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2A6BDEF1-5252-46FC-88CA-591DCF001DE1}" xr6:coauthVersionLast="47" xr6:coauthVersionMax="47" xr10:uidLastSave="{00000000-0000-0000-0000-000000000000}"/>
  <workbookProtection workbookAlgorithmName="SHA-512" workbookHashValue="aNAM+uerG3MZqtckuh2AeRgwW39vSs37GBHb8C6NtLT5q2RjEdRNYWqK/rz+PB7e0c0g2m0NcUeUQR/RBG62qg==" workbookSaltValue="Bdacfg9ecYdj5YMXP+7WdQ==" workbookSpinCount="100000" lockStructure="1"/>
  <bookViews>
    <workbookView xWindow="-120" yWindow="-120" windowWidth="29040" windowHeight="15720" xr2:uid="{00000000-000D-0000-FFFF-FFFF00000000}"/>
  </bookViews>
  <sheets>
    <sheet name="①" sheetId="6" r:id="rId1"/>
    <sheet name="データ" sheetId="10" state="hidden" r:id="rId2"/>
  </sheets>
  <externalReferences>
    <externalReference r:id="rId3"/>
  </externalReferences>
  <definedNames>
    <definedName name="_xlnm.Print_Area" localSheetId="0">①!$A$1:$AE$103</definedName>
    <definedName name="燃料名・化石">データ!$A$2:$A$32</definedName>
    <definedName name="燃料名・非化石">データ!$G$2:$G$21</definedName>
    <definedName name="燃料名1" localSheetId="0">'[1]2'!$AX$7:$AX$38</definedName>
    <definedName name="燃料名2" localSheetId="0">①!$AW$7:$BA$46</definedName>
    <definedName name="非化石燃料名1">'[1]2'!$AX$49:$AX$67</definedName>
    <definedName name="非化石燃料名2">①!$AW$67:$BB$103</definedName>
    <definedName name="用途">'[1]1'!$AV$4:$AV$14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5" i="6" l="1"/>
  <c r="P95" i="6"/>
  <c r="V94" i="6"/>
  <c r="V95" i="6" s="1"/>
  <c r="S94" i="6"/>
  <c r="S95" i="6" s="1"/>
  <c r="P94" i="6"/>
  <c r="M94" i="6"/>
  <c r="M95" i="6" s="1"/>
  <c r="K94" i="6"/>
  <c r="K95" i="6" s="1"/>
  <c r="AD97" i="6"/>
  <c r="AB97" i="6"/>
  <c r="Y97" i="6"/>
  <c r="S97" i="6"/>
  <c r="P97" i="6"/>
  <c r="M97" i="6"/>
  <c r="K97" i="6"/>
  <c r="G97" i="6"/>
  <c r="AD94" i="6"/>
  <c r="AB94" i="6"/>
  <c r="Y94" i="6"/>
  <c r="G94" i="6"/>
  <c r="G95" i="6" s="1"/>
  <c r="Y74" i="6"/>
  <c r="AB73" i="6"/>
  <c r="AD73" i="6"/>
  <c r="S73" i="6"/>
  <c r="S74" i="6" s="1"/>
  <c r="V73" i="6"/>
  <c r="V74" i="6" s="1"/>
  <c r="Y73" i="6"/>
  <c r="AD76" i="6"/>
  <c r="P73" i="6"/>
  <c r="P74" i="6" s="1"/>
  <c r="M73" i="6"/>
  <c r="M74" i="6" s="1"/>
  <c r="K73" i="6"/>
  <c r="K74" i="6" s="1"/>
  <c r="G73" i="6"/>
  <c r="G74" i="6" s="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K76" i="6" l="1"/>
  <c r="G76" i="6"/>
  <c r="S81" i="6" l="1"/>
  <c r="P81" i="6"/>
  <c r="M81" i="6"/>
  <c r="Y81" i="6"/>
  <c r="V78" i="6" l="1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Y60" i="6" l="1"/>
  <c r="S60" i="6" l="1"/>
  <c r="P60" i="6"/>
  <c r="M60" i="6"/>
  <c r="M76" i="6" l="1"/>
  <c r="S76" i="6"/>
  <c r="P76" i="6"/>
  <c r="AB76" i="6"/>
  <c r="Y76" i="6" l="1"/>
  <c r="V57" i="6"/>
</calcChain>
</file>

<file path=xl/sharedStrings.xml><?xml version="1.0" encoding="utf-8"?>
<sst xmlns="http://schemas.openxmlformats.org/spreadsheetml/2006/main" count="413" uniqueCount="293">
  <si>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</si>
  <si>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</si>
  <si>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</si>
  <si>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住所</t>
    <rPh sb="0" eb="2">
      <t>ジュウショ</t>
    </rPh>
    <phoneticPr fontId="4"/>
  </si>
  <si>
    <t>（</t>
    <phoneticPr fontId="4"/>
  </si>
  <si>
    <t>）</t>
    <phoneticPr fontId="4"/>
  </si>
  <si>
    <t>－</t>
    <phoneticPr fontId="4"/>
  </si>
  <si>
    <t>〒</t>
    <phoneticPr fontId="4"/>
  </si>
  <si>
    <t>令和</t>
    <rPh sb="0" eb="2">
      <t>レイワ</t>
    </rPh>
    <phoneticPr fontId="4"/>
  </si>
  <si>
    <t>　</t>
    <phoneticPr fontId="4"/>
  </si>
  <si>
    <t>福岡市</t>
    <rPh sb="0" eb="3">
      <t>フクオカシ</t>
    </rPh>
    <phoneticPr fontId="4"/>
  </si>
  <si>
    <t>【事務局使用欄】</t>
    <phoneticPr fontId="4"/>
  </si>
  <si>
    <t>次項へ続く</t>
    <rPh sb="0" eb="2">
      <t>ジコウ</t>
    </rPh>
    <rPh sb="3" eb="4">
      <t>ツヅ</t>
    </rPh>
    <phoneticPr fontId="4"/>
  </si>
  <si>
    <t>法人名</t>
    <rPh sb="0" eb="3">
      <t>ホウジンメイ</t>
    </rPh>
    <phoneticPr fontId="4"/>
  </si>
  <si>
    <t>フリガナ</t>
    <phoneticPr fontId="4"/>
  </si>
  <si>
    <t>担当者氏名</t>
    <rPh sb="0" eb="3">
      <t>タントウシャ</t>
    </rPh>
    <rPh sb="3" eb="5">
      <t>シメイ</t>
    </rPh>
    <phoneticPr fontId="4"/>
  </si>
  <si>
    <t>【申込者】</t>
    <rPh sb="1" eb="2">
      <t>モウ</t>
    </rPh>
    <rPh sb="2" eb="3">
      <t>コ</t>
    </rPh>
    <phoneticPr fontId="4"/>
  </si>
  <si>
    <t>契約①（契約が1つの場合）</t>
    <rPh sb="0" eb="2">
      <t>ケイヤク</t>
    </rPh>
    <rPh sb="4" eb="6">
      <t>ケイヤク</t>
    </rPh>
    <rPh sb="10" eb="12">
      <t>バアイ</t>
    </rPh>
    <phoneticPr fontId="4"/>
  </si>
  <si>
    <t>電力供給会社</t>
    <rPh sb="0" eb="2">
      <t>デンリョク</t>
    </rPh>
    <rPh sb="2" eb="4">
      <t>キョウキュウ</t>
    </rPh>
    <rPh sb="4" eb="6">
      <t>カイシャ</t>
    </rPh>
    <phoneticPr fontId="4"/>
  </si>
  <si>
    <t>契約種別</t>
    <rPh sb="0" eb="2">
      <t>ケイヤク</t>
    </rPh>
    <rPh sb="2" eb="4">
      <t>シュベツ</t>
    </rPh>
    <phoneticPr fontId="4"/>
  </si>
  <si>
    <t>受電電圧</t>
    <rPh sb="0" eb="2">
      <t>ジュデン</t>
    </rPh>
    <rPh sb="2" eb="4">
      <t>デンアツ</t>
    </rPh>
    <phoneticPr fontId="4"/>
  </si>
  <si>
    <t>基本料金単価</t>
    <rPh sb="0" eb="2">
      <t>キホン</t>
    </rPh>
    <rPh sb="2" eb="4">
      <t>リョウキン</t>
    </rPh>
    <rPh sb="4" eb="6">
      <t>タンカ</t>
    </rPh>
    <phoneticPr fontId="4"/>
  </si>
  <si>
    <t>V</t>
    <phoneticPr fontId="4"/>
  </si>
  <si>
    <t>kW</t>
    <phoneticPr fontId="4"/>
  </si>
  <si>
    <t>円（kW/月）</t>
    <rPh sb="0" eb="1">
      <t>エン</t>
    </rPh>
    <rPh sb="5" eb="6">
      <t>ツキ</t>
    </rPh>
    <phoneticPr fontId="4"/>
  </si>
  <si>
    <t>年間エネルギー使用量</t>
    <rPh sb="0" eb="2">
      <t>ネンカン</t>
    </rPh>
    <rPh sb="7" eb="10">
      <t>シヨウリョウ</t>
    </rPh>
    <phoneticPr fontId="4"/>
  </si>
  <si>
    <t>電力量</t>
    <rPh sb="0" eb="3">
      <t>デンリョクリョウ</t>
    </rPh>
    <phoneticPr fontId="4"/>
  </si>
  <si>
    <t>最大
電力</t>
    <rPh sb="0" eb="2">
      <t>サイダイ</t>
    </rPh>
    <rPh sb="3" eb="5">
      <t>デンリョク</t>
    </rPh>
    <phoneticPr fontId="4"/>
  </si>
  <si>
    <t>年月
西暦
下2桁</t>
    <rPh sb="0" eb="1">
      <t>ネン</t>
    </rPh>
    <rPh sb="1" eb="2">
      <t>ツキ</t>
    </rPh>
    <rPh sb="4" eb="6">
      <t>セイレキ</t>
    </rPh>
    <rPh sb="7" eb="8">
      <t>シタ</t>
    </rPh>
    <rPh sb="9" eb="10">
      <t>ケタ</t>
    </rPh>
    <phoneticPr fontId="4"/>
  </si>
  <si>
    <t>契約電力</t>
    <rPh sb="0" eb="2">
      <t>ケイヤク</t>
    </rPh>
    <rPh sb="2" eb="4">
      <t>デンリョク</t>
    </rPh>
    <phoneticPr fontId="4"/>
  </si>
  <si>
    <t>化石燃料
（プルダウンで選択）</t>
    <rPh sb="0" eb="4">
      <t>カセキネンリョウ</t>
    </rPh>
    <rPh sb="12" eb="14">
      <t>センタク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</si>
  <si>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</si>
  <si>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</si>
  <si>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kWh</t>
  </si>
  <si>
    <t>kWh</t>
    <phoneticPr fontId="4"/>
  </si>
  <si>
    <t>㎥</t>
    <phoneticPr fontId="4"/>
  </si>
  <si>
    <t>合計</t>
    <rPh sb="0" eb="2">
      <t>ゴウケイ</t>
    </rPh>
    <phoneticPr fontId="4"/>
  </si>
  <si>
    <t>原油（kL）</t>
    <rPh sb="0" eb="2">
      <t>ゲンユ</t>
    </rPh>
    <phoneticPr fontId="4"/>
  </si>
  <si>
    <t>平均単価（円）</t>
    <rPh sb="0" eb="2">
      <t>ヘイキン</t>
    </rPh>
    <rPh sb="2" eb="4">
      <t>タンカ</t>
    </rPh>
    <rPh sb="5" eb="6">
      <t>エン</t>
    </rPh>
    <phoneticPr fontId="4"/>
  </si>
  <si>
    <t>－</t>
    <phoneticPr fontId="4"/>
  </si>
  <si>
    <t>上下水道
（わかる場合記入）</t>
    <rPh sb="0" eb="2">
      <t>ジョウゲ</t>
    </rPh>
    <rPh sb="2" eb="4">
      <t>スイドウ</t>
    </rPh>
    <rPh sb="9" eb="11">
      <t>バアイ</t>
    </rPh>
    <rPh sb="11" eb="13">
      <t>キニュウ</t>
    </rPh>
    <phoneticPr fontId="4"/>
  </si>
  <si>
    <t>原油換算値</t>
    <rPh sb="0" eb="2">
      <t>ゲンユ</t>
    </rPh>
    <rPh sb="2" eb="5">
      <t>カンサンチ</t>
    </rPh>
    <phoneticPr fontId="4"/>
  </si>
  <si>
    <t>kL</t>
    <phoneticPr fontId="4"/>
  </si>
  <si>
    <t>※1  電力契約が３つ以上ある場合は、別紙で添付してください。</t>
    <rPh sb="11" eb="13">
      <t>イジョウ</t>
    </rPh>
    <rPh sb="19" eb="21">
      <t>ベッシ</t>
    </rPh>
    <rPh sb="22" eb="24">
      <t>テンプ</t>
    </rPh>
    <phoneticPr fontId="17"/>
  </si>
  <si>
    <t>※3　中水とは、一度使用した上水をトイレ等に再利用する際の水のことです。</t>
    <rPh sb="3" eb="4">
      <t>チュウ</t>
    </rPh>
    <rPh sb="4" eb="5">
      <t>スイ</t>
    </rPh>
    <rPh sb="8" eb="10">
      <t>イチド</t>
    </rPh>
    <rPh sb="10" eb="12">
      <t>シヨウ</t>
    </rPh>
    <rPh sb="20" eb="21">
      <t>トウ</t>
    </rPh>
    <rPh sb="22" eb="25">
      <t>サイリヨウ</t>
    </rPh>
    <rPh sb="27" eb="28">
      <t>サイ</t>
    </rPh>
    <rPh sb="29" eb="30">
      <t>ミズ</t>
    </rPh>
    <phoneticPr fontId="17"/>
  </si>
  <si>
    <t>※4　年間経費には、基本料金を含めてください。</t>
    <rPh sb="3" eb="5">
      <t>ネンカン</t>
    </rPh>
    <rPh sb="5" eb="7">
      <t>ケイヒ</t>
    </rPh>
    <rPh sb="10" eb="12">
      <t>キホン</t>
    </rPh>
    <rPh sb="12" eb="14">
      <t>リョウキン</t>
    </rPh>
    <rPh sb="15" eb="16">
      <t>フク</t>
    </rPh>
    <phoneticPr fontId="17"/>
  </si>
  <si>
    <t>(注)　水道料金については「検針票」、「支払伝票」などの数値を記入してください。</t>
    <rPh sb="1" eb="2">
      <t>チュウ</t>
    </rPh>
    <rPh sb="4" eb="6">
      <t>スイドウ</t>
    </rPh>
    <rPh sb="6" eb="8">
      <t>リョウキン</t>
    </rPh>
    <rPh sb="14" eb="17">
      <t>ケンシンヒョウ</t>
    </rPh>
    <rPh sb="20" eb="22">
      <t>シハラ</t>
    </rPh>
    <rPh sb="22" eb="24">
      <t>デンピョウ</t>
    </rPh>
    <rPh sb="28" eb="30">
      <t>スウチ</t>
    </rPh>
    <rPh sb="31" eb="33">
      <t>キニュウ</t>
    </rPh>
    <phoneticPr fontId="17"/>
  </si>
  <si>
    <t xml:space="preserve">(注)　年間エネルギー使用量(原油換算値)は購入電力、化石燃料、非化石エネルギーの合計値になります。
</t>
    <rPh sb="1" eb="2">
      <t>チュウ</t>
    </rPh>
    <rPh sb="4" eb="6">
      <t>ネンカン</t>
    </rPh>
    <rPh sb="11" eb="14">
      <t>シヨウリョウ</t>
    </rPh>
    <rPh sb="15" eb="17">
      <t>ゲンユ</t>
    </rPh>
    <rPh sb="17" eb="19">
      <t>カンサン</t>
    </rPh>
    <rPh sb="19" eb="20">
      <t>チ</t>
    </rPh>
    <rPh sb="22" eb="24">
      <t>コウニュウ</t>
    </rPh>
    <rPh sb="24" eb="26">
      <t>デンリョク</t>
    </rPh>
    <rPh sb="27" eb="29">
      <t>カセキ</t>
    </rPh>
    <rPh sb="29" eb="31">
      <t>ネンリョウ</t>
    </rPh>
    <rPh sb="32" eb="33">
      <t>ヒ</t>
    </rPh>
    <rPh sb="33" eb="35">
      <t>カセキ</t>
    </rPh>
    <rPh sb="41" eb="44">
      <t>ゴウケイチ</t>
    </rPh>
    <phoneticPr fontId="17"/>
  </si>
  <si>
    <t>※2　上水・下水の支払金額には下水道料金も含めますが、下水の使用量は不要です。</t>
    <rPh sb="3" eb="5">
      <t>ジョウスイ</t>
    </rPh>
    <rPh sb="6" eb="8">
      <t>ゲスイ</t>
    </rPh>
    <rPh sb="9" eb="11">
      <t>シハライ</t>
    </rPh>
    <rPh sb="11" eb="13">
      <t>キンガク</t>
    </rPh>
    <rPh sb="15" eb="18">
      <t>ゲスイドウ</t>
    </rPh>
    <rPh sb="18" eb="20">
      <t>リョウキン</t>
    </rPh>
    <rPh sb="21" eb="22">
      <t>フク</t>
    </rPh>
    <rPh sb="27" eb="29">
      <t>ゲスイ</t>
    </rPh>
    <rPh sb="30" eb="32">
      <t>シヨウ</t>
    </rPh>
    <rPh sb="32" eb="33">
      <t>リョウ</t>
    </rPh>
    <rPh sb="34" eb="36">
      <t>フヨウ</t>
    </rPh>
    <phoneticPr fontId="17"/>
  </si>
  <si>
    <t>備考</t>
    <rPh sb="0" eb="2">
      <t>ビコウ</t>
    </rPh>
    <phoneticPr fontId="4"/>
  </si>
  <si>
    <t>（記入方法）</t>
    <rPh sb="1" eb="3">
      <t>キニュウ</t>
    </rPh>
    <rPh sb="3" eb="5">
      <t>ホウホウ</t>
    </rPh>
    <phoneticPr fontId="17"/>
  </si>
  <si>
    <t>①電気：　各電力会社の「電気ご使用量のお知らせ」に記載されている各月の電気の使用量を記入してください。</t>
    <rPh sb="1" eb="3">
      <t>デンキ</t>
    </rPh>
    <rPh sb="5" eb="6">
      <t>カク</t>
    </rPh>
    <rPh sb="6" eb="8">
      <t>デンリョク</t>
    </rPh>
    <rPh sb="8" eb="10">
      <t>カイシャ</t>
    </rPh>
    <rPh sb="12" eb="14">
      <t>デンキ</t>
    </rPh>
    <rPh sb="15" eb="18">
      <t>シヨウリョウ</t>
    </rPh>
    <rPh sb="20" eb="21">
      <t>シ</t>
    </rPh>
    <rPh sb="25" eb="27">
      <t>キサイ</t>
    </rPh>
    <rPh sb="32" eb="34">
      <t>カクツキ</t>
    </rPh>
    <rPh sb="35" eb="37">
      <t>デンキ</t>
    </rPh>
    <rPh sb="38" eb="41">
      <t>シヨウリョウ</t>
    </rPh>
    <rPh sb="42" eb="44">
      <t>キニュウ</t>
    </rPh>
    <phoneticPr fontId="17"/>
  </si>
  <si>
    <t>②都市ガス：　各ガス会社の検針票「検針結果のお知らせ」に記載されている各月のガス使用量を記入してください。</t>
    <rPh sb="1" eb="3">
      <t>トシ</t>
    </rPh>
    <rPh sb="7" eb="8">
      <t>カク</t>
    </rPh>
    <rPh sb="10" eb="12">
      <t>カイシャ</t>
    </rPh>
    <rPh sb="13" eb="16">
      <t>ケンシンヒョウ</t>
    </rPh>
    <rPh sb="17" eb="19">
      <t>ケンシン</t>
    </rPh>
    <rPh sb="19" eb="21">
      <t>ケッカ</t>
    </rPh>
    <rPh sb="23" eb="24">
      <t>シ</t>
    </rPh>
    <rPh sb="28" eb="30">
      <t>キサイ</t>
    </rPh>
    <rPh sb="35" eb="37">
      <t>カクツキ</t>
    </rPh>
    <rPh sb="40" eb="43">
      <t>シヨウリョウ</t>
    </rPh>
    <rPh sb="44" eb="46">
      <t>キニュウ</t>
    </rPh>
    <phoneticPr fontId="17"/>
  </si>
  <si>
    <t>③LPG・灯油・重油等：　請求書、支払伝票などの帳票記載の数値を記入してください。</t>
    <rPh sb="5" eb="7">
      <t>トウユ</t>
    </rPh>
    <rPh sb="8" eb="10">
      <t>ジュウユ</t>
    </rPh>
    <rPh sb="10" eb="11">
      <t>トウ</t>
    </rPh>
    <rPh sb="13" eb="16">
      <t>セイキュウショ</t>
    </rPh>
    <rPh sb="17" eb="19">
      <t>シハライ</t>
    </rPh>
    <rPh sb="19" eb="21">
      <t>デンピョウ</t>
    </rPh>
    <rPh sb="24" eb="26">
      <t>チョウヒョウ</t>
    </rPh>
    <rPh sb="26" eb="28">
      <t>キサイ</t>
    </rPh>
    <rPh sb="29" eb="30">
      <t>カズ</t>
    </rPh>
    <rPh sb="30" eb="31">
      <t>アタイ</t>
    </rPh>
    <rPh sb="32" eb="34">
      <t>キニュウ</t>
    </rPh>
    <phoneticPr fontId="17"/>
  </si>
  <si>
    <t>④外部熱供給：　蒸気、温水、冷水の供給を受けている場合は、同様に記入してください。</t>
    <rPh sb="1" eb="3">
      <t>ガイブ</t>
    </rPh>
    <rPh sb="3" eb="4">
      <t>ネツ</t>
    </rPh>
    <rPh sb="4" eb="6">
      <t>キョウキュウ</t>
    </rPh>
    <rPh sb="8" eb="10">
      <t>ジョウキ</t>
    </rPh>
    <rPh sb="11" eb="13">
      <t>オンスイ</t>
    </rPh>
    <rPh sb="14" eb="15">
      <t>ヒヤ</t>
    </rPh>
    <rPh sb="15" eb="16">
      <t>ミズ</t>
    </rPh>
    <rPh sb="17" eb="19">
      <t>キョウキュウ</t>
    </rPh>
    <rPh sb="20" eb="21">
      <t>ウ</t>
    </rPh>
    <rPh sb="25" eb="27">
      <t>バアイ</t>
    </rPh>
    <rPh sb="29" eb="31">
      <t>ドウヨウ</t>
    </rPh>
    <rPh sb="32" eb="34">
      <t>キニュウ</t>
    </rPh>
    <phoneticPr fontId="17"/>
  </si>
  <si>
    <t>(注1)　検針表や料金請求書は使用月が2ヶ月にわたりますので、エネルギー使用日数の多い月を該当月としてください。</t>
    <phoneticPr fontId="17"/>
  </si>
  <si>
    <r>
      <t>(注2)　</t>
    </r>
    <r>
      <rPr>
        <b/>
        <u/>
        <sz val="12"/>
        <rFont val="游ゴシック"/>
        <family val="3"/>
        <charset val="128"/>
        <scheme val="minor"/>
      </rPr>
      <t>事業所の外で使用している自動車等の電気・燃料はこちらに記載しないでください。</t>
    </r>
    <rPh sb="1" eb="2">
      <t>チュウ</t>
    </rPh>
    <rPh sb="5" eb="8">
      <t>ジギョウショ</t>
    </rPh>
    <rPh sb="9" eb="10">
      <t>ソト</t>
    </rPh>
    <rPh sb="11" eb="13">
      <t>シヨウ</t>
    </rPh>
    <rPh sb="17" eb="20">
      <t>ジドウシャ</t>
    </rPh>
    <rPh sb="20" eb="21">
      <t>トウ</t>
    </rPh>
    <rPh sb="22" eb="24">
      <t>デンキ</t>
    </rPh>
    <rPh sb="25" eb="27">
      <t>ネンリョウ</t>
    </rPh>
    <rPh sb="32" eb="34">
      <t>キサイ</t>
    </rPh>
    <phoneticPr fontId="17"/>
  </si>
  <si>
    <t>燃料名・化石</t>
    <rPh sb="0" eb="3">
      <t>ネンリョウメイ</t>
    </rPh>
    <rPh sb="4" eb="6">
      <t>カセキ</t>
    </rPh>
    <phoneticPr fontId="4"/>
  </si>
  <si>
    <t>単位</t>
    <rPh sb="0" eb="2">
      <t>タンイ</t>
    </rPh>
    <phoneticPr fontId="4"/>
  </si>
  <si>
    <t>燃料名・非化石</t>
    <rPh sb="0" eb="3">
      <t>ネンリョウメイ</t>
    </rPh>
    <rPh sb="4" eb="5">
      <t>ヒ</t>
    </rPh>
    <rPh sb="5" eb="7">
      <t>カセキ</t>
    </rPh>
    <phoneticPr fontId="4"/>
  </si>
  <si>
    <t>都市ガス13A</t>
    <rPh sb="0" eb="2">
      <t>トシ</t>
    </rPh>
    <phoneticPr fontId="4"/>
  </si>
  <si>
    <t>地中熱自家消費分</t>
    <rPh sb="0" eb="3">
      <t>チチュウネツ</t>
    </rPh>
    <rPh sb="3" eb="8">
      <t>ジカショウヒブン</t>
    </rPh>
    <phoneticPr fontId="4"/>
  </si>
  <si>
    <t>GJ</t>
    <phoneticPr fontId="4"/>
  </si>
  <si>
    <t>水力発電自家消費分</t>
    <rPh sb="0" eb="4">
      <t>スイリョクハツデン</t>
    </rPh>
    <rPh sb="4" eb="9">
      <t>ジカショウヒブン</t>
    </rPh>
    <phoneticPr fontId="4"/>
  </si>
  <si>
    <t>LPG(㎥)</t>
    <phoneticPr fontId="4"/>
  </si>
  <si>
    <t>木材</t>
    <rPh sb="0" eb="2">
      <t>モクザイ</t>
    </rPh>
    <phoneticPr fontId="4"/>
  </si>
  <si>
    <t>kg</t>
    <phoneticPr fontId="4"/>
  </si>
  <si>
    <t>LPG(kg)</t>
    <phoneticPr fontId="4"/>
  </si>
  <si>
    <t>木質廃材</t>
    <rPh sb="0" eb="2">
      <t>モクシツ</t>
    </rPh>
    <rPh sb="2" eb="4">
      <t>ハイザイ</t>
    </rPh>
    <phoneticPr fontId="4"/>
  </si>
  <si>
    <t>A重油</t>
    <rPh sb="1" eb="3">
      <t>ジュウユ</t>
    </rPh>
    <phoneticPr fontId="4"/>
  </si>
  <si>
    <t>L</t>
    <phoneticPr fontId="4"/>
  </si>
  <si>
    <t>バイオエタノール</t>
    <phoneticPr fontId="4"/>
  </si>
  <si>
    <t>灯油</t>
    <rPh sb="0" eb="2">
      <t>トウユ</t>
    </rPh>
    <phoneticPr fontId="4"/>
  </si>
  <si>
    <t>バイオディーゼル</t>
    <phoneticPr fontId="4"/>
  </si>
  <si>
    <t>軽油</t>
    <rPh sb="0" eb="2">
      <t>ケイユ</t>
    </rPh>
    <phoneticPr fontId="4"/>
  </si>
  <si>
    <t>RDF</t>
    <phoneticPr fontId="4"/>
  </si>
  <si>
    <t>-----</t>
    <phoneticPr fontId="4"/>
  </si>
  <si>
    <t xml:space="preserve">  </t>
    <phoneticPr fontId="4"/>
  </si>
  <si>
    <t>RPF</t>
    <phoneticPr fontId="4"/>
  </si>
  <si>
    <t>産業用蒸気</t>
    <rPh sb="0" eb="3">
      <t>サンギョウヨウ</t>
    </rPh>
    <rPh sb="3" eb="5">
      <t>ジョウキ</t>
    </rPh>
    <phoneticPr fontId="4"/>
  </si>
  <si>
    <t>廃タイヤ</t>
    <rPh sb="0" eb="1">
      <t>ハイ</t>
    </rPh>
    <phoneticPr fontId="4"/>
  </si>
  <si>
    <t>廃プラスチック（一般廃棄物）</t>
    <rPh sb="0" eb="1">
      <t>ハイ</t>
    </rPh>
    <rPh sb="8" eb="10">
      <t>イッパン</t>
    </rPh>
    <rPh sb="10" eb="13">
      <t>ハイキブツ</t>
    </rPh>
    <phoneticPr fontId="4"/>
  </si>
  <si>
    <t>原油(除コンデンセート)</t>
    <rPh sb="0" eb="2">
      <t>ゲンユ</t>
    </rPh>
    <rPh sb="3" eb="4">
      <t>ジ</t>
    </rPh>
    <phoneticPr fontId="4"/>
  </si>
  <si>
    <t>混合廃物</t>
    <rPh sb="0" eb="2">
      <t>コンゴウ</t>
    </rPh>
    <rPh sb="2" eb="4">
      <t>ハイブツ</t>
    </rPh>
    <phoneticPr fontId="4"/>
  </si>
  <si>
    <t>原油(うちコンデンセート)</t>
    <rPh sb="0" eb="2">
      <t>ゲンユ</t>
    </rPh>
    <phoneticPr fontId="4"/>
  </si>
  <si>
    <t>水素</t>
    <rPh sb="0" eb="2">
      <t>スイソ</t>
    </rPh>
    <phoneticPr fontId="4"/>
  </si>
  <si>
    <t>揮発油(ガソリン)</t>
    <rPh sb="0" eb="3">
      <t>キハツユ</t>
    </rPh>
    <phoneticPr fontId="4"/>
  </si>
  <si>
    <t>アンモニア</t>
    <phoneticPr fontId="4"/>
  </si>
  <si>
    <t>ナフサ</t>
    <phoneticPr fontId="4"/>
  </si>
  <si>
    <t>太陽熱自家消費分</t>
    <rPh sb="0" eb="3">
      <t>タイヨウネツ</t>
    </rPh>
    <rPh sb="3" eb="8">
      <t>ジカショウヒブン</t>
    </rPh>
    <phoneticPr fontId="4"/>
  </si>
  <si>
    <t>黒液</t>
    <rPh sb="0" eb="1">
      <t>クロ</t>
    </rPh>
    <rPh sb="1" eb="2">
      <t>エキ</t>
    </rPh>
    <phoneticPr fontId="4"/>
  </si>
  <si>
    <t>B重油</t>
    <rPh sb="1" eb="3">
      <t>ジュウユ</t>
    </rPh>
    <phoneticPr fontId="4"/>
  </si>
  <si>
    <t>バイオガス</t>
    <phoneticPr fontId="4"/>
  </si>
  <si>
    <t>C重油</t>
    <rPh sb="1" eb="3">
      <t>ジュウユ</t>
    </rPh>
    <phoneticPr fontId="4"/>
  </si>
  <si>
    <t>その他バイオマス</t>
    <rPh sb="2" eb="3">
      <t>タ</t>
    </rPh>
    <phoneticPr fontId="4"/>
  </si>
  <si>
    <t>石油アスファルト</t>
    <rPh sb="0" eb="2">
      <t>セキユ</t>
    </rPh>
    <phoneticPr fontId="4"/>
  </si>
  <si>
    <t>廃棄物ガス</t>
    <rPh sb="0" eb="3">
      <t>ハイキブツ</t>
    </rPh>
    <phoneticPr fontId="4"/>
  </si>
  <si>
    <t>石油コークス</t>
    <rPh sb="0" eb="2">
      <t>セキユ</t>
    </rPh>
    <phoneticPr fontId="4"/>
  </si>
  <si>
    <t>LNG(液化天然ガス)</t>
    <rPh sb="4" eb="8">
      <t>エキカテンネン</t>
    </rPh>
    <phoneticPr fontId="4"/>
  </si>
  <si>
    <t>天然ガス(LNG以外)</t>
    <rPh sb="0" eb="2">
      <t>テンネン</t>
    </rPh>
    <rPh sb="8" eb="10">
      <t>イガイ</t>
    </rPh>
    <phoneticPr fontId="4"/>
  </si>
  <si>
    <t>石炭コークス</t>
    <rPh sb="0" eb="2">
      <t>セキタン</t>
    </rPh>
    <phoneticPr fontId="4"/>
  </si>
  <si>
    <t>コールタール</t>
    <phoneticPr fontId="4"/>
  </si>
  <si>
    <t>コークス炉ガス</t>
    <rPh sb="4" eb="5">
      <t>ロ</t>
    </rPh>
    <phoneticPr fontId="4"/>
  </si>
  <si>
    <t>高炉ガス</t>
    <rPh sb="0" eb="1">
      <t>タカ</t>
    </rPh>
    <rPh sb="1" eb="2">
      <t>ロ</t>
    </rPh>
    <phoneticPr fontId="4"/>
  </si>
  <si>
    <t>転炉ガス</t>
    <rPh sb="0" eb="2">
      <t>テンロ</t>
    </rPh>
    <phoneticPr fontId="4"/>
  </si>
  <si>
    <t>地域熱源（蒸気）</t>
    <rPh sb="0" eb="4">
      <t>チイキネツゲン</t>
    </rPh>
    <rPh sb="5" eb="7">
      <t>ジョウキ</t>
    </rPh>
    <phoneticPr fontId="4"/>
  </si>
  <si>
    <t>地域熱源（温・冷水）</t>
    <rPh sb="0" eb="4">
      <t>チイキネツゲン</t>
    </rPh>
    <rPh sb="5" eb="6">
      <t>オン</t>
    </rPh>
    <rPh sb="7" eb="9">
      <t>レイスイ</t>
    </rPh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</si>
  <si>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</si>
  <si>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t>原油換算式・化石燃料【燃料の量×単位当たりの発熱量（GJ）×0.0258（換算係数】＝【燃料に相当する原油の量】</t>
    <rPh sb="0" eb="5">
      <t>ゲンユカンサンシキ</t>
    </rPh>
    <rPh sb="6" eb="10">
      <t>カセキネンリョウ</t>
    </rPh>
    <rPh sb="11" eb="13">
      <t>ネンリョウ</t>
    </rPh>
    <rPh sb="14" eb="15">
      <t>リョウ</t>
    </rPh>
    <rPh sb="37" eb="41">
      <t>カンサンケイスウ</t>
    </rPh>
    <rPh sb="44" eb="46">
      <t>ネンリョウ</t>
    </rPh>
    <rPh sb="47" eb="49">
      <t>ソウトウ</t>
    </rPh>
    <rPh sb="51" eb="53">
      <t>ゲンユ</t>
    </rPh>
    <rPh sb="54" eb="55">
      <t>リョウ</t>
    </rPh>
    <phoneticPr fontId="4"/>
  </si>
  <si>
    <t>原油換算式・非化石燃料 【燃料の量×単位当たりの発熱量（GJ）×0.0258（換算係数】＝【燃料に相当する原油の量】</t>
    <rPh sb="0" eb="5">
      <t>ゲンユカンサンシキ</t>
    </rPh>
    <rPh sb="6" eb="11">
      <t>ヒカセキネンリョウ</t>
    </rPh>
    <phoneticPr fontId="4"/>
  </si>
  <si>
    <t>1kWhあたりの熱量　約3.6MJ(kWh×3600×0.000001＝GJ)</t>
    <phoneticPr fontId="4"/>
  </si>
  <si>
    <t>1Lあたりの熱量　約35.6MJ</t>
    <rPh sb="6" eb="8">
      <t>ネツリョウ</t>
    </rPh>
    <rPh sb="9" eb="10">
      <t>ヤク</t>
    </rPh>
    <phoneticPr fontId="4"/>
  </si>
  <si>
    <t>1kgあたりの熱量　約18MJ</t>
    <rPh sb="7" eb="9">
      <t>ネツリョウ</t>
    </rPh>
    <rPh sb="10" eb="11">
      <t>ヤク</t>
    </rPh>
    <phoneticPr fontId="4"/>
  </si>
  <si>
    <t>1kgあたりの熱量　約33.2MJ</t>
    <rPh sb="7" eb="9">
      <t>ネツリョウ</t>
    </rPh>
    <rPh sb="10" eb="11">
      <t>ヤク</t>
    </rPh>
    <phoneticPr fontId="4"/>
  </si>
  <si>
    <t>1kgあたりの熱量　約29.3MJ</t>
    <rPh sb="7" eb="9">
      <t>ネツリョウ</t>
    </rPh>
    <rPh sb="10" eb="11">
      <t>ヤク</t>
    </rPh>
    <phoneticPr fontId="4"/>
  </si>
  <si>
    <t>1kgあたりの熱量　約13.6MJ</t>
    <rPh sb="7" eb="9">
      <t>ネツリョウ</t>
    </rPh>
    <rPh sb="10" eb="11">
      <t>ヤク</t>
    </rPh>
    <phoneticPr fontId="4"/>
  </si>
  <si>
    <t>　　</t>
    <phoneticPr fontId="4"/>
  </si>
  <si>
    <t>発熱量千万 kJ（10GJ）に相当する数量を原油 0.258kl として換算</t>
  </si>
  <si>
    <t>廃油</t>
    <rPh sb="0" eb="2">
      <t>ハイユ</t>
    </rPh>
    <phoneticPr fontId="4"/>
  </si>
  <si>
    <t>1Lあたりの熱量　約40.2MJ</t>
    <rPh sb="6" eb="8">
      <t>ネツリョウ</t>
    </rPh>
    <rPh sb="9" eb="10">
      <t>ヤク</t>
    </rPh>
    <phoneticPr fontId="4"/>
  </si>
  <si>
    <t>1kgあたりの熱量　約17.1MJ</t>
    <rPh sb="7" eb="9">
      <t>ネツリョウ</t>
    </rPh>
    <rPh sb="10" eb="11">
      <t>ヤク</t>
    </rPh>
    <phoneticPr fontId="4"/>
  </si>
  <si>
    <t>1kgあたりの熱量　約142MJ</t>
    <rPh sb="7" eb="9">
      <t>ネツリョウ</t>
    </rPh>
    <rPh sb="10" eb="11">
      <t>ヤク</t>
    </rPh>
    <phoneticPr fontId="4"/>
  </si>
  <si>
    <t>1kgあたりの熱量　約22.5MJ</t>
    <rPh sb="7" eb="9">
      <t>ネツリョウ</t>
    </rPh>
    <rPh sb="10" eb="11">
      <t>ヤク</t>
    </rPh>
    <phoneticPr fontId="4"/>
  </si>
  <si>
    <t>1kgあたりの熱量　約13.2MJ</t>
    <rPh sb="7" eb="9">
      <t>ネツリョウ</t>
    </rPh>
    <rPh sb="10" eb="11">
      <t>ヤク</t>
    </rPh>
    <phoneticPr fontId="4"/>
  </si>
  <si>
    <t>1㎥あたりの熱量　約45MJ</t>
    <rPh sb="6" eb="8">
      <t>ネツリョウ</t>
    </rPh>
    <rPh sb="9" eb="10">
      <t>ヤク</t>
    </rPh>
    <phoneticPr fontId="4"/>
  </si>
  <si>
    <t>→資源エネルギー庁の「省エネ法の手引き」を参照</t>
    <rPh sb="11" eb="12">
      <t>ショウ</t>
    </rPh>
    <rPh sb="14" eb="15">
      <t>ホウ</t>
    </rPh>
    <rPh sb="16" eb="18">
      <t>テビ</t>
    </rPh>
    <rPh sb="21" eb="23">
      <t>サンショウ</t>
    </rPh>
    <phoneticPr fontId="4"/>
  </si>
  <si>
    <t>→西部ガスの「都市ガスの組成について」を参照</t>
    <rPh sb="1" eb="3">
      <t>サイブ</t>
    </rPh>
    <rPh sb="7" eb="9">
      <t>トシ</t>
    </rPh>
    <rPh sb="12" eb="14">
      <t>ソセイ</t>
    </rPh>
    <rPh sb="20" eb="22">
      <t>サンショウ</t>
    </rPh>
    <phoneticPr fontId="4"/>
  </si>
  <si>
    <t>1kgあたりの熱量　約29.0MJ</t>
    <rPh sb="7" eb="9">
      <t>ネツリョウ</t>
    </rPh>
    <rPh sb="10" eb="11">
      <t>ヤク</t>
    </rPh>
    <phoneticPr fontId="4"/>
  </si>
  <si>
    <t>1kgあたりの熱量　約37.3MJ</t>
    <rPh sb="7" eb="9">
      <t>ネツリョウ</t>
    </rPh>
    <rPh sb="10" eb="11">
      <t>ヤク</t>
    </rPh>
    <phoneticPr fontId="4"/>
  </si>
  <si>
    <t>1Lあたりの熱量　約23.4MJ</t>
    <rPh sb="6" eb="8">
      <t>ネツリョウ</t>
    </rPh>
    <rPh sb="9" eb="10">
      <t>ヤク</t>
    </rPh>
    <phoneticPr fontId="4"/>
  </si>
  <si>
    <t>1kgあたりの熱量　約26.9MJ</t>
    <rPh sb="7" eb="9">
      <t>ネツリョウ</t>
    </rPh>
    <rPh sb="10" eb="11">
      <t>ヤク</t>
    </rPh>
    <phoneticPr fontId="4"/>
  </si>
  <si>
    <t>1㎥あたりの熱量　約21.2MJ</t>
    <rPh sb="6" eb="8">
      <t>ネツリョウ</t>
    </rPh>
    <rPh sb="9" eb="10">
      <t>ヤク</t>
    </rPh>
    <phoneticPr fontId="4"/>
  </si>
  <si>
    <t>契約②（契約が2つの場合）</t>
    <rPh sb="0" eb="2">
      <t>ケイヤク</t>
    </rPh>
    <rPh sb="4" eb="6">
      <t>ケイヤク</t>
    </rPh>
    <rPh sb="10" eb="12">
      <t>バアイ</t>
    </rPh>
    <phoneticPr fontId="4"/>
  </si>
  <si>
    <t>電力契約状況</t>
    <rPh sb="0" eb="2">
      <t>デンリョク</t>
    </rPh>
    <rPh sb="2" eb="4">
      <t>ケイヤク</t>
    </rPh>
    <rPh sb="4" eb="6">
      <t>ジョウキョウ</t>
    </rPh>
    <phoneticPr fontId="4"/>
  </si>
  <si>
    <t>購入電力
（契約1）※1</t>
    <rPh sb="0" eb="2">
      <t>コウニュウ</t>
    </rPh>
    <rPh sb="2" eb="4">
      <t>デンリョク</t>
    </rPh>
    <rPh sb="6" eb="8">
      <t>ケイヤク</t>
    </rPh>
    <phoneticPr fontId="4"/>
  </si>
  <si>
    <t>上水・下水
※2</t>
    <rPh sb="0" eb="1">
      <t>ウエ</t>
    </rPh>
    <rPh sb="1" eb="2">
      <t>ミズ</t>
    </rPh>
    <rPh sb="3" eb="5">
      <t>ゲスイ</t>
    </rPh>
    <phoneticPr fontId="4"/>
  </si>
  <si>
    <t>中水
※3</t>
    <rPh sb="0" eb="1">
      <t>ナカ</t>
    </rPh>
    <rPh sb="1" eb="2">
      <t>ミズ</t>
    </rPh>
    <phoneticPr fontId="4"/>
  </si>
  <si>
    <t>年間経費（千円）
※4</t>
    <rPh sb="0" eb="2">
      <t>ネンカン</t>
    </rPh>
    <rPh sb="2" eb="4">
      <t>ケイヒ</t>
    </rPh>
    <rPh sb="5" eb="7">
      <t>センエン</t>
    </rPh>
    <phoneticPr fontId="4"/>
  </si>
  <si>
    <t>様式第14号（１/2枚）</t>
    <rPh sb="0" eb="2">
      <t>ヨウシキ</t>
    </rPh>
    <rPh sb="2" eb="3">
      <t>ダイ</t>
    </rPh>
    <rPh sb="5" eb="6">
      <t>ゴウ</t>
    </rPh>
    <rPh sb="10" eb="11">
      <t>マイ</t>
    </rPh>
    <phoneticPr fontId="4"/>
  </si>
  <si>
    <t>所有者</t>
    <rPh sb="0" eb="3">
      <t>ショユウシャ</t>
    </rPh>
    <phoneticPr fontId="4"/>
  </si>
  <si>
    <t>申請者が所有</t>
    <rPh sb="0" eb="3">
      <t>シンセイシャ</t>
    </rPh>
    <phoneticPr fontId="4"/>
  </si>
  <si>
    <t>補助対象設備</t>
    <rPh sb="0" eb="4">
      <t>ホジョタイショウ</t>
    </rPh>
    <rPh sb="4" eb="6">
      <t>セツビ</t>
    </rPh>
    <phoneticPr fontId="4"/>
  </si>
  <si>
    <t>補助対象設備を設置した事業所（該当する□にチェックを入れ、必要事項を記入すること）</t>
    <rPh sb="4" eb="6">
      <t>セツビ</t>
    </rPh>
    <rPh sb="7" eb="9">
      <t>セッチ</t>
    </rPh>
    <rPh sb="11" eb="14">
      <t>ジギョウショ</t>
    </rPh>
    <rPh sb="26" eb="27">
      <t>イ</t>
    </rPh>
    <phoneticPr fontId="4"/>
  </si>
  <si>
    <t>設置した設備</t>
    <rPh sb="0" eb="2">
      <t>セッチ</t>
    </rPh>
    <rPh sb="4" eb="6">
      <t>セツビ</t>
    </rPh>
    <phoneticPr fontId="4"/>
  </si>
  <si>
    <t>申請者以外が所有</t>
    <rPh sb="0" eb="3">
      <t>シンセイシャ</t>
    </rPh>
    <rPh sb="3" eb="5">
      <t>イガイ</t>
    </rPh>
    <phoneticPr fontId="4"/>
  </si>
  <si>
    <t>様式第14号（2/2枚）</t>
    <rPh sb="0" eb="2">
      <t>ヨウシキ</t>
    </rPh>
    <rPh sb="2" eb="3">
      <t>ダイ</t>
    </rPh>
    <rPh sb="5" eb="6">
      <t>ゴウ</t>
    </rPh>
    <rPh sb="10" eb="11">
      <t>マイ</t>
    </rPh>
    <phoneticPr fontId="4"/>
  </si>
  <si>
    <t>（1）設置前１年間の使用量</t>
    <rPh sb="3" eb="6">
      <t>セッチマエ</t>
    </rPh>
    <rPh sb="7" eb="9">
      <t>ネンカン</t>
    </rPh>
    <rPh sb="10" eb="13">
      <t>シヨウリョウ</t>
    </rPh>
    <phoneticPr fontId="4"/>
  </si>
  <si>
    <t>（2）設置後１年間の使用量</t>
    <rPh sb="3" eb="5">
      <t>セッチ</t>
    </rPh>
    <rPh sb="5" eb="6">
      <t>ゴ</t>
    </rPh>
    <rPh sb="7" eb="9">
      <t>ネンカン</t>
    </rPh>
    <rPh sb="10" eb="13">
      <t>シヨウリョウ</t>
    </rPh>
    <phoneticPr fontId="4"/>
  </si>
  <si>
    <t>設置年月日</t>
    <rPh sb="0" eb="2">
      <t>セッチ</t>
    </rPh>
    <rPh sb="2" eb="5">
      <t>ネンガッピ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</si>
  <si>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</si>
  <si>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令和　　年　　月　　日</t>
    <phoneticPr fontId="4"/>
  </si>
  <si>
    <t>太陽光発電
自家消費分</t>
    <rPh sb="0" eb="3">
      <t>タイヨウコウ</t>
    </rPh>
    <rPh sb="3" eb="5">
      <t>ハツデン</t>
    </rPh>
    <rPh sb="6" eb="8">
      <t>ジカ</t>
    </rPh>
    <rPh sb="8" eb="10">
      <t>ショウヒ</t>
    </rPh>
    <rPh sb="10" eb="11">
      <t>ブン</t>
    </rPh>
    <phoneticPr fontId="4"/>
  </si>
  <si>
    <t>貴事業所における補助対象設備の設置前・後１年間分の数値を記入してください。</t>
    <rPh sb="0" eb="1">
      <t>キ</t>
    </rPh>
    <rPh sb="1" eb="4">
      <t>ジギョウショ</t>
    </rPh>
    <rPh sb="8" eb="10">
      <t>ホジョ</t>
    </rPh>
    <rPh sb="10" eb="12">
      <t>タイショウ</t>
    </rPh>
    <rPh sb="12" eb="14">
      <t>セツビ</t>
    </rPh>
    <rPh sb="15" eb="17">
      <t>セッチ</t>
    </rPh>
    <rPh sb="17" eb="18">
      <t>マエ</t>
    </rPh>
    <rPh sb="19" eb="20">
      <t>ゴ</t>
    </rPh>
    <rPh sb="21" eb="23">
      <t>ネンカン</t>
    </rPh>
    <rPh sb="23" eb="24">
      <t>ブン</t>
    </rPh>
    <phoneticPr fontId="17"/>
  </si>
  <si>
    <t>〒</t>
    <phoneticPr fontId="4"/>
  </si>
  <si>
    <t>-----</t>
  </si>
  <si>
    <t>購入電力
（契約2）※1</t>
    <rPh sb="0" eb="2">
      <t>コウニュウ</t>
    </rPh>
    <rPh sb="2" eb="4">
      <t>デンリョク</t>
    </rPh>
    <rPh sb="6" eb="8">
      <t>ケイヤク</t>
    </rPh>
    <phoneticPr fontId="4"/>
  </si>
  <si>
    <t>業種</t>
    <rPh sb="0" eb="2">
      <t>ギョウシュ</t>
    </rPh>
    <phoneticPr fontId="4"/>
  </si>
  <si>
    <t>（左のプルダウンの選択肢にない場合下の欄に記入）</t>
    <phoneticPr fontId="4"/>
  </si>
  <si>
    <t>代表者
役職・氏名</t>
    <rPh sb="0" eb="3">
      <t>ダイヒョウシャ</t>
    </rPh>
    <rPh sb="4" eb="6">
      <t>ヤクショク</t>
    </rPh>
    <rPh sb="7" eb="9">
      <t>シメイ</t>
    </rPh>
    <phoneticPr fontId="4"/>
  </si>
  <si>
    <t>担当者メールアドレス</t>
    <rPh sb="0" eb="3">
      <t>タントウシャ</t>
    </rPh>
    <phoneticPr fontId="4"/>
  </si>
  <si>
    <t>その他</t>
    <rPh sb="2" eb="3">
      <t>タ</t>
    </rPh>
    <phoneticPr fontId="4"/>
  </si>
  <si>
    <t>※日中、連絡がとれる番号</t>
    <rPh sb="1" eb="3">
      <t>ニッチュウ</t>
    </rPh>
    <rPh sb="4" eb="6">
      <t>レンラク</t>
    </rPh>
    <rPh sb="10" eb="12">
      <t>バンゴウ</t>
    </rPh>
    <phoneticPr fontId="4"/>
  </si>
  <si>
    <t>使用状況調査報告書</t>
    <rPh sb="0" eb="4">
      <t>シヨウジョウキョウ</t>
    </rPh>
    <rPh sb="4" eb="6">
      <t>チョウサ</t>
    </rPh>
    <rPh sb="6" eb="9">
      <t>ホウコクショ</t>
    </rPh>
    <phoneticPr fontId="4"/>
  </si>
  <si>
    <t>省エネ設備の使用状況について下記のとおり報告します。</t>
    <rPh sb="0" eb="1">
      <t>ショウ</t>
    </rPh>
    <rPh sb="3" eb="5">
      <t>セツビ</t>
    </rPh>
    <rPh sb="6" eb="10">
      <t>シヨウジョウキョウ</t>
    </rPh>
    <rPh sb="14" eb="16">
      <t>カキ</t>
    </rPh>
    <rPh sb="20" eb="22">
      <t>ホウコク</t>
    </rPh>
    <phoneticPr fontId="4"/>
  </si>
  <si>
    <t>記</t>
    <rPh sb="0" eb="1">
      <t>キ</t>
    </rPh>
    <phoneticPr fontId="4"/>
  </si>
  <si>
    <t>０１ 農業</t>
  </si>
  <si>
    <t>０２ 林業</t>
  </si>
  <si>
    <t>０３ 漁業</t>
    <phoneticPr fontId="4"/>
  </si>
  <si>
    <t>０４ 水産養殖業</t>
  </si>
  <si>
    <t>０５ 鉱業、採石業、砂利採取業</t>
    <phoneticPr fontId="4"/>
  </si>
  <si>
    <t>０６ 総合工事業</t>
    <phoneticPr fontId="4"/>
  </si>
  <si>
    <t>０７ 職別工事業（設備工事業を除く）</t>
  </si>
  <si>
    <t>０８ 設備工事業</t>
  </si>
  <si>
    <t>０９ 食料品製造業</t>
    <phoneticPr fontId="4"/>
  </si>
  <si>
    <t>１０ 飲料・たばこ・飼料製造業</t>
  </si>
  <si>
    <t>１１ 繊維工業</t>
  </si>
  <si>
    <t>１２ 木材・木製品製造業（家具を除く）</t>
  </si>
  <si>
    <t>１３ 家具・装備品製造業</t>
  </si>
  <si>
    <t>１４ パルプ・紙・紙加工品製造業</t>
  </si>
  <si>
    <t>１５ 印刷・同関連業</t>
  </si>
  <si>
    <t>１７ 石油製品・石炭製品製造業</t>
  </si>
  <si>
    <t>１８ プラスチック製品製造業（別掲を除く）</t>
  </si>
  <si>
    <t>１９ ゴム製品製造業</t>
  </si>
  <si>
    <t>２０ なめし革・同製品・毛皮製造業</t>
  </si>
  <si>
    <t>２１ 窯業・土石製品製造業</t>
  </si>
  <si>
    <t>２２ 鉄鋼業</t>
  </si>
  <si>
    <t>２３ 非鉄金属製造業</t>
  </si>
  <si>
    <t>２４ 金属製品製造業</t>
  </si>
  <si>
    <t>２５ はん用機械器具製造業</t>
  </si>
  <si>
    <t>２６ 生産用機械器具製造業</t>
  </si>
  <si>
    <t>２７ 業務用機械器具製造業</t>
  </si>
  <si>
    <t>２８ 電子部品・デバイス・電子回路製造業</t>
  </si>
  <si>
    <t>２９ 電気機械器具製造業</t>
  </si>
  <si>
    <t>３０ 情報通信機械器具製造業</t>
  </si>
  <si>
    <t>３１ 輸送用機械器具製造業</t>
  </si>
  <si>
    <t>３２ その他の製造業</t>
  </si>
  <si>
    <t>３３ 電気業</t>
    <phoneticPr fontId="4"/>
  </si>
  <si>
    <t>３４ ガス業</t>
  </si>
  <si>
    <t>３５ 熱供給業</t>
  </si>
  <si>
    <t>３６ 水道業</t>
  </si>
  <si>
    <t>３７ 通信業</t>
    <phoneticPr fontId="4"/>
  </si>
  <si>
    <t>３８ 放送業</t>
  </si>
  <si>
    <t>３９ 情報サービス業</t>
  </si>
  <si>
    <t>４０ インターネット付随サービス業</t>
  </si>
  <si>
    <t>４１ 映像・音声・文字情報制作業</t>
  </si>
  <si>
    <t>４２ 鉄道業</t>
    <phoneticPr fontId="4"/>
  </si>
  <si>
    <t>４３ 道路旅客運送業</t>
  </si>
  <si>
    <t>４４ 道路貨物運送業</t>
  </si>
  <si>
    <t>４５ 水運業</t>
  </si>
  <si>
    <t>４６ 航空運輸業</t>
  </si>
  <si>
    <t>４７ 倉庫業</t>
  </si>
  <si>
    <t>４８ 運輸に附帯するサービス業</t>
  </si>
  <si>
    <t>４９ 郵便業（信書便事業を含む）</t>
  </si>
  <si>
    <t>５０ 各種商品卸売業</t>
    <phoneticPr fontId="4"/>
  </si>
  <si>
    <t>５１ 繊維・衣服等卸売業</t>
  </si>
  <si>
    <t>５２ 飲食料品卸売業</t>
  </si>
  <si>
    <t>５３ 建築材料、鉱物・金属材料等卸売業</t>
  </si>
  <si>
    <t>５４ 機械器具卸売業</t>
  </si>
  <si>
    <t>５５ その他の卸売業</t>
  </si>
  <si>
    <t>５６ 各種商品小売業</t>
  </si>
  <si>
    <t>５７ 織物・衣服・身の回り品小売業</t>
  </si>
  <si>
    <t>５８ 飲食料品小売業</t>
  </si>
  <si>
    <t>５９ 機械器具小売業</t>
  </si>
  <si>
    <t>６０ その他の小売業</t>
  </si>
  <si>
    <t>６１ 無店舗小売業</t>
  </si>
  <si>
    <t>６２ 銀行業</t>
    <phoneticPr fontId="4"/>
  </si>
  <si>
    <t>６３ 協同組織金融業</t>
  </si>
  <si>
    <t>６４ 貸金業、クレジットカード業等非預金信用機関</t>
  </si>
  <si>
    <t>６５ 金融商品取引業、商品先物取引業</t>
  </si>
  <si>
    <t>６６ 補助的金融業等</t>
  </si>
  <si>
    <t>６７ 保険業（保険媒介代理業、保険サービス業を含む）</t>
  </si>
  <si>
    <t>６８ 不動産取引業</t>
    <phoneticPr fontId="4"/>
  </si>
  <si>
    <t>６９ 不動産賃貸業・管理業</t>
  </si>
  <si>
    <t>７０ 物品賃貸業</t>
  </si>
  <si>
    <t>７１ 学術・開発研究機関</t>
  </si>
  <si>
    <t>７２ 専門サービス業（他に分類されないもの）</t>
  </si>
  <si>
    <t>７３ 広告業</t>
  </si>
  <si>
    <t>７４ 技術サービス業（他に分類されないもの）</t>
  </si>
  <si>
    <t>７５ 宿泊業</t>
    <phoneticPr fontId="4"/>
  </si>
  <si>
    <t>７６ 飲食店</t>
  </si>
  <si>
    <t>７７ 持ち帰り・配達飲食サービス業</t>
  </si>
  <si>
    <t>７８ 洗濯・理容・美容・浴場業</t>
    <phoneticPr fontId="4"/>
  </si>
  <si>
    <t>７９ その他の生活関連サービス業</t>
  </si>
  <si>
    <t>８０ 娯楽業</t>
  </si>
  <si>
    <t>８１ 学校教育</t>
    <phoneticPr fontId="4"/>
  </si>
  <si>
    <t>８２ その他の教育、学習支援業</t>
  </si>
  <si>
    <t>８３ 医療業</t>
    <phoneticPr fontId="4"/>
  </si>
  <si>
    <t>８４ 保健衛生</t>
  </si>
  <si>
    <t>８５ 社会保険・社会福祉・介護事業</t>
  </si>
  <si>
    <t>８６ 郵便局</t>
    <phoneticPr fontId="4"/>
  </si>
  <si>
    <t>８７ 協同組合（他に分類されないもの）</t>
  </si>
  <si>
    <t>８８ 廃棄物処理業</t>
  </si>
  <si>
    <t>８９ 自動車整備業</t>
  </si>
  <si>
    <t>９０ 機械等修理業（別掲を除く）</t>
  </si>
  <si>
    <t>９１ 職業紹介・労働者派遣業</t>
  </si>
  <si>
    <t>９２ その他の事業サービス業</t>
  </si>
  <si>
    <t>９３ 政治・経済・文化団体</t>
  </si>
  <si>
    <t>９４ 宗教</t>
  </si>
  <si>
    <t>９５ その他のサービス業</t>
  </si>
  <si>
    <t>申請受付番号</t>
    <rPh sb="0" eb="2">
      <t>シンセイ</t>
    </rPh>
    <rPh sb="2" eb="6">
      <t>ウケツケバンゴウ</t>
    </rPh>
    <phoneticPr fontId="4"/>
  </si>
  <si>
    <t>担当者電話番号※</t>
    <rPh sb="0" eb="3">
      <t>タントウシャ</t>
    </rPh>
    <rPh sb="3" eb="5">
      <t>デンワ</t>
    </rPh>
    <rPh sb="5" eb="7">
      <t>バンゴウ</t>
    </rPh>
    <phoneticPr fontId="4"/>
  </si>
  <si>
    <t>非化石電力・燃料
（プルダウンで選択）</t>
    <rPh sb="0" eb="3">
      <t>ヒカセキ</t>
    </rPh>
    <rPh sb="3" eb="5">
      <t>デンリョク</t>
    </rPh>
    <rPh sb="6" eb="8">
      <t>ネンリョウ</t>
    </rPh>
    <rPh sb="16" eb="18">
      <t>センタク</t>
    </rPh>
    <phoneticPr fontId="4"/>
  </si>
  <si>
    <t>高効率照明設備
（ＬＥＤ照明）</t>
    <rPh sb="0" eb="3">
      <t>コウコウリツ</t>
    </rPh>
    <rPh sb="3" eb="5">
      <t>ショウメイ</t>
    </rPh>
    <rPh sb="5" eb="7">
      <t>セツビ</t>
    </rPh>
    <rPh sb="12" eb="14">
      <t>ショウメイ</t>
    </rPh>
    <phoneticPr fontId="4"/>
  </si>
  <si>
    <t xml:space="preserve">高効率空調設備
</t>
    <rPh sb="0" eb="1">
      <t>コウ</t>
    </rPh>
    <rPh sb="1" eb="3">
      <t>コウリツ</t>
    </rPh>
    <rPh sb="3" eb="5">
      <t>クウチョウ</t>
    </rPh>
    <rPh sb="5" eb="7">
      <t>セツビ</t>
    </rPh>
    <phoneticPr fontId="4"/>
  </si>
  <si>
    <t xml:space="preserve">高機能換気設備
</t>
    <phoneticPr fontId="4"/>
  </si>
  <si>
    <t>1㎥あたりの熱量　約109.2MJ(2.18kg*50.8MJ)</t>
    <rPh sb="6" eb="8">
      <t>ネツリョウ</t>
    </rPh>
    <rPh sb="9" eb="10">
      <t>ヤク</t>
    </rPh>
    <phoneticPr fontId="4"/>
  </si>
  <si>
    <t>1kgあたりの熱量　約50.8MJ</t>
    <rPh sb="7" eb="9">
      <t>ネツリョウ</t>
    </rPh>
    <rPh sb="10" eb="11">
      <t>ヤク</t>
    </rPh>
    <phoneticPr fontId="4"/>
  </si>
  <si>
    <t>1Lあたりの熱量　約39.1MJ</t>
    <rPh sb="6" eb="8">
      <t>ネツリョウ</t>
    </rPh>
    <rPh sb="9" eb="10">
      <t>ヤク</t>
    </rPh>
    <phoneticPr fontId="4"/>
  </si>
  <si>
    <t>1Lあたりの熱量　約41.9MJ</t>
    <rPh sb="6" eb="8">
      <t>ネツリョウ</t>
    </rPh>
    <rPh sb="9" eb="10">
      <t>ヤク</t>
    </rPh>
    <phoneticPr fontId="4"/>
  </si>
  <si>
    <t>1Lあたりの熱量　約36.7MJ</t>
    <rPh sb="6" eb="8">
      <t>ネツリョウ</t>
    </rPh>
    <rPh sb="9" eb="10">
      <t>ヤク</t>
    </rPh>
    <phoneticPr fontId="4"/>
  </si>
  <si>
    <t>1Lあたりの熱量　約37.7MJ</t>
    <rPh sb="6" eb="8">
      <t>ネツリョウ</t>
    </rPh>
    <rPh sb="9" eb="10">
      <t>ヤク</t>
    </rPh>
    <phoneticPr fontId="4"/>
  </si>
  <si>
    <t>1GJに対する係数　1.02</t>
    <rPh sb="4" eb="5">
      <t>タイ</t>
    </rPh>
    <rPh sb="7" eb="9">
      <t>ケイスウ</t>
    </rPh>
    <phoneticPr fontId="4"/>
  </si>
  <si>
    <t>1GJに対する係数　1.36</t>
    <rPh sb="4" eb="5">
      <t>タイ</t>
    </rPh>
    <rPh sb="7" eb="9">
      <t>ケイスウ</t>
    </rPh>
    <phoneticPr fontId="4"/>
  </si>
  <si>
    <t>1Lあたりの熱量　約38.2MJ</t>
    <rPh sb="6" eb="8">
      <t>ネツリョウ</t>
    </rPh>
    <rPh sb="9" eb="10">
      <t>ヤク</t>
    </rPh>
    <phoneticPr fontId="4"/>
  </si>
  <si>
    <t>1Lあたりの熱量　約35.3MJ</t>
    <rPh sb="6" eb="8">
      <t>ネツリョウ</t>
    </rPh>
    <rPh sb="9" eb="10">
      <t>ヤク</t>
    </rPh>
    <phoneticPr fontId="4"/>
  </si>
  <si>
    <t>1Lあたりの熱量　約34.6MJ</t>
    <rPh sb="6" eb="8">
      <t>ネツリョウ</t>
    </rPh>
    <rPh sb="9" eb="10">
      <t>ヤク</t>
    </rPh>
    <phoneticPr fontId="4"/>
  </si>
  <si>
    <t>1Lあたりの熱量　約33.6MJ</t>
    <rPh sb="6" eb="8">
      <t>ネツリョウ</t>
    </rPh>
    <rPh sb="9" eb="10">
      <t>ヤク</t>
    </rPh>
    <phoneticPr fontId="4"/>
  </si>
  <si>
    <t>1kgあたりの熱量　約40.9MJ</t>
    <rPh sb="7" eb="9">
      <t>ネツリョウ</t>
    </rPh>
    <rPh sb="10" eb="11">
      <t>ヤク</t>
    </rPh>
    <phoneticPr fontId="4"/>
  </si>
  <si>
    <t>1kgあたりの熱量　約29.9MJ</t>
    <rPh sb="7" eb="9">
      <t>ネツリョウ</t>
    </rPh>
    <rPh sb="10" eb="11">
      <t>ヤク</t>
    </rPh>
    <phoneticPr fontId="4"/>
  </si>
  <si>
    <t>1㎥あたりの熱量　約44.9MJ</t>
    <rPh sb="6" eb="8">
      <t>ネツリョウ</t>
    </rPh>
    <rPh sb="9" eb="10">
      <t>ヤク</t>
    </rPh>
    <phoneticPr fontId="4"/>
  </si>
  <si>
    <t>1kgあたりの熱量　約54.6]MJ</t>
    <rPh sb="7" eb="9">
      <t>ネツリョウ</t>
    </rPh>
    <rPh sb="10" eb="11">
      <t>ヤク</t>
    </rPh>
    <phoneticPr fontId="4"/>
  </si>
  <si>
    <t>1㎥あたりの熱量　約43.5MJ</t>
    <rPh sb="6" eb="8">
      <t>ネツリョウ</t>
    </rPh>
    <rPh sb="9" eb="10">
      <t>ヤク</t>
    </rPh>
    <phoneticPr fontId="4"/>
  </si>
  <si>
    <t>原料炭</t>
    <rPh sb="0" eb="2">
      <t>ゲンリョウ</t>
    </rPh>
    <rPh sb="2" eb="3">
      <t>スミ</t>
    </rPh>
    <phoneticPr fontId="4"/>
  </si>
  <si>
    <t>一般炭</t>
    <rPh sb="0" eb="2">
      <t>イッパン</t>
    </rPh>
    <rPh sb="2" eb="3">
      <t>スミ</t>
    </rPh>
    <phoneticPr fontId="4"/>
  </si>
  <si>
    <t>1kgあたりの熱量　約25.7MJ</t>
    <rPh sb="7" eb="9">
      <t>ネツリョウ</t>
    </rPh>
    <rPh sb="10" eb="11">
      <t>ヤク</t>
    </rPh>
    <phoneticPr fontId="4"/>
  </si>
  <si>
    <t>無煙炭</t>
    <rPh sb="0" eb="2">
      <t>ムエン</t>
    </rPh>
    <rPh sb="2" eb="3">
      <t>スミ</t>
    </rPh>
    <phoneticPr fontId="4"/>
  </si>
  <si>
    <t>1kgあたりの熱量　約29.4MJ</t>
    <rPh sb="7" eb="9">
      <t>ネツリョウ</t>
    </rPh>
    <rPh sb="10" eb="11">
      <t>ヤク</t>
    </rPh>
    <phoneticPr fontId="4"/>
  </si>
  <si>
    <t>1㎥あたりの熱量　約21.1MJ</t>
    <rPh sb="6" eb="8">
      <t>ネツリョウ</t>
    </rPh>
    <rPh sb="9" eb="10">
      <t>ヤク</t>
    </rPh>
    <phoneticPr fontId="4"/>
  </si>
  <si>
    <t>1㎥あたりの熱量　約3.41MJ</t>
    <rPh sb="6" eb="8">
      <t>ネツリョウ</t>
    </rPh>
    <rPh sb="9" eb="10">
      <t>ヤク</t>
    </rPh>
    <phoneticPr fontId="4"/>
  </si>
  <si>
    <t>1㎥あたりの熱量　約8.41MJ</t>
    <rPh sb="6" eb="8">
      <t>ネツリョウ</t>
    </rPh>
    <rPh sb="9" eb="10">
      <t>ヤク</t>
    </rPh>
    <phoneticPr fontId="4"/>
  </si>
  <si>
    <t>（福岡市事業所の省エネ設備導入支援事業補助金）</t>
    <phoneticPr fontId="4"/>
  </si>
  <si>
    <t xml:space="preserve">S R </t>
    <phoneticPr fontId="4"/>
  </si>
  <si>
    <t>(あて先) 
福岡市地球温暖化対策市民協議会 会長</t>
    <rPh sb="3" eb="4">
      <t>サキ</t>
    </rPh>
    <rPh sb="7" eb="9">
      <t>フクオカ</t>
    </rPh>
    <rPh sb="9" eb="10">
      <t>シ</t>
    </rPh>
    <rPh sb="10" eb="12">
      <t>チキュウ</t>
    </rPh>
    <rPh sb="12" eb="14">
      <t>オンダン</t>
    </rPh>
    <rPh sb="14" eb="15">
      <t>カ</t>
    </rPh>
    <rPh sb="15" eb="17">
      <t>タイサク</t>
    </rPh>
    <rPh sb="17" eb="19">
      <t>シミン</t>
    </rPh>
    <rPh sb="19" eb="22">
      <t>キョウギカイ</t>
    </rPh>
    <rPh sb="23" eb="25">
      <t>カイチョウ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</si>
</sst>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000_ "/>
    <numFmt numFmtId="178" formatCode="#,##0_ "/>
    <numFmt numFmtId="179" formatCode="#,##0.0_ "/>
    <numFmt numFmtId="180" formatCode="#,##0.0_);[Red]\(#,##0.0\)"/>
    <numFmt numFmtId="181" formatCode="#,##0.0_ ;[Red]\-#,##0.0\ "/>
    <numFmt numFmtId="182" formatCode="0.0_);[Red]\(0.0\)"/>
  </numFmts>
  <fonts count="3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indexed="10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9"/>
      <name val="ＭＳ Ｐ明朝"/>
      <family val="1"/>
      <charset val="128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auto="1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9" fillId="0" borderId="50">
      <alignment vertical="center"/>
    </xf>
    <xf numFmtId="0" fontId="18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84">
    <xf numFmtId="0" fontId="0" fillId="0" borderId="0" xfId="0"/>
    <xf numFmtId="0" fontId="6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0" fillId="3" borderId="1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vertical="center"/>
    </xf>
    <xf numFmtId="0" fontId="10" fillId="3" borderId="8" xfId="0" applyFont="1" applyFill="1" applyBorder="1" applyAlignment="1" applyProtection="1">
      <alignment vertical="center"/>
    </xf>
    <xf numFmtId="0" fontId="10" fillId="3" borderId="9" xfId="0" applyFont="1" applyFill="1" applyBorder="1" applyAlignment="1" applyProtection="1">
      <alignment vertical="center"/>
    </xf>
    <xf numFmtId="0" fontId="10" fillId="3" borderId="10" xfId="0" applyFont="1" applyFill="1" applyBorder="1" applyAlignment="1" applyProtection="1">
      <alignment vertical="center"/>
    </xf>
    <xf numFmtId="0" fontId="10" fillId="3" borderId="11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left" vertical="center"/>
    </xf>
    <xf numFmtId="0" fontId="0" fillId="0" borderId="51" xfId="0" applyBorder="1"/>
    <xf numFmtId="0" fontId="0" fillId="0" borderId="18" xfId="0" applyBorder="1"/>
    <xf numFmtId="0" fontId="0" fillId="0" borderId="27" xfId="0" applyBorder="1"/>
    <xf numFmtId="0" fontId="0" fillId="0" borderId="12" xfId="0" applyBorder="1"/>
    <xf numFmtId="0" fontId="0" fillId="0" borderId="12" xfId="0" quotePrefix="1" applyBorder="1"/>
    <xf numFmtId="0" fontId="0" fillId="0" borderId="0" xfId="0" applyBorder="1"/>
    <xf numFmtId="0" fontId="0" fillId="0" borderId="51" xfId="0" applyFill="1" applyBorder="1"/>
    <xf numFmtId="177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6" borderId="0" xfId="0" applyFill="1"/>
    <xf numFmtId="0" fontId="0" fillId="7" borderId="0" xfId="0" applyFill="1"/>
    <xf numFmtId="0" fontId="0" fillId="7" borderId="27" xfId="0" applyFill="1" applyBorder="1"/>
    <xf numFmtId="0" fontId="0" fillId="6" borderId="12" xfId="0" applyFill="1" applyBorder="1"/>
    <xf numFmtId="0" fontId="0" fillId="6" borderId="27" xfId="0" applyFill="1" applyBorder="1"/>
    <xf numFmtId="177" fontId="0" fillId="6" borderId="12" xfId="0" applyNumberFormat="1" applyFill="1" applyBorder="1" applyAlignment="1">
      <alignment horizontal="right"/>
    </xf>
    <xf numFmtId="0" fontId="0" fillId="6" borderId="12" xfId="0" applyFill="1" applyBorder="1" applyAlignment="1">
      <alignment horizontal="right"/>
    </xf>
    <xf numFmtId="0" fontId="0" fillId="6" borderId="12" xfId="0" quotePrefix="1" applyFill="1" applyBorder="1"/>
    <xf numFmtId="0" fontId="10" fillId="3" borderId="0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left" vertical="center"/>
    </xf>
    <xf numFmtId="0" fontId="10" fillId="3" borderId="23" xfId="0" applyFont="1" applyFill="1" applyBorder="1" applyAlignment="1" applyProtection="1">
      <alignment horizontal="lef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vertical="center"/>
    </xf>
    <xf numFmtId="0" fontId="10" fillId="2" borderId="14" xfId="0" applyFont="1" applyFill="1" applyBorder="1" applyAlignment="1" applyProtection="1">
      <alignment vertical="center"/>
    </xf>
    <xf numFmtId="0" fontId="10" fillId="3" borderId="14" xfId="0" applyFont="1" applyFill="1" applyBorder="1" applyAlignment="1" applyProtection="1">
      <alignment vertical="center"/>
    </xf>
    <xf numFmtId="0" fontId="10" fillId="3" borderId="34" xfId="0" applyFont="1" applyFill="1" applyBorder="1" applyAlignment="1" applyProtection="1">
      <alignment vertical="center"/>
    </xf>
    <xf numFmtId="0" fontId="7" fillId="3" borderId="0" xfId="0" applyFont="1" applyFill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0" fontId="10" fillId="2" borderId="54" xfId="0" applyFont="1" applyFill="1" applyBorder="1" applyAlignment="1" applyProtection="1">
      <alignment vertical="center"/>
    </xf>
    <xf numFmtId="0" fontId="10" fillId="3" borderId="0" xfId="0" applyFont="1" applyFill="1" applyAlignment="1" applyProtection="1">
      <alignment vertical="center" shrinkToFit="1"/>
    </xf>
    <xf numFmtId="0" fontId="26" fillId="3" borderId="0" xfId="12" applyFont="1" applyFill="1" applyProtection="1">
      <alignment vertical="center"/>
    </xf>
    <xf numFmtId="0" fontId="22" fillId="3" borderId="0" xfId="12" applyFont="1" applyFill="1" applyProtection="1">
      <alignment vertical="center"/>
    </xf>
    <xf numFmtId="0" fontId="23" fillId="3" borderId="0" xfId="12" quotePrefix="1" applyFont="1" applyFill="1" applyAlignment="1" applyProtection="1">
      <alignment horizontal="left" vertical="center"/>
    </xf>
    <xf numFmtId="0" fontId="14" fillId="3" borderId="0" xfId="12" applyFont="1" applyFill="1" applyProtection="1">
      <alignment vertical="center"/>
    </xf>
    <xf numFmtId="0" fontId="24" fillId="3" borderId="0" xfId="12" applyFont="1" applyFill="1" applyProtection="1">
      <alignment vertical="center"/>
    </xf>
    <xf numFmtId="0" fontId="26" fillId="3" borderId="0" xfId="0" applyFont="1" applyFill="1" applyAlignment="1" applyProtection="1">
      <alignment vertical="center"/>
    </xf>
    <xf numFmtId="0" fontId="10" fillId="4" borderId="38" xfId="0" applyFont="1" applyFill="1" applyBorder="1" applyAlignment="1" applyProtection="1">
      <alignment horizontal="center" vertical="center" wrapText="1"/>
    </xf>
    <xf numFmtId="0" fontId="10" fillId="4" borderId="37" xfId="0" applyFont="1" applyFill="1" applyBorder="1" applyAlignment="1" applyProtection="1">
      <alignment vertical="center"/>
    </xf>
    <xf numFmtId="0" fontId="10" fillId="4" borderId="12" xfId="0" applyFont="1" applyFill="1" applyBorder="1" applyAlignment="1" applyProtection="1">
      <alignment vertical="center"/>
    </xf>
    <xf numFmtId="0" fontId="10" fillId="4" borderId="38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176" fontId="16" fillId="3" borderId="0" xfId="10" applyNumberFormat="1" applyFont="1" applyFill="1" applyBorder="1" applyAlignment="1" applyProtection="1">
      <alignment horizontal="center" vertical="center" shrinkToFit="1"/>
    </xf>
    <xf numFmtId="176" fontId="16" fillId="3" borderId="0" xfId="10" applyNumberFormat="1" applyFont="1" applyFill="1" applyBorder="1" applyAlignment="1" applyProtection="1">
      <alignment horizontal="right" vertical="center" shrinkToFit="1"/>
    </xf>
    <xf numFmtId="178" fontId="10" fillId="3" borderId="0" xfId="0" applyNumberFormat="1" applyFont="1" applyFill="1" applyAlignment="1" applyProtection="1">
      <alignment vertical="center"/>
    </xf>
    <xf numFmtId="0" fontId="16" fillId="3" borderId="0" xfId="1" applyFont="1" applyFill="1" applyAlignment="1" applyProtection="1"/>
    <xf numFmtId="0" fontId="16" fillId="3" borderId="0" xfId="1" applyFont="1" applyFill="1" applyProtection="1">
      <alignment vertical="center"/>
    </xf>
    <xf numFmtId="0" fontId="0" fillId="0" borderId="0" xfId="0" applyFill="1" applyBorder="1" applyProtection="1"/>
    <xf numFmtId="0" fontId="0" fillId="3" borderId="0" xfId="0" applyFont="1" applyFill="1" applyAlignment="1" applyProtection="1">
      <alignment vertical="center"/>
    </xf>
    <xf numFmtId="0" fontId="10" fillId="3" borderId="8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0" fontId="10" fillId="3" borderId="3" xfId="0" applyFont="1" applyFill="1" applyBorder="1" applyAlignment="1" applyProtection="1">
      <alignment vertical="center"/>
    </xf>
    <xf numFmtId="0" fontId="10" fillId="3" borderId="2" xfId="0" applyFont="1" applyFill="1" applyBorder="1" applyAlignment="1" applyProtection="1">
      <alignment vertical="center"/>
    </xf>
    <xf numFmtId="49" fontId="10" fillId="3" borderId="2" xfId="0" applyNumberFormat="1" applyFont="1" applyFill="1" applyBorder="1" applyAlignment="1" applyProtection="1">
      <alignment horizontal="center" vertical="center"/>
    </xf>
    <xf numFmtId="0" fontId="28" fillId="3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center" shrinkToFit="1"/>
    </xf>
    <xf numFmtId="0" fontId="22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center" wrapText="1"/>
    </xf>
    <xf numFmtId="49" fontId="22" fillId="2" borderId="0" xfId="0" applyNumberFormat="1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horizontal="center" vertical="center" wrapText="1"/>
    </xf>
    <xf numFmtId="180" fontId="10" fillId="3" borderId="40" xfId="0" applyNumberFormat="1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180" fontId="34" fillId="2" borderId="38" xfId="0" applyNumberFormat="1" applyFont="1" applyFill="1" applyBorder="1" applyAlignment="1" applyProtection="1">
      <alignment horizontal="right" vertical="center"/>
      <protection locked="0"/>
    </xf>
    <xf numFmtId="49" fontId="33" fillId="2" borderId="37" xfId="0" applyNumberFormat="1" applyFont="1" applyFill="1" applyBorder="1" applyAlignment="1" applyProtection="1">
      <alignment horizontal="right" vertical="center"/>
      <protection locked="0"/>
    </xf>
    <xf numFmtId="49" fontId="34" fillId="2" borderId="12" xfId="0" applyNumberFormat="1" applyFont="1" applyFill="1" applyBorder="1" applyAlignment="1" applyProtection="1">
      <alignment horizontal="right" vertical="center"/>
      <protection locked="0"/>
    </xf>
    <xf numFmtId="182" fontId="16" fillId="4" borderId="38" xfId="2" applyNumberFormat="1" applyFont="1" applyFill="1" applyBorder="1" applyAlignment="1" applyProtection="1">
      <alignment horizontal="right" vertical="center" shrinkToFit="1"/>
    </xf>
    <xf numFmtId="180" fontId="34" fillId="2" borderId="62" xfId="0" applyNumberFormat="1" applyFont="1" applyFill="1" applyBorder="1" applyAlignment="1" applyProtection="1">
      <alignment horizontal="right" vertical="center"/>
      <protection locked="0"/>
    </xf>
    <xf numFmtId="180" fontId="27" fillId="4" borderId="67" xfId="10" applyNumberFormat="1" applyFont="1" applyFill="1" applyBorder="1" applyAlignment="1" applyProtection="1">
      <alignment horizontal="right" vertical="center" shrinkToFit="1"/>
    </xf>
    <xf numFmtId="0" fontId="10" fillId="3" borderId="0" xfId="0" applyFont="1" applyFill="1" applyAlignment="1" applyProtection="1">
      <alignment horizontal="left" vertical="center"/>
    </xf>
    <xf numFmtId="0" fontId="29" fillId="3" borderId="0" xfId="0" applyFont="1" applyFill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1" fillId="3" borderId="0" xfId="0" applyFont="1" applyFill="1" applyAlignment="1" applyProtection="1">
      <alignment horizontal="center" vertical="center"/>
    </xf>
    <xf numFmtId="178" fontId="10" fillId="2" borderId="3" xfId="0" applyNumberFormat="1" applyFont="1" applyFill="1" applyBorder="1" applyAlignment="1" applyProtection="1">
      <alignment horizontal="right" vertical="center" shrinkToFit="1"/>
      <protection locked="0"/>
    </xf>
    <xf numFmtId="178" fontId="10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2" xfId="0" applyFont="1" applyFill="1" applyBorder="1" applyAlignment="1" applyProtection="1">
      <alignment horizontal="left" vertical="center" wrapText="1" shrinkToFit="1"/>
    </xf>
    <xf numFmtId="0" fontId="10" fillId="3" borderId="26" xfId="0" applyFont="1" applyFill="1" applyBorder="1" applyAlignment="1" applyProtection="1">
      <alignment horizontal="left" vertical="center" wrapText="1" shrinkToFit="1"/>
    </xf>
    <xf numFmtId="0" fontId="10" fillId="4" borderId="52" xfId="0" applyFont="1" applyFill="1" applyBorder="1" applyAlignment="1" applyProtection="1">
      <alignment horizontal="center" vertical="center"/>
    </xf>
    <xf numFmtId="0" fontId="10" fillId="4" borderId="14" xfId="0" applyFont="1" applyFill="1" applyBorder="1" applyAlignment="1" applyProtection="1">
      <alignment horizontal="center" vertical="center"/>
    </xf>
    <xf numFmtId="0" fontId="10" fillId="4" borderId="15" xfId="0" applyFont="1" applyFill="1" applyBorder="1" applyAlignment="1" applyProtection="1">
      <alignment horizontal="center" vertical="center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10" fillId="4" borderId="16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10" fillId="4" borderId="17" xfId="0" applyFont="1" applyFill="1" applyBorder="1" applyAlignment="1" applyProtection="1">
      <alignment horizontal="center" vertical="center"/>
    </xf>
    <xf numFmtId="0" fontId="10" fillId="4" borderId="53" xfId="0" applyFont="1" applyFill="1" applyBorder="1" applyAlignment="1" applyProtection="1">
      <alignment horizontal="center" vertical="center"/>
    </xf>
    <xf numFmtId="0" fontId="10" fillId="4" borderId="33" xfId="0" applyFont="1" applyFill="1" applyBorder="1" applyAlignment="1" applyProtection="1">
      <alignment horizontal="center" vertical="center"/>
    </xf>
    <xf numFmtId="0" fontId="10" fillId="4" borderId="23" xfId="0" applyFont="1" applyFill="1" applyBorder="1" applyAlignment="1" applyProtection="1">
      <alignment horizontal="center" vertical="center"/>
    </xf>
    <xf numFmtId="0" fontId="10" fillId="4" borderId="24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49" fontId="10" fillId="2" borderId="23" xfId="0" applyNumberFormat="1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0" fillId="4" borderId="22" xfId="0" applyFont="1" applyFill="1" applyBorder="1" applyAlignment="1" applyProtection="1">
      <alignment horizontal="center" vertical="center" wrapText="1" shrinkToFit="1"/>
    </xf>
    <xf numFmtId="0" fontId="10" fillId="4" borderId="23" xfId="0" applyFont="1" applyFill="1" applyBorder="1" applyAlignment="1" applyProtection="1">
      <alignment horizontal="center" vertical="center" wrapText="1" shrinkToFit="1"/>
    </xf>
    <xf numFmtId="0" fontId="10" fillId="4" borderId="29" xfId="0" applyFont="1" applyFill="1" applyBorder="1" applyAlignment="1" applyProtection="1">
      <alignment horizontal="center" vertical="center" wrapText="1" shrinkToFit="1"/>
    </xf>
    <xf numFmtId="0" fontId="10" fillId="2" borderId="39" xfId="0" applyFont="1" applyFill="1" applyBorder="1" applyAlignment="1" applyProtection="1">
      <alignment horizontal="center" vertical="center" shrinkToFit="1"/>
      <protection locked="0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180" fontId="34" fillId="2" borderId="3" xfId="0" applyNumberFormat="1" applyFont="1" applyFill="1" applyBorder="1" applyAlignment="1" applyProtection="1">
      <alignment horizontal="right" vertical="center" wrapText="1"/>
      <protection locked="0"/>
    </xf>
    <xf numFmtId="180" fontId="34" fillId="2" borderId="4" xfId="0" applyNumberFormat="1" applyFont="1" applyFill="1" applyBorder="1" applyAlignment="1" applyProtection="1">
      <alignment horizontal="right" vertical="center" wrapText="1"/>
      <protection locked="0"/>
    </xf>
    <xf numFmtId="180" fontId="34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left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</xf>
    <xf numFmtId="0" fontId="10" fillId="8" borderId="55" xfId="0" applyFont="1" applyFill="1" applyBorder="1" applyAlignment="1" applyProtection="1">
      <alignment horizontal="center" vertical="center"/>
    </xf>
    <xf numFmtId="0" fontId="10" fillId="8" borderId="56" xfId="0" applyFont="1" applyFill="1" applyBorder="1" applyAlignment="1" applyProtection="1">
      <alignment horizontal="center" vertical="center"/>
    </xf>
    <xf numFmtId="0" fontId="10" fillId="8" borderId="37" xfId="0" applyFont="1" applyFill="1" applyBorder="1" applyAlignment="1" applyProtection="1">
      <alignment horizontal="center" vertical="center"/>
    </xf>
    <xf numFmtId="0" fontId="10" fillId="8" borderId="12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 wrapText="1"/>
    </xf>
    <xf numFmtId="0" fontId="10" fillId="3" borderId="60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54" xfId="0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right" vertical="center"/>
    </xf>
    <xf numFmtId="0" fontId="10" fillId="2" borderId="26" xfId="0" applyFont="1" applyFill="1" applyBorder="1" applyAlignment="1" applyProtection="1">
      <alignment horizontal="center" vertical="center" shrinkToFit="1"/>
      <protection locked="0"/>
    </xf>
    <xf numFmtId="0" fontId="10" fillId="4" borderId="31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 applyProtection="1">
      <alignment horizontal="center" vertical="center"/>
    </xf>
    <xf numFmtId="0" fontId="10" fillId="4" borderId="19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10" fillId="4" borderId="25" xfId="0" applyFont="1" applyFill="1" applyBorder="1" applyAlignment="1" applyProtection="1">
      <alignment horizontal="center" vertical="center" wrapText="1"/>
    </xf>
    <xf numFmtId="0" fontId="10" fillId="4" borderId="28" xfId="0" applyFont="1" applyFill="1" applyBorder="1" applyAlignment="1" applyProtection="1">
      <alignment horizontal="center" vertical="center" wrapText="1"/>
    </xf>
    <xf numFmtId="0" fontId="10" fillId="4" borderId="30" xfId="0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0" fillId="4" borderId="22" xfId="0" applyFont="1" applyFill="1" applyBorder="1" applyAlignment="1" applyProtection="1">
      <alignment horizontal="center" vertical="center" wrapText="1"/>
    </xf>
    <xf numFmtId="0" fontId="10" fillId="4" borderId="23" xfId="0" applyFont="1" applyFill="1" applyBorder="1" applyAlignment="1" applyProtection="1">
      <alignment horizontal="center" vertical="center" wrapText="1"/>
    </xf>
    <xf numFmtId="0" fontId="10" fillId="4" borderId="24" xfId="0" applyFont="1" applyFill="1" applyBorder="1" applyAlignment="1" applyProtection="1">
      <alignment horizontal="center" vertical="center" wrapText="1"/>
    </xf>
    <xf numFmtId="179" fontId="10" fillId="3" borderId="44" xfId="0" applyNumberFormat="1" applyFont="1" applyFill="1" applyBorder="1" applyAlignment="1" applyProtection="1">
      <alignment horizontal="center" vertical="center" wrapText="1"/>
    </xf>
    <xf numFmtId="179" fontId="10" fillId="3" borderId="45" xfId="0" applyNumberFormat="1" applyFont="1" applyFill="1" applyBorder="1" applyAlignment="1" applyProtection="1">
      <alignment horizontal="center" vertical="center" wrapText="1"/>
    </xf>
    <xf numFmtId="179" fontId="10" fillId="3" borderId="46" xfId="0" applyNumberFormat="1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right" vertical="center" wrapText="1"/>
    </xf>
    <xf numFmtId="0" fontId="20" fillId="2" borderId="5" xfId="12" applyFont="1" applyFill="1" applyBorder="1" applyAlignment="1" applyProtection="1">
      <alignment horizontal="center" vertical="center" wrapText="1"/>
      <protection locked="0"/>
    </xf>
    <xf numFmtId="0" fontId="20" fillId="2" borderId="6" xfId="12" applyFont="1" applyFill="1" applyBorder="1" applyAlignment="1" applyProtection="1">
      <alignment horizontal="center" vertical="center" wrapText="1"/>
      <protection locked="0"/>
    </xf>
    <xf numFmtId="0" fontId="20" fillId="2" borderId="7" xfId="12" applyFont="1" applyFill="1" applyBorder="1" applyAlignment="1" applyProtection="1">
      <alignment horizontal="center" vertical="center" wrapText="1"/>
      <protection locked="0"/>
    </xf>
    <xf numFmtId="0" fontId="10" fillId="4" borderId="29" xfId="0" applyFont="1" applyFill="1" applyBorder="1" applyAlignment="1" applyProtection="1">
      <alignment horizontal="center" vertical="center" wrapText="1"/>
    </xf>
    <xf numFmtId="0" fontId="20" fillId="2" borderId="5" xfId="1" applyFont="1" applyFill="1" applyBorder="1" applyAlignment="1" applyProtection="1">
      <alignment horizontal="center" vertical="center" wrapText="1"/>
      <protection locked="0"/>
    </xf>
    <xf numFmtId="0" fontId="20" fillId="2" borderId="6" xfId="1" applyFont="1" applyFill="1" applyBorder="1" applyAlignment="1" applyProtection="1">
      <alignment horizontal="center" vertical="center" wrapText="1"/>
      <protection locked="0"/>
    </xf>
    <xf numFmtId="0" fontId="20" fillId="2" borderId="7" xfId="1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4" fillId="5" borderId="16" xfId="0" applyFont="1" applyFill="1" applyBorder="1" applyAlignment="1" applyProtection="1">
      <alignment horizontal="center" vertical="center"/>
    </xf>
    <xf numFmtId="0" fontId="14" fillId="5" borderId="17" xfId="0" applyFont="1" applyFill="1" applyBorder="1" applyAlignment="1" applyProtection="1">
      <alignment horizontal="center" vertical="center"/>
    </xf>
    <xf numFmtId="0" fontId="14" fillId="5" borderId="18" xfId="0" applyFont="1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>
      <alignment horizontal="center" vertical="center"/>
    </xf>
    <xf numFmtId="0" fontId="10" fillId="4" borderId="21" xfId="0" applyFont="1" applyFill="1" applyBorder="1" applyAlignment="1" applyProtection="1">
      <alignment horizontal="center" vertical="center"/>
    </xf>
    <xf numFmtId="0" fontId="10" fillId="4" borderId="32" xfId="0" applyFont="1" applyFill="1" applyBorder="1" applyAlignment="1" applyProtection="1">
      <alignment horizontal="center" vertical="center"/>
    </xf>
    <xf numFmtId="0" fontId="10" fillId="3" borderId="14" xfId="0" applyFont="1" applyFill="1" applyBorder="1" applyAlignment="1" applyProtection="1">
      <alignment horizontal="left" vertical="center" wrapText="1" shrinkToFit="1"/>
    </xf>
    <xf numFmtId="0" fontId="10" fillId="3" borderId="15" xfId="0" applyFont="1" applyFill="1" applyBorder="1" applyAlignment="1" applyProtection="1">
      <alignment horizontal="left" vertical="center" wrapText="1" shrinkToFit="1"/>
    </xf>
    <xf numFmtId="178" fontId="10" fillId="2" borderId="13" xfId="0" applyNumberFormat="1" applyFont="1" applyFill="1" applyBorder="1" applyAlignment="1" applyProtection="1">
      <alignment horizontal="right" vertical="center" shrinkToFit="1"/>
      <protection locked="0"/>
    </xf>
    <xf numFmtId="178" fontId="10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34" xfId="0" applyFont="1" applyFill="1" applyBorder="1" applyAlignment="1" applyProtection="1">
      <alignment horizontal="left" vertical="center" wrapText="1" shrinkToFit="1"/>
    </xf>
    <xf numFmtId="0" fontId="10" fillId="4" borderId="24" xfId="0" applyFont="1" applyFill="1" applyBorder="1" applyAlignment="1" applyProtection="1">
      <alignment horizontal="center" vertical="center" wrapText="1" shrinkToFit="1"/>
    </xf>
    <xf numFmtId="0" fontId="10" fillId="3" borderId="4" xfId="0" applyFont="1" applyFill="1" applyBorder="1" applyAlignment="1" applyProtection="1">
      <alignment horizontal="left" vertical="center" wrapText="1" shrinkToFit="1"/>
    </xf>
    <xf numFmtId="0" fontId="8" fillId="4" borderId="63" xfId="0" applyFont="1" applyFill="1" applyBorder="1" applyAlignment="1" applyProtection="1">
      <alignment horizontal="center" vertical="center" wrapText="1"/>
    </xf>
    <xf numFmtId="0" fontId="8" fillId="4" borderId="45" xfId="0" applyFont="1" applyFill="1" applyBorder="1" applyAlignment="1" applyProtection="1">
      <alignment horizontal="center" vertical="center" wrapText="1"/>
    </xf>
    <xf numFmtId="0" fontId="8" fillId="4" borderId="64" xfId="0" applyFont="1" applyFill="1" applyBorder="1" applyAlignment="1" applyProtection="1">
      <alignment horizontal="center" vertical="center" wrapText="1"/>
    </xf>
    <xf numFmtId="180" fontId="34" fillId="2" borderId="43" xfId="0" applyNumberFormat="1" applyFont="1" applyFill="1" applyBorder="1" applyAlignment="1" applyProtection="1">
      <alignment horizontal="right" vertical="center" wrapText="1"/>
      <protection locked="0"/>
    </xf>
    <xf numFmtId="180" fontId="34" fillId="2" borderId="42" xfId="0" applyNumberFormat="1" applyFont="1" applyFill="1" applyBorder="1" applyAlignment="1" applyProtection="1">
      <alignment horizontal="right" vertical="center" wrapText="1"/>
      <protection locked="0"/>
    </xf>
    <xf numFmtId="180" fontId="27" fillId="4" borderId="66" xfId="10" applyNumberFormat="1" applyFont="1" applyFill="1" applyBorder="1" applyAlignment="1" applyProtection="1">
      <alignment horizontal="right" vertical="center" shrinkToFit="1"/>
    </xf>
    <xf numFmtId="180" fontId="27" fillId="4" borderId="64" xfId="10" applyNumberFormat="1" applyFont="1" applyFill="1" applyBorder="1" applyAlignment="1" applyProtection="1">
      <alignment horizontal="right" vertical="center" shrinkToFit="1"/>
    </xf>
    <xf numFmtId="182" fontId="32" fillId="4" borderId="3" xfId="2" applyNumberFormat="1" applyFont="1" applyFill="1" applyBorder="1" applyAlignment="1" applyProtection="1">
      <alignment horizontal="right" vertical="center" shrinkToFit="1"/>
    </xf>
    <xf numFmtId="182" fontId="32" fillId="4" borderId="4" xfId="2" applyNumberFormat="1" applyFont="1" applyFill="1" applyBorder="1" applyAlignment="1" applyProtection="1">
      <alignment horizontal="right" vertical="center" shrinkToFit="1"/>
    </xf>
    <xf numFmtId="180" fontId="10" fillId="3" borderId="5" xfId="0" applyNumberFormat="1" applyFont="1" applyFill="1" applyBorder="1" applyAlignment="1" applyProtection="1">
      <alignment horizontal="center" vertical="center" wrapText="1"/>
    </xf>
    <xf numFmtId="180" fontId="10" fillId="3" borderId="7" xfId="0" applyNumberFormat="1" applyFont="1" applyFill="1" applyBorder="1" applyAlignment="1" applyProtection="1">
      <alignment horizontal="center" vertical="center" wrapText="1"/>
    </xf>
    <xf numFmtId="180" fontId="27" fillId="4" borderId="45" xfId="10" applyNumberFormat="1" applyFont="1" applyFill="1" applyBorder="1" applyAlignment="1" applyProtection="1">
      <alignment horizontal="right" vertical="center" shrinkToFit="1"/>
    </xf>
    <xf numFmtId="180" fontId="10" fillId="3" borderId="65" xfId="0" applyNumberFormat="1" applyFont="1" applyFill="1" applyBorder="1" applyAlignment="1" applyProtection="1">
      <alignment horizontal="center" vertical="center" wrapText="1"/>
    </xf>
    <xf numFmtId="180" fontId="10" fillId="3" borderId="21" xfId="0" applyNumberFormat="1" applyFont="1" applyFill="1" applyBorder="1" applyAlignment="1" applyProtection="1">
      <alignment horizontal="center" vertical="center" wrapText="1"/>
    </xf>
    <xf numFmtId="180" fontId="10" fillId="3" borderId="32" xfId="0" applyNumberFormat="1" applyFont="1" applyFill="1" applyBorder="1" applyAlignment="1" applyProtection="1">
      <alignment horizontal="center" vertical="center" wrapText="1"/>
    </xf>
    <xf numFmtId="180" fontId="8" fillId="8" borderId="65" xfId="0" applyNumberFormat="1" applyFont="1" applyFill="1" applyBorder="1" applyAlignment="1" applyProtection="1">
      <alignment horizontal="right" vertical="center" wrapText="1"/>
    </xf>
    <xf numFmtId="180" fontId="8" fillId="8" borderId="32" xfId="0" applyNumberFormat="1" applyFont="1" applyFill="1" applyBorder="1" applyAlignment="1" applyProtection="1">
      <alignment horizontal="right" vertical="center" wrapText="1"/>
    </xf>
    <xf numFmtId="180" fontId="34" fillId="8" borderId="65" xfId="0" applyNumberFormat="1" applyFont="1" applyFill="1" applyBorder="1" applyAlignment="1" applyProtection="1">
      <alignment horizontal="right" vertical="center" wrapText="1"/>
    </xf>
    <xf numFmtId="180" fontId="34" fillId="8" borderId="32" xfId="0" applyNumberFormat="1" applyFont="1" applyFill="1" applyBorder="1" applyAlignment="1" applyProtection="1">
      <alignment horizontal="right" vertical="center" wrapText="1"/>
    </xf>
    <xf numFmtId="180" fontId="16" fillId="4" borderId="47" xfId="1" applyNumberFormat="1" applyFont="1" applyFill="1" applyBorder="1" applyAlignment="1" applyProtection="1">
      <alignment horizontal="right" vertical="center"/>
    </xf>
    <xf numFmtId="180" fontId="16" fillId="4" borderId="49" xfId="1" applyNumberFormat="1" applyFont="1" applyFill="1" applyBorder="1" applyAlignment="1" applyProtection="1">
      <alignment horizontal="right" vertical="center"/>
    </xf>
    <xf numFmtId="180" fontId="16" fillId="4" borderId="48" xfId="1" applyNumberFormat="1" applyFont="1" applyFill="1" applyBorder="1" applyAlignment="1" applyProtection="1">
      <alignment horizontal="right" vertical="center"/>
    </xf>
    <xf numFmtId="180" fontId="16" fillId="4" borderId="47" xfId="3" applyNumberFormat="1" applyFont="1" applyFill="1" applyBorder="1" applyAlignment="1" applyProtection="1">
      <alignment horizontal="right" vertical="center"/>
    </xf>
    <xf numFmtId="180" fontId="16" fillId="4" borderId="49" xfId="3" applyNumberFormat="1" applyFont="1" applyFill="1" applyBorder="1" applyAlignment="1" applyProtection="1">
      <alignment horizontal="right" vertical="center"/>
    </xf>
    <xf numFmtId="180" fontId="16" fillId="4" borderId="48" xfId="3" applyNumberFormat="1" applyFont="1" applyFill="1" applyBorder="1" applyAlignment="1" applyProtection="1">
      <alignment horizontal="right" vertical="center"/>
    </xf>
    <xf numFmtId="180" fontId="10" fillId="3" borderId="43" xfId="0" applyNumberFormat="1" applyFont="1" applyFill="1" applyBorder="1" applyAlignment="1" applyProtection="1">
      <alignment horizontal="center" vertical="center" wrapText="1"/>
    </xf>
    <xf numFmtId="180" fontId="10" fillId="3" borderId="42" xfId="0" applyNumberFormat="1" applyFont="1" applyFill="1" applyBorder="1" applyAlignment="1" applyProtection="1">
      <alignment horizontal="center" vertical="center" wrapText="1"/>
    </xf>
    <xf numFmtId="180" fontId="34" fillId="2" borderId="41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61" xfId="0" applyFont="1" applyFill="1" applyBorder="1" applyAlignment="1" applyProtection="1">
      <alignment horizontal="center" vertical="center" wrapText="1"/>
    </xf>
    <xf numFmtId="0" fontId="15" fillId="4" borderId="41" xfId="0" applyFont="1" applyFill="1" applyBorder="1" applyAlignment="1" applyProtection="1">
      <alignment horizontal="center" vertical="center" wrapText="1"/>
    </xf>
    <xf numFmtId="0" fontId="15" fillId="4" borderId="42" xfId="0" applyFont="1" applyFill="1" applyBorder="1" applyAlignment="1" applyProtection="1">
      <alignment horizontal="center" vertical="center" wrapText="1"/>
    </xf>
    <xf numFmtId="180" fontId="10" fillId="3" borderId="41" xfId="0" applyNumberFormat="1" applyFont="1" applyFill="1" applyBorder="1" applyAlignment="1" applyProtection="1">
      <alignment horizontal="center" vertical="center" wrapText="1"/>
    </xf>
    <xf numFmtId="182" fontId="16" fillId="4" borderId="3" xfId="2" applyNumberFormat="1" applyFont="1" applyFill="1" applyBorder="1" applyAlignment="1" applyProtection="1">
      <alignment horizontal="right" vertical="center" shrinkToFit="1"/>
    </xf>
    <xf numFmtId="182" fontId="16" fillId="4" borderId="4" xfId="2" applyNumberFormat="1" applyFont="1" applyFill="1" applyBorder="1" applyAlignment="1" applyProtection="1">
      <alignment horizontal="right" vertical="center" shrinkToFit="1"/>
    </xf>
    <xf numFmtId="180" fontId="10" fillId="3" borderId="3" xfId="0" applyNumberFormat="1" applyFont="1" applyFill="1" applyBorder="1" applyAlignment="1" applyProtection="1">
      <alignment horizontal="center" vertical="center" wrapText="1"/>
    </xf>
    <xf numFmtId="180" fontId="10" fillId="3" borderId="4" xfId="0" applyNumberFormat="1" applyFont="1" applyFill="1" applyBorder="1" applyAlignment="1" applyProtection="1">
      <alignment horizontal="center" vertical="center" wrapText="1"/>
    </xf>
    <xf numFmtId="182" fontId="16" fillId="4" borderId="2" xfId="2" applyNumberFormat="1" applyFont="1" applyFill="1" applyBorder="1" applyAlignment="1" applyProtection="1">
      <alignment horizontal="right" vertical="center" shrinkToFit="1"/>
    </xf>
    <xf numFmtId="0" fontId="10" fillId="4" borderId="19" xfId="0" applyFont="1" applyFill="1" applyBorder="1" applyAlignment="1" applyProtection="1">
      <alignment horizontal="center" vertical="center" wrapText="1"/>
    </xf>
    <xf numFmtId="0" fontId="10" fillId="4" borderId="31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181" fontId="10" fillId="3" borderId="44" xfId="0" applyNumberFormat="1" applyFont="1" applyFill="1" applyBorder="1" applyAlignment="1" applyProtection="1">
      <alignment horizontal="center" vertical="center" wrapText="1"/>
    </xf>
    <xf numFmtId="181" fontId="10" fillId="3" borderId="45" xfId="0" applyNumberFormat="1" applyFont="1" applyFill="1" applyBorder="1" applyAlignment="1" applyProtection="1">
      <alignment horizontal="center" vertical="center" wrapText="1"/>
    </xf>
    <xf numFmtId="181" fontId="10" fillId="3" borderId="46" xfId="0" applyNumberFormat="1" applyFont="1" applyFill="1" applyBorder="1" applyAlignment="1" applyProtection="1">
      <alignment horizontal="center" vertical="center" wrapText="1"/>
    </xf>
    <xf numFmtId="49" fontId="22" fillId="0" borderId="6" xfId="0" applyNumberFormat="1" applyFont="1" applyFill="1" applyBorder="1" applyAlignment="1" applyProtection="1">
      <alignment horizontal="center" vertical="center"/>
    </xf>
    <xf numFmtId="49" fontId="22" fillId="0" borderId="39" xfId="0" applyNumberFormat="1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180" fontId="34" fillId="2" borderId="3" xfId="0" applyNumberFormat="1" applyFont="1" applyFill="1" applyBorder="1" applyAlignment="1" applyProtection="1">
      <alignment horizontal="right" vertical="center"/>
      <protection locked="0"/>
    </xf>
    <xf numFmtId="180" fontId="34" fillId="2" borderId="4" xfId="0" applyNumberFormat="1" applyFont="1" applyFill="1" applyBorder="1" applyAlignment="1" applyProtection="1">
      <alignment horizontal="right" vertical="center"/>
      <protection locked="0"/>
    </xf>
    <xf numFmtId="0" fontId="10" fillId="3" borderId="17" xfId="0" applyFont="1" applyFill="1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0" fillId="0" borderId="53" xfId="0" applyBorder="1" applyAlignment="1" applyProtection="1">
      <alignment horizontal="left" vertical="center" wrapText="1"/>
    </xf>
    <xf numFmtId="0" fontId="10" fillId="3" borderId="17" xfId="0" applyFont="1" applyFill="1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53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/>
    </xf>
    <xf numFmtId="0" fontId="10" fillId="4" borderId="52" xfId="0" applyFont="1" applyFill="1" applyBorder="1" applyAlignment="1" applyProtection="1">
      <alignment horizontal="center" vertical="center" shrinkToFit="1"/>
    </xf>
    <xf numFmtId="0" fontId="10" fillId="4" borderId="14" xfId="0" applyFont="1" applyFill="1" applyBorder="1" applyAlignment="1" applyProtection="1">
      <alignment horizontal="center" vertical="center" shrinkToFit="1"/>
    </xf>
    <xf numFmtId="0" fontId="10" fillId="4" borderId="15" xfId="0" applyFont="1" applyFill="1" applyBorder="1" applyAlignment="1" applyProtection="1">
      <alignment horizontal="center" vertical="center" shrinkToFit="1"/>
    </xf>
    <xf numFmtId="0" fontId="28" fillId="3" borderId="58" xfId="0" applyFont="1" applyFill="1" applyBorder="1" applyAlignment="1" applyProtection="1">
      <alignment horizontal="center" vertical="center"/>
    </xf>
    <xf numFmtId="0" fontId="28" fillId="3" borderId="23" xfId="0" applyFont="1" applyFill="1" applyBorder="1" applyAlignment="1" applyProtection="1">
      <alignment horizontal="center" vertical="center"/>
    </xf>
    <xf numFmtId="0" fontId="28" fillId="3" borderId="29" xfId="0" applyFont="1" applyFill="1" applyBorder="1" applyAlignment="1" applyProtection="1">
      <alignment horizontal="center" vertical="center"/>
    </xf>
    <xf numFmtId="0" fontId="22" fillId="2" borderId="10" xfId="0" applyFont="1" applyFill="1" applyBorder="1" applyAlignment="1" applyProtection="1">
      <alignment horizontal="center" vertical="center" shrinkToFit="1"/>
      <protection locked="0"/>
    </xf>
    <xf numFmtId="0" fontId="22" fillId="2" borderId="1" xfId="0" applyFont="1" applyFill="1" applyBorder="1" applyAlignment="1" applyProtection="1">
      <alignment horizontal="center" vertical="center" shrinkToFit="1"/>
      <protection locked="0"/>
    </xf>
    <xf numFmtId="0" fontId="22" fillId="2" borderId="35" xfId="0" applyFont="1" applyFill="1" applyBorder="1" applyAlignment="1" applyProtection="1">
      <alignment horizontal="center" vertical="center" shrinkToFit="1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26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2" fillId="2" borderId="26" xfId="0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49" fontId="10" fillId="2" borderId="26" xfId="0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 shrinkToFit="1"/>
      <protection locked="0"/>
    </xf>
    <xf numFmtId="0" fontId="10" fillId="2" borderId="23" xfId="0" applyFont="1" applyFill="1" applyBorder="1" applyAlignment="1" applyProtection="1">
      <alignment horizontal="center" vertical="center" shrinkToFit="1"/>
      <protection locked="0"/>
    </xf>
    <xf numFmtId="0" fontId="10" fillId="2" borderId="57" xfId="0" applyFont="1" applyFill="1" applyBorder="1" applyAlignment="1" applyProtection="1">
      <alignment horizontal="center" vertical="center" shrinkToFit="1"/>
      <protection locked="0"/>
    </xf>
    <xf numFmtId="0" fontId="10" fillId="4" borderId="30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4" borderId="11" xfId="0" applyFont="1" applyFill="1" applyBorder="1" applyAlignment="1" applyProtection="1">
      <alignment horizontal="center" vertical="center"/>
    </xf>
    <xf numFmtId="49" fontId="22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center" vertical="center" shrinkToFit="1"/>
    </xf>
    <xf numFmtId="0" fontId="10" fillId="4" borderId="2" xfId="0" applyFont="1" applyFill="1" applyBorder="1" applyAlignment="1" applyProtection="1">
      <alignment horizontal="center" vertical="center" shrinkToFit="1"/>
    </xf>
    <xf numFmtId="0" fontId="10" fillId="4" borderId="4" xfId="0" applyFont="1" applyFill="1" applyBorder="1" applyAlignment="1" applyProtection="1">
      <alignment horizontal="center" vertical="center" shrinkToFit="1"/>
    </xf>
    <xf numFmtId="0" fontId="22" fillId="3" borderId="0" xfId="0" applyFont="1" applyFill="1" applyAlignment="1" applyProtection="1">
      <alignment vertical="center" wrapText="1"/>
    </xf>
    <xf numFmtId="0" fontId="10" fillId="2" borderId="60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</cellXfs>
  <cellStyles count="14">
    <cellStyle name="ハイパーリンク 2" xfId="13" xr:uid="{00000000-0005-0000-0000-000000000000}"/>
    <cellStyle name="桁区切り" xfId="3" builtinId="6"/>
    <cellStyle name="桁区切り 2" xfId="2" xr:uid="{00000000-0005-0000-0000-000002000000}"/>
    <cellStyle name="桁区切り 2 2" xfId="10" xr:uid="{00000000-0005-0000-0000-000003000000}"/>
    <cellStyle name="桁区切り 3" xfId="5" xr:uid="{00000000-0005-0000-0000-000004000000}"/>
    <cellStyle name="桁区切り 4" xfId="7" xr:uid="{00000000-0005-0000-0000-000005000000}"/>
    <cellStyle name="桁区切り 5" xfId="9" xr:uid="{00000000-0005-0000-0000-000006000000}"/>
    <cellStyle name="項目名" xfId="11" xr:uid="{00000000-0005-0000-0000-000007000000}"/>
    <cellStyle name="標準" xfId="0" builtinId="0"/>
    <cellStyle name="標準 2" xfId="1" xr:uid="{00000000-0005-0000-0000-000009000000}"/>
    <cellStyle name="標準 2 2" xfId="12" xr:uid="{00000000-0005-0000-0000-00000A000000}"/>
    <cellStyle name="標準 3" xfId="4" xr:uid="{00000000-0005-0000-0000-00000B000000}"/>
    <cellStyle name="標準 4" xfId="6" xr:uid="{00000000-0005-0000-0000-00000C000000}"/>
    <cellStyle name="標準 5" xfId="8" xr:uid="{00000000-0005-0000-0000-00000D000000}"/>
  </cellStyles>
  <dxfs count="0"/>
  <tableStyles count="0" defaultTableStyle="TableStyleMedium2" defaultPivotStyle="PivotStyleLight16"/>
  <colors>
    <mruColors>
      <color rgb="FFFFFFCC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28575</xdr:rowOff>
        </xdr:from>
        <xdr:to>
          <xdr:col>7</xdr:col>
          <xdr:colOff>342900</xdr:colOff>
          <xdr:row>28</xdr:row>
          <xdr:rowOff>276225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28575</xdr:rowOff>
        </xdr:from>
        <xdr:to>
          <xdr:col>7</xdr:col>
          <xdr:colOff>342900</xdr:colOff>
          <xdr:row>28</xdr:row>
          <xdr:rowOff>276225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28</xdr:row>
          <xdr:rowOff>28575</xdr:rowOff>
        </xdr:from>
        <xdr:to>
          <xdr:col>15</xdr:col>
          <xdr:colOff>66675</xdr:colOff>
          <xdr:row>28</xdr:row>
          <xdr:rowOff>276225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31</xdr:row>
          <xdr:rowOff>28575</xdr:rowOff>
        </xdr:from>
        <xdr:to>
          <xdr:col>7</xdr:col>
          <xdr:colOff>342900</xdr:colOff>
          <xdr:row>31</xdr:row>
          <xdr:rowOff>276225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31</xdr:row>
          <xdr:rowOff>28575</xdr:rowOff>
        </xdr:from>
        <xdr:to>
          <xdr:col>14</xdr:col>
          <xdr:colOff>66675</xdr:colOff>
          <xdr:row>31</xdr:row>
          <xdr:rowOff>276225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28575</xdr:rowOff>
        </xdr:from>
        <xdr:to>
          <xdr:col>21</xdr:col>
          <xdr:colOff>66675</xdr:colOff>
          <xdr:row>31</xdr:row>
          <xdr:rowOff>276225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_&#26989;&#21209;&#37096;&#38272;/01%20&#20107;&#26989;&#25152;&#12398;&#30465;&#12456;&#12493;&#25903;&#25588;&#20107;&#26989;&#65288;&#26087;&#65306;&#20107;&#26989;&#25152;&#30465;&#12456;&#12493;&#35336;&#30011;&#26360;&#65289;/&#9733;&#26041;&#37341;&#27770;&#35009;&#65288;&#35201;&#32177;&#12289;&#27096;&#24335;&#65289;/&#27096;&#24335;/&#30465;&#12456;&#12493;&#26368;&#36969;&#21270;&#35386;&#26029;&#30003;&#36796;&#26360;&#65288;&#12499;&#12523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</sheetNames>
    <sheetDataSet>
      <sheetData sheetId="0">
        <row r="4">
          <cell r="AV4" t="str">
            <v>庁舎</v>
          </cell>
        </row>
        <row r="5">
          <cell r="AV5" t="str">
            <v>事務所</v>
          </cell>
        </row>
        <row r="6">
          <cell r="AV6" t="str">
            <v>倉庫</v>
          </cell>
        </row>
        <row r="7">
          <cell r="AV7" t="str">
            <v>ホテル</v>
          </cell>
        </row>
        <row r="8">
          <cell r="AV8" t="str">
            <v>病院</v>
          </cell>
        </row>
        <row r="9">
          <cell r="AV9" t="str">
            <v>集会場</v>
          </cell>
        </row>
        <row r="10">
          <cell r="AV10" t="str">
            <v>学校</v>
          </cell>
        </row>
        <row r="11">
          <cell r="AV11" t="str">
            <v>研究所</v>
          </cell>
        </row>
        <row r="12">
          <cell r="AV12" t="str">
            <v>店舗</v>
          </cell>
        </row>
        <row r="13">
          <cell r="AV13" t="str">
            <v>集合住宅</v>
          </cell>
        </row>
        <row r="14">
          <cell r="AV14" t="str">
            <v>その他</v>
          </cell>
        </row>
      </sheetData>
      <sheetData sheetId="1">
        <row r="7">
          <cell r="AX7" t="str">
            <v>都市ガス13A</v>
          </cell>
        </row>
        <row r="8">
          <cell r="AX8" t="str">
            <v>都市ガス12A</v>
          </cell>
        </row>
        <row r="9">
          <cell r="AX9" t="str">
            <v>LPG(㎥)</v>
          </cell>
        </row>
        <row r="10">
          <cell r="AX10" t="str">
            <v>LPG(kg)</v>
          </cell>
        </row>
        <row r="11">
          <cell r="AX11" t="str">
            <v>A重油</v>
          </cell>
        </row>
        <row r="12">
          <cell r="AX12" t="str">
            <v>灯油</v>
          </cell>
        </row>
        <row r="13">
          <cell r="AX13" t="str">
            <v>軽油</v>
          </cell>
        </row>
        <row r="14">
          <cell r="AX14" t="str">
            <v>-----</v>
          </cell>
        </row>
        <row r="15">
          <cell r="AX15" t="str">
            <v>産業用蒸気</v>
          </cell>
        </row>
        <row r="16">
          <cell r="AX16" t="str">
            <v>地域熱源(蒸気)</v>
          </cell>
        </row>
        <row r="17">
          <cell r="AX17" t="str">
            <v>地域熱源(温･冷水)</v>
          </cell>
        </row>
        <row r="18">
          <cell r="AX18" t="str">
            <v>原油（除コンデンセート）</v>
          </cell>
        </row>
        <row r="19">
          <cell r="AX19" t="str">
            <v>原油（うちコンデンセート)</v>
          </cell>
        </row>
        <row r="20">
          <cell r="AX20" t="str">
            <v>揮発油(ガソリン)</v>
          </cell>
        </row>
        <row r="21">
          <cell r="AX21" t="str">
            <v>ナフサ</v>
          </cell>
        </row>
        <row r="22">
          <cell r="AX22" t="str">
            <v>ジェット燃料油</v>
          </cell>
        </row>
        <row r="23">
          <cell r="AX23" t="str">
            <v>B重油</v>
          </cell>
        </row>
        <row r="24">
          <cell r="AX24" t="str">
            <v>C重油</v>
          </cell>
        </row>
        <row r="25">
          <cell r="AX25" t="str">
            <v>石油アスファルト</v>
          </cell>
        </row>
        <row r="26">
          <cell r="AX26" t="str">
            <v>石油コークス</v>
          </cell>
        </row>
        <row r="27">
          <cell r="AX27" t="str">
            <v>石油系炭化水素ガス</v>
          </cell>
        </row>
        <row r="28">
          <cell r="AX28" t="str">
            <v>LNG（液化天然ガス)</v>
          </cell>
        </row>
        <row r="29">
          <cell r="AX29" t="str">
            <v>天然ガス（LNGを除く)</v>
          </cell>
        </row>
        <row r="30">
          <cell r="AX30" t="str">
            <v>輸入原料炭</v>
          </cell>
        </row>
        <row r="31">
          <cell r="AX31" t="str">
            <v>輸入一般炭</v>
          </cell>
        </row>
        <row r="32">
          <cell r="AX32" t="str">
            <v>国産一般炭</v>
          </cell>
        </row>
        <row r="33">
          <cell r="AX33" t="str">
            <v>輸入無煙炭</v>
          </cell>
        </row>
        <row r="34">
          <cell r="AX34" t="str">
            <v>石炭コークス</v>
          </cell>
        </row>
        <row r="35">
          <cell r="AX35" t="str">
            <v>コールタール</v>
          </cell>
        </row>
        <row r="36">
          <cell r="AX36" t="str">
            <v>コークス炉ガス</v>
          </cell>
        </row>
        <row r="37">
          <cell r="AX37" t="str">
            <v>高炉ガス</v>
          </cell>
        </row>
        <row r="38">
          <cell r="AX38" t="str">
            <v>転炉ガス</v>
          </cell>
        </row>
        <row r="49">
          <cell r="AX49" t="str">
            <v>地中熱自家消費分</v>
          </cell>
        </row>
        <row r="50">
          <cell r="AX50" t="str">
            <v>水力発電自家消費分</v>
          </cell>
        </row>
        <row r="51">
          <cell r="AX51" t="str">
            <v>木材</v>
          </cell>
        </row>
        <row r="52">
          <cell r="AX52" t="str">
            <v>木質廃材</v>
          </cell>
        </row>
        <row r="53">
          <cell r="AX53" t="str">
            <v>バイオエタノール</v>
          </cell>
        </row>
        <row r="54">
          <cell r="AX54" t="str">
            <v>バイオディーゼル</v>
          </cell>
        </row>
        <row r="55">
          <cell r="AX55" t="str">
            <v>RDF</v>
          </cell>
        </row>
        <row r="56">
          <cell r="AX56" t="str">
            <v>RPF</v>
          </cell>
        </row>
        <row r="57">
          <cell r="AX57" t="str">
            <v>廃タイヤ</v>
          </cell>
        </row>
        <row r="58">
          <cell r="AX58" t="str">
            <v>廃プラスチック（一般廃棄物）</v>
          </cell>
        </row>
        <row r="59">
          <cell r="AX59" t="str">
            <v>廃油</v>
          </cell>
        </row>
        <row r="60">
          <cell r="AX60" t="str">
            <v>混合廃材</v>
          </cell>
        </row>
        <row r="61">
          <cell r="AX61" t="str">
            <v>水素</v>
          </cell>
        </row>
        <row r="62">
          <cell r="AX62" t="str">
            <v>アンモニア</v>
          </cell>
        </row>
        <row r="63">
          <cell r="AX63" t="str">
            <v>太陽熱自家消費分</v>
          </cell>
        </row>
        <row r="64">
          <cell r="AX64" t="str">
            <v>黒液</v>
          </cell>
        </row>
        <row r="65">
          <cell r="AX65" t="str">
            <v>バイオガス</v>
          </cell>
        </row>
        <row r="66">
          <cell r="AX66" t="str">
            <v>その他バイオマス</v>
          </cell>
        </row>
        <row r="67">
          <cell r="AX67" t="str">
            <v>廃棄物ガス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5"/>
  <sheetViews>
    <sheetView tabSelected="1" view="pageBreakPreview" topLeftCell="A4" zoomScale="85" zoomScaleNormal="100" zoomScaleSheetLayoutView="85" workbookViewId="0">
      <selection activeCell="L28" sqref="L28:N28"/>
    </sheetView>
  </sheetViews>
  <sheetFormatPr defaultColWidth="9" defaultRowHeight="19.5" x14ac:dyDescent="0.4"/>
  <cols>
    <col min="1" max="6" width="3.625" style="3" customWidth="1"/>
    <col min="7" max="8" width="5.125" style="3" customWidth="1"/>
    <col min="9" max="10" width="3.625" style="3" customWidth="1"/>
    <col min="11" max="12" width="5.125" style="3" customWidth="1"/>
    <col min="13" max="21" width="3.625" style="3" customWidth="1"/>
    <col min="22" max="22" width="4.125" style="3" customWidth="1"/>
    <col min="23" max="24" width="3.625" style="3" customWidth="1"/>
    <col min="25" max="25" width="5.375" style="3" customWidth="1"/>
    <col min="26" max="28" width="3.625" style="3" customWidth="1"/>
    <col min="29" max="29" width="8.5" style="3" customWidth="1"/>
    <col min="30" max="30" width="7" style="3" customWidth="1"/>
    <col min="31" max="31" width="3.625" style="3" customWidth="1"/>
    <col min="32" max="33" width="9" style="3"/>
    <col min="34" max="34" width="9" style="3" hidden="1" customWidth="1"/>
    <col min="35" max="35" width="0" style="3" hidden="1" customWidth="1"/>
    <col min="36" max="16384" width="9" style="3"/>
  </cols>
  <sheetData>
    <row r="1" spans="1:40" ht="39" customHeight="1" x14ac:dyDescent="0.4">
      <c r="A1" s="137" t="s">
        <v>138</v>
      </c>
      <c r="B1" s="137"/>
      <c r="C1" s="137"/>
      <c r="D1" s="137"/>
      <c r="E1" s="137"/>
      <c r="F1" s="137"/>
      <c r="G1" s="137"/>
      <c r="H1" s="137"/>
      <c r="Y1" s="147"/>
      <c r="Z1" s="147"/>
      <c r="AA1" s="147"/>
      <c r="AB1" s="147"/>
      <c r="AC1" s="147"/>
      <c r="AD1" s="147"/>
      <c r="AE1" s="147"/>
    </row>
    <row r="2" spans="1:40" s="2" customFormat="1" ht="12" customHeight="1" x14ac:dyDescent="0.4"/>
    <row r="3" spans="1:40" s="2" customFormat="1" ht="24" customHeight="1" x14ac:dyDescent="0.4">
      <c r="A3" s="3"/>
      <c r="B3" s="3"/>
      <c r="C3" s="3"/>
      <c r="D3" s="3"/>
      <c r="E3" s="3"/>
      <c r="F3" s="3"/>
      <c r="G3" s="3"/>
      <c r="H3" s="5"/>
      <c r="I3" s="3"/>
      <c r="J3" s="3"/>
      <c r="K3" s="3"/>
      <c r="L3" s="3"/>
      <c r="M3" s="3"/>
      <c r="N3" s="3"/>
      <c r="T3" s="142" t="s">
        <v>8</v>
      </c>
      <c r="U3" s="142"/>
      <c r="V3" s="141"/>
      <c r="W3" s="141"/>
      <c r="X3" s="4" t="s">
        <v>0</v>
      </c>
      <c r="Y3" s="141"/>
      <c r="Z3" s="141"/>
      <c r="AA3" s="4" t="s">
        <v>1</v>
      </c>
      <c r="AB3" s="141"/>
      <c r="AC3" s="141"/>
      <c r="AD3" s="13" t="s">
        <v>2</v>
      </c>
    </row>
    <row r="4" spans="1:40" s="2" customFormat="1" ht="39.75" customHeight="1" x14ac:dyDescent="0.5">
      <c r="B4" s="281" t="s">
        <v>292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3"/>
      <c r="O4" s="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40" s="2" customFormat="1" ht="24.75" customHeight="1" thickBot="1" x14ac:dyDescent="0.55000000000000004">
      <c r="A5" s="5"/>
      <c r="B5" s="12"/>
      <c r="C5" s="12"/>
      <c r="D5" s="12"/>
      <c r="E5" s="12"/>
      <c r="F5" s="12"/>
      <c r="G5" s="12"/>
      <c r="H5" s="12"/>
      <c r="I5" s="12"/>
      <c r="J5" s="12"/>
      <c r="K5" s="12"/>
      <c r="L5" s="5"/>
      <c r="M5" s="5"/>
      <c r="N5" s="3"/>
      <c r="O5" s="6" t="s">
        <v>16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I5" s="2" t="s">
        <v>165</v>
      </c>
    </row>
    <row r="6" spans="1:40" s="1" customFormat="1" ht="24.75" customHeight="1" thickBot="1" x14ac:dyDescent="0.4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"/>
      <c r="O6" s="105" t="s">
        <v>259</v>
      </c>
      <c r="P6" s="108"/>
      <c r="Q6" s="108"/>
      <c r="R6" s="109"/>
      <c r="S6" s="151" t="s">
        <v>291</v>
      </c>
      <c r="T6" s="152"/>
      <c r="U6" s="282"/>
      <c r="V6" s="101"/>
      <c r="W6" s="101"/>
      <c r="X6" s="101"/>
      <c r="Y6" s="101"/>
      <c r="Z6" s="283"/>
      <c r="AA6" s="148"/>
      <c r="AB6" s="149"/>
      <c r="AC6" s="149"/>
      <c r="AD6" s="149"/>
      <c r="AE6" s="150"/>
      <c r="AF6" s="5"/>
      <c r="AG6" s="5"/>
      <c r="AH6" s="3"/>
      <c r="AI6" s="2"/>
    </row>
    <row r="7" spans="1:40" s="2" customFormat="1" ht="21.75" customHeight="1" x14ac:dyDescent="0.4">
      <c r="A7" s="5"/>
      <c r="B7" s="8" t="s">
        <v>11</v>
      </c>
      <c r="C7" s="12"/>
      <c r="D7" s="12"/>
      <c r="E7" s="12"/>
      <c r="F7" s="12"/>
      <c r="G7" s="12"/>
      <c r="H7" s="12"/>
      <c r="I7" s="12"/>
      <c r="J7" s="12"/>
      <c r="K7" s="12"/>
      <c r="L7" s="5"/>
      <c r="M7" s="9"/>
      <c r="N7" s="3"/>
      <c r="O7" s="143" t="s">
        <v>156</v>
      </c>
      <c r="P7" s="144"/>
      <c r="Q7" s="144"/>
      <c r="R7" s="144"/>
      <c r="S7" s="271"/>
      <c r="T7" s="272"/>
      <c r="U7" s="272"/>
      <c r="V7" s="272"/>
      <c r="W7" s="272"/>
      <c r="X7" s="273"/>
      <c r="Y7" s="254" t="s">
        <v>157</v>
      </c>
      <c r="Z7" s="255"/>
      <c r="AA7" s="255"/>
      <c r="AB7" s="255"/>
      <c r="AC7" s="255"/>
      <c r="AD7" s="255"/>
      <c r="AE7" s="256"/>
      <c r="AF7" s="70"/>
      <c r="AG7" s="70"/>
      <c r="AI7" s="2" t="s">
        <v>166</v>
      </c>
      <c r="AJ7" s="63"/>
      <c r="AK7" s="63"/>
    </row>
    <row r="8" spans="1:40" s="2" customFormat="1" ht="21.75" customHeight="1" x14ac:dyDescent="0.4">
      <c r="A8" s="5"/>
      <c r="B8" s="64"/>
      <c r="C8" s="12"/>
      <c r="D8" s="12"/>
      <c r="E8" s="12"/>
      <c r="F8" s="12"/>
      <c r="G8" s="12"/>
      <c r="H8" s="12"/>
      <c r="I8" s="12"/>
      <c r="J8" s="12"/>
      <c r="K8" s="12"/>
      <c r="L8" s="5"/>
      <c r="M8" s="9"/>
      <c r="N8" s="3"/>
      <c r="O8" s="145"/>
      <c r="P8" s="146"/>
      <c r="Q8" s="146"/>
      <c r="R8" s="146"/>
      <c r="S8" s="138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40"/>
      <c r="AF8" s="71"/>
      <c r="AG8" s="71"/>
      <c r="AI8" s="2" t="s">
        <v>167</v>
      </c>
      <c r="AJ8" s="63"/>
      <c r="AK8" s="63"/>
    </row>
    <row r="9" spans="1:40" s="2" customFormat="1" ht="24" customHeight="1" x14ac:dyDescent="0.4">
      <c r="A9" s="5"/>
      <c r="B9" s="65"/>
      <c r="C9" s="5"/>
      <c r="D9" s="5"/>
      <c r="E9" s="5"/>
      <c r="F9" s="5"/>
      <c r="G9" s="5"/>
      <c r="H9" s="5"/>
      <c r="I9" s="5"/>
      <c r="J9" s="5"/>
      <c r="K9" s="5"/>
      <c r="L9" s="66"/>
      <c r="M9" s="9"/>
      <c r="N9" s="3"/>
      <c r="O9" s="154" t="s">
        <v>3</v>
      </c>
      <c r="P9" s="155"/>
      <c r="Q9" s="155"/>
      <c r="R9" s="156"/>
      <c r="S9" s="241" t="s">
        <v>7</v>
      </c>
      <c r="T9" s="240"/>
      <c r="U9" s="277"/>
      <c r="V9" s="277"/>
      <c r="W9" s="277"/>
      <c r="X9" s="240" t="s">
        <v>6</v>
      </c>
      <c r="Y9" s="240"/>
      <c r="Z9" s="277"/>
      <c r="AA9" s="277"/>
      <c r="AB9" s="277"/>
      <c r="AC9" s="277"/>
      <c r="AD9" s="238"/>
      <c r="AE9" s="239"/>
      <c r="AF9" s="12"/>
      <c r="AG9" s="12"/>
      <c r="AI9" s="2" t="s">
        <v>168</v>
      </c>
      <c r="AL9" s="63"/>
      <c r="AM9" s="63"/>
      <c r="AN9" s="63"/>
    </row>
    <row r="10" spans="1:40" s="2" customFormat="1" ht="24" customHeight="1" x14ac:dyDescent="0.4">
      <c r="A10" s="5"/>
      <c r="B10" s="8"/>
      <c r="C10" s="5"/>
      <c r="D10" s="5"/>
      <c r="E10" s="5"/>
      <c r="F10" s="5"/>
      <c r="G10" s="5"/>
      <c r="H10" s="5"/>
      <c r="I10" s="5"/>
      <c r="J10" s="5"/>
      <c r="K10" s="5"/>
      <c r="L10" s="5"/>
      <c r="M10" s="9"/>
      <c r="N10" s="3"/>
      <c r="O10" s="274"/>
      <c r="P10" s="275"/>
      <c r="Q10" s="275"/>
      <c r="R10" s="276"/>
      <c r="S10" s="257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9"/>
      <c r="AF10" s="72"/>
      <c r="AG10" s="72"/>
      <c r="AI10" s="2" t="s">
        <v>169</v>
      </c>
      <c r="AJ10" s="1"/>
      <c r="AK10" s="1"/>
      <c r="AL10" s="63"/>
      <c r="AM10" s="63"/>
      <c r="AN10" s="63"/>
    </row>
    <row r="11" spans="1:40" s="2" customFormat="1" ht="24" customHeight="1" x14ac:dyDescent="0.4">
      <c r="A11" s="5"/>
      <c r="B11" s="8"/>
      <c r="C11" s="5"/>
      <c r="D11" s="5"/>
      <c r="E11" s="5"/>
      <c r="F11" s="5"/>
      <c r="G11" s="5"/>
      <c r="H11" s="5"/>
      <c r="I11" s="5"/>
      <c r="J11" s="5"/>
      <c r="K11" s="5"/>
      <c r="L11" s="5"/>
      <c r="M11" s="9"/>
      <c r="N11" s="3"/>
      <c r="O11" s="157" t="s">
        <v>14</v>
      </c>
      <c r="P11" s="158"/>
      <c r="Q11" s="158"/>
      <c r="R11" s="159"/>
      <c r="S11" s="260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2"/>
      <c r="AF11" s="73"/>
      <c r="AG11" s="73"/>
      <c r="AI11" s="2" t="s">
        <v>170</v>
      </c>
      <c r="AJ11" s="1"/>
      <c r="AK11" s="1"/>
    </row>
    <row r="12" spans="1:40" s="1" customFormat="1" ht="30.75" customHeight="1" x14ac:dyDescent="0.4">
      <c r="A12" s="5"/>
      <c r="B12" s="8"/>
      <c r="C12" s="5"/>
      <c r="D12" s="5"/>
      <c r="E12" s="5"/>
      <c r="F12" s="5"/>
      <c r="G12" s="5"/>
      <c r="H12" s="5"/>
      <c r="I12" s="5"/>
      <c r="J12" s="5"/>
      <c r="K12" s="5"/>
      <c r="L12" s="5"/>
      <c r="M12" s="9"/>
      <c r="N12" s="3"/>
      <c r="O12" s="157" t="s">
        <v>13</v>
      </c>
      <c r="P12" s="158"/>
      <c r="Q12" s="158"/>
      <c r="R12" s="159"/>
      <c r="S12" s="260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2"/>
      <c r="AF12" s="73"/>
      <c r="AG12" s="73"/>
      <c r="AI12" s="1" t="s">
        <v>171</v>
      </c>
      <c r="AJ12" s="2"/>
      <c r="AK12" s="2"/>
    </row>
    <row r="13" spans="1:40" s="1" customFormat="1" ht="37.5" customHeight="1" x14ac:dyDescent="0.4">
      <c r="A13" s="5"/>
      <c r="B13" s="8"/>
      <c r="C13" s="5"/>
      <c r="D13" s="5"/>
      <c r="E13" s="5"/>
      <c r="F13" s="5"/>
      <c r="G13" s="5"/>
      <c r="H13" s="5"/>
      <c r="I13" s="5"/>
      <c r="J13" s="5"/>
      <c r="K13" s="5"/>
      <c r="L13" s="5"/>
      <c r="M13" s="9"/>
      <c r="N13" s="3"/>
      <c r="O13" s="231" t="s">
        <v>158</v>
      </c>
      <c r="P13" s="136"/>
      <c r="Q13" s="136"/>
      <c r="R13" s="129"/>
      <c r="S13" s="263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5"/>
      <c r="AF13" s="74"/>
      <c r="AG13" s="74"/>
      <c r="AI13" s="1" t="s">
        <v>172</v>
      </c>
      <c r="AJ13" s="2"/>
      <c r="AK13" s="2"/>
    </row>
    <row r="14" spans="1:40" s="2" customFormat="1" ht="30.75" customHeight="1" x14ac:dyDescent="0.4">
      <c r="A14" s="5"/>
      <c r="B14" s="8"/>
      <c r="C14" s="5"/>
      <c r="D14" s="5"/>
      <c r="E14" s="5"/>
      <c r="F14" s="5"/>
      <c r="G14" s="5"/>
      <c r="H14" s="5"/>
      <c r="I14" s="5"/>
      <c r="J14" s="5"/>
      <c r="K14" s="5"/>
      <c r="L14" s="5"/>
      <c r="M14" s="9"/>
      <c r="N14" s="3"/>
      <c r="O14" s="231" t="s">
        <v>15</v>
      </c>
      <c r="P14" s="136"/>
      <c r="Q14" s="136"/>
      <c r="R14" s="129"/>
      <c r="S14" s="263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5"/>
      <c r="AF14" s="74"/>
      <c r="AG14" s="74"/>
      <c r="AI14" s="2" t="s">
        <v>173</v>
      </c>
    </row>
    <row r="15" spans="1:40" s="2" customFormat="1" ht="24" customHeight="1" x14ac:dyDescent="0.4">
      <c r="A15" s="5"/>
      <c r="B15" s="8"/>
      <c r="C15" s="5"/>
      <c r="D15" s="5"/>
      <c r="E15" s="5"/>
      <c r="F15" s="5"/>
      <c r="G15" s="5"/>
      <c r="H15" s="5"/>
      <c r="I15" s="5"/>
      <c r="J15" s="5"/>
      <c r="K15" s="5"/>
      <c r="L15" s="5"/>
      <c r="M15" s="9"/>
      <c r="N15" s="5"/>
      <c r="O15" s="278" t="s">
        <v>260</v>
      </c>
      <c r="P15" s="279"/>
      <c r="Q15" s="279"/>
      <c r="R15" s="280"/>
      <c r="S15" s="67" t="s">
        <v>4</v>
      </c>
      <c r="T15" s="266"/>
      <c r="U15" s="266"/>
      <c r="V15" s="266"/>
      <c r="W15" s="68" t="s">
        <v>5</v>
      </c>
      <c r="X15" s="266"/>
      <c r="Y15" s="266"/>
      <c r="Z15" s="266"/>
      <c r="AA15" s="266"/>
      <c r="AB15" s="69" t="s">
        <v>6</v>
      </c>
      <c r="AC15" s="266"/>
      <c r="AD15" s="266"/>
      <c r="AE15" s="267"/>
      <c r="AF15" s="75"/>
      <c r="AG15" s="75"/>
      <c r="AI15" s="2" t="s">
        <v>174</v>
      </c>
    </row>
    <row r="16" spans="1:40" s="2" customFormat="1" ht="24" customHeight="1" thickBot="1" x14ac:dyDescent="0.45">
      <c r="A16" s="5"/>
      <c r="B16" s="10"/>
      <c r="C16" s="4"/>
      <c r="D16" s="4"/>
      <c r="E16" s="4"/>
      <c r="F16" s="4"/>
      <c r="G16" s="4"/>
      <c r="H16" s="4"/>
      <c r="I16" s="4"/>
      <c r="J16" s="4"/>
      <c r="K16" s="4"/>
      <c r="L16" s="4"/>
      <c r="M16" s="11"/>
      <c r="N16" s="5"/>
      <c r="O16" s="251" t="s">
        <v>159</v>
      </c>
      <c r="P16" s="252"/>
      <c r="Q16" s="252"/>
      <c r="R16" s="253"/>
      <c r="S16" s="268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70"/>
      <c r="AF16" s="71"/>
      <c r="AG16" s="71"/>
      <c r="AI16" s="2" t="s">
        <v>175</v>
      </c>
    </row>
    <row r="17" spans="1:36" s="2" customFormat="1" ht="22.5" customHeight="1" x14ac:dyDescent="0.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3"/>
      <c r="P17" s="78" t="s">
        <v>161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I17" s="2" t="s">
        <v>176</v>
      </c>
    </row>
    <row r="18" spans="1:36" s="2" customFormat="1" ht="27" customHeight="1" x14ac:dyDescent="0.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AI18" s="2" t="s">
        <v>177</v>
      </c>
      <c r="AJ18" s="3"/>
    </row>
    <row r="19" spans="1:36" s="2" customFormat="1" ht="24" customHeight="1" x14ac:dyDescent="0.4">
      <c r="A19" s="87" t="s">
        <v>162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I19" s="2" t="s">
        <v>178</v>
      </c>
      <c r="AJ19" s="3"/>
    </row>
    <row r="20" spans="1:36" s="2" customFormat="1" ht="12" customHeight="1" x14ac:dyDescent="0.4">
      <c r="A20" s="88" t="s">
        <v>290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I20" s="2" t="s">
        <v>179</v>
      </c>
      <c r="AJ20" s="3"/>
    </row>
    <row r="21" spans="1:36" s="2" customFormat="1" ht="30.75" customHeight="1" x14ac:dyDescent="0.4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I21" s="2" t="s">
        <v>180</v>
      </c>
      <c r="AJ21" s="3"/>
    </row>
    <row r="22" spans="1:36" s="2" customFormat="1" ht="37.5" customHeight="1" x14ac:dyDescent="0.4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I22" s="2" t="s">
        <v>180</v>
      </c>
      <c r="AJ22" s="3"/>
    </row>
    <row r="23" spans="1:36" s="2" customFormat="1" ht="24" x14ac:dyDescent="0.4">
      <c r="B23" s="2" t="s">
        <v>163</v>
      </c>
      <c r="AG23" s="76"/>
      <c r="AI23" s="2" t="s">
        <v>181</v>
      </c>
      <c r="AJ23" s="3"/>
    </row>
    <row r="24" spans="1:36" s="2" customFormat="1" ht="12" customHeight="1" x14ac:dyDescent="0.4">
      <c r="AG24" s="76"/>
      <c r="AI24" s="2" t="s">
        <v>182</v>
      </c>
      <c r="AJ24" s="3"/>
    </row>
    <row r="25" spans="1:36" s="2" customFormat="1" ht="26.25" customHeight="1" x14ac:dyDescent="0.4">
      <c r="A25" s="90" t="s">
        <v>164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I25" s="3" t="s">
        <v>183</v>
      </c>
      <c r="AJ25" s="3"/>
    </row>
    <row r="26" spans="1:36" s="2" customFormat="1" ht="12" customHeight="1" x14ac:dyDescent="0.4">
      <c r="AG26" s="76"/>
      <c r="AI26" s="3" t="s">
        <v>184</v>
      </c>
      <c r="AJ26" s="3"/>
    </row>
    <row r="27" spans="1:36" ht="24.75" thickBot="1" x14ac:dyDescent="0.45">
      <c r="B27" s="39">
        <v>1</v>
      </c>
      <c r="C27" s="7" t="s">
        <v>142</v>
      </c>
      <c r="AI27" s="3" t="s">
        <v>185</v>
      </c>
    </row>
    <row r="28" spans="1:36" ht="24" customHeight="1" x14ac:dyDescent="0.4">
      <c r="B28" s="5"/>
      <c r="C28" s="110" t="s">
        <v>3</v>
      </c>
      <c r="D28" s="111"/>
      <c r="E28" s="111"/>
      <c r="F28" s="112"/>
      <c r="G28" s="32" t="s">
        <v>9</v>
      </c>
      <c r="H28" s="33" t="s">
        <v>153</v>
      </c>
      <c r="I28" s="113"/>
      <c r="J28" s="113"/>
      <c r="K28" s="34" t="s">
        <v>6</v>
      </c>
      <c r="L28" s="114"/>
      <c r="M28" s="114"/>
      <c r="N28" s="114"/>
      <c r="O28" s="33"/>
      <c r="P28" s="115" t="s">
        <v>10</v>
      </c>
      <c r="Q28" s="115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7"/>
      <c r="AI28" s="3" t="s">
        <v>186</v>
      </c>
    </row>
    <row r="29" spans="1:36" ht="24" customHeight="1" thickBot="1" x14ac:dyDescent="0.45">
      <c r="B29" s="5"/>
      <c r="C29" s="95" t="s">
        <v>139</v>
      </c>
      <c r="D29" s="96"/>
      <c r="E29" s="96"/>
      <c r="F29" s="97"/>
      <c r="G29" s="35"/>
      <c r="H29" s="36"/>
      <c r="I29" s="37" t="s">
        <v>140</v>
      </c>
      <c r="J29" s="37"/>
      <c r="K29" s="37"/>
      <c r="L29" s="37"/>
      <c r="M29" s="37"/>
      <c r="N29" s="37"/>
      <c r="O29" s="36"/>
      <c r="P29" s="37" t="s">
        <v>144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8"/>
      <c r="AI29" s="3" t="s">
        <v>187</v>
      </c>
    </row>
    <row r="30" spans="1:36" ht="20.100000000000001" customHeight="1" x14ac:dyDescent="0.4">
      <c r="B30" s="31"/>
      <c r="C30" s="31"/>
      <c r="D30" s="31"/>
      <c r="E30" s="5"/>
      <c r="F30" s="5"/>
      <c r="G30" s="5"/>
      <c r="H30" s="5"/>
      <c r="I30" s="5"/>
      <c r="J30" s="5"/>
      <c r="K30" s="5"/>
      <c r="M30" s="5"/>
      <c r="N30" s="5"/>
      <c r="P30" s="5"/>
      <c r="Q30" s="5"/>
      <c r="R30" s="5"/>
      <c r="S30" s="5"/>
      <c r="T30" s="5"/>
      <c r="U30" s="5"/>
      <c r="V30" s="5"/>
      <c r="AC30" s="5"/>
      <c r="AI30" s="3" t="s">
        <v>188</v>
      </c>
    </row>
    <row r="31" spans="1:36" ht="24" customHeight="1" thickBot="1" x14ac:dyDescent="0.45">
      <c r="B31" s="39">
        <v>2</v>
      </c>
      <c r="C31" s="7" t="s">
        <v>143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I31" s="3" t="s">
        <v>189</v>
      </c>
    </row>
    <row r="32" spans="1:36" ht="46.5" customHeight="1" thickBot="1" x14ac:dyDescent="0.45">
      <c r="B32" s="5"/>
      <c r="C32" s="105" t="s">
        <v>141</v>
      </c>
      <c r="D32" s="108"/>
      <c r="E32" s="108"/>
      <c r="F32" s="109"/>
      <c r="G32" s="40"/>
      <c r="H32" s="41"/>
      <c r="I32" s="244" t="s">
        <v>262</v>
      </c>
      <c r="J32" s="245"/>
      <c r="K32" s="245"/>
      <c r="L32" s="245"/>
      <c r="M32" s="246"/>
      <c r="N32" s="42"/>
      <c r="O32" s="247" t="s">
        <v>263</v>
      </c>
      <c r="P32" s="248"/>
      <c r="Q32" s="248"/>
      <c r="R32" s="248"/>
      <c r="S32" s="248"/>
      <c r="T32" s="249"/>
      <c r="U32" s="41"/>
      <c r="V32" s="247" t="s">
        <v>264</v>
      </c>
      <c r="W32" s="250"/>
      <c r="X32" s="250"/>
      <c r="Y32" s="250"/>
      <c r="Z32" s="250"/>
      <c r="AA32" s="54"/>
      <c r="AB32" s="5"/>
      <c r="AC32" s="5"/>
      <c r="AD32" s="5"/>
      <c r="AE32" s="5"/>
      <c r="AI32" s="3" t="s">
        <v>190</v>
      </c>
    </row>
    <row r="33" spans="1:35" ht="24" customHeight="1" thickBot="1" x14ac:dyDescent="0.45">
      <c r="B33" s="5"/>
      <c r="C33" s="105" t="s">
        <v>148</v>
      </c>
      <c r="D33" s="106"/>
      <c r="E33" s="106"/>
      <c r="F33" s="107"/>
      <c r="G33" s="98" t="s">
        <v>149</v>
      </c>
      <c r="H33" s="99"/>
      <c r="I33" s="99"/>
      <c r="J33" s="99"/>
      <c r="K33" s="99"/>
      <c r="L33" s="99"/>
      <c r="M33" s="100"/>
      <c r="N33" s="98" t="s">
        <v>149</v>
      </c>
      <c r="O33" s="101"/>
      <c r="P33" s="101"/>
      <c r="Q33" s="101"/>
      <c r="R33" s="101"/>
      <c r="S33" s="101"/>
      <c r="T33" s="102"/>
      <c r="U33" s="98" t="s">
        <v>150</v>
      </c>
      <c r="V33" s="101"/>
      <c r="W33" s="101"/>
      <c r="X33" s="101"/>
      <c r="Y33" s="101"/>
      <c r="Z33" s="101"/>
      <c r="AA33" s="103"/>
      <c r="AB33" s="104"/>
      <c r="AC33" s="104"/>
      <c r="AD33" s="104"/>
      <c r="AE33" s="104"/>
      <c r="AI33" s="3" t="s">
        <v>191</v>
      </c>
    </row>
    <row r="34" spans="1:35" ht="20.100000000000001" customHeight="1" x14ac:dyDescent="0.4">
      <c r="B34" s="31"/>
      <c r="C34" s="31"/>
      <c r="D34" s="31"/>
      <c r="E34" s="5"/>
      <c r="F34" s="5"/>
      <c r="G34" s="5"/>
      <c r="H34" s="5"/>
      <c r="I34" s="5"/>
      <c r="J34" s="5"/>
      <c r="K34" s="5"/>
      <c r="M34" s="5"/>
      <c r="N34" s="5"/>
      <c r="P34" s="5"/>
      <c r="Q34" s="5"/>
      <c r="R34" s="5"/>
      <c r="S34" s="5"/>
      <c r="T34" s="5"/>
      <c r="U34" s="5"/>
      <c r="AA34" s="5"/>
      <c r="AI34" s="3" t="s">
        <v>192</v>
      </c>
    </row>
    <row r="35" spans="1:35" ht="24" customHeight="1" thickBot="1" x14ac:dyDescent="0.45">
      <c r="B35" s="39">
        <v>3</v>
      </c>
      <c r="C35" s="7" t="s">
        <v>133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AH35" s="3">
        <v>100</v>
      </c>
      <c r="AI35" s="3" t="s">
        <v>193</v>
      </c>
    </row>
    <row r="36" spans="1:35" ht="24" customHeight="1" x14ac:dyDescent="0.4">
      <c r="B36" s="5"/>
      <c r="C36" s="110"/>
      <c r="D36" s="111"/>
      <c r="E36" s="111"/>
      <c r="F36" s="112"/>
      <c r="G36" s="124" t="s">
        <v>17</v>
      </c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92"/>
      <c r="S36" s="124" t="s">
        <v>132</v>
      </c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6"/>
      <c r="AH36" s="3">
        <v>200</v>
      </c>
      <c r="AI36" s="3" t="s">
        <v>194</v>
      </c>
    </row>
    <row r="37" spans="1:35" ht="24" customHeight="1" x14ac:dyDescent="0.4">
      <c r="B37" s="5"/>
      <c r="C37" s="154" t="s">
        <v>18</v>
      </c>
      <c r="D37" s="155"/>
      <c r="E37" s="155"/>
      <c r="F37" s="156"/>
      <c r="G37" s="118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20"/>
      <c r="S37" s="118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27"/>
      <c r="AH37" s="3">
        <v>6000</v>
      </c>
      <c r="AI37" s="3" t="s">
        <v>195</v>
      </c>
    </row>
    <row r="38" spans="1:35" ht="24" customHeight="1" x14ac:dyDescent="0.4">
      <c r="B38" s="5"/>
      <c r="C38" s="157" t="s">
        <v>19</v>
      </c>
      <c r="D38" s="158"/>
      <c r="E38" s="158"/>
      <c r="F38" s="159"/>
      <c r="G38" s="121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3"/>
      <c r="S38" s="121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53"/>
      <c r="AH38" s="3">
        <v>20000</v>
      </c>
      <c r="AI38" s="3" t="s">
        <v>196</v>
      </c>
    </row>
    <row r="39" spans="1:35" ht="24" customHeight="1" x14ac:dyDescent="0.4">
      <c r="B39" s="5"/>
      <c r="C39" s="157" t="s">
        <v>20</v>
      </c>
      <c r="D39" s="158"/>
      <c r="E39" s="158"/>
      <c r="F39" s="159"/>
      <c r="G39" s="91"/>
      <c r="H39" s="92"/>
      <c r="I39" s="92"/>
      <c r="J39" s="92"/>
      <c r="K39" s="92"/>
      <c r="L39" s="92"/>
      <c r="M39" s="93" t="s">
        <v>22</v>
      </c>
      <c r="N39" s="93"/>
      <c r="O39" s="93"/>
      <c r="P39" s="93"/>
      <c r="Q39" s="93"/>
      <c r="R39" s="193"/>
      <c r="S39" s="91"/>
      <c r="T39" s="92"/>
      <c r="U39" s="92"/>
      <c r="V39" s="92"/>
      <c r="W39" s="92"/>
      <c r="X39" s="92"/>
      <c r="Y39" s="93" t="s">
        <v>22</v>
      </c>
      <c r="Z39" s="93"/>
      <c r="AA39" s="93"/>
      <c r="AB39" s="93"/>
      <c r="AC39" s="93"/>
      <c r="AD39" s="94"/>
      <c r="AI39" s="3" t="s">
        <v>197</v>
      </c>
    </row>
    <row r="40" spans="1:35" ht="24" customHeight="1" x14ac:dyDescent="0.4">
      <c r="B40" s="5"/>
      <c r="C40" s="157" t="s">
        <v>29</v>
      </c>
      <c r="D40" s="158"/>
      <c r="E40" s="158"/>
      <c r="F40" s="159"/>
      <c r="G40" s="91"/>
      <c r="H40" s="92"/>
      <c r="I40" s="92"/>
      <c r="J40" s="92"/>
      <c r="K40" s="92"/>
      <c r="L40" s="92"/>
      <c r="M40" s="93" t="s">
        <v>23</v>
      </c>
      <c r="N40" s="93"/>
      <c r="O40" s="93"/>
      <c r="P40" s="93"/>
      <c r="Q40" s="93"/>
      <c r="R40" s="193"/>
      <c r="S40" s="91"/>
      <c r="T40" s="92"/>
      <c r="U40" s="92"/>
      <c r="V40" s="92"/>
      <c r="W40" s="92"/>
      <c r="X40" s="92"/>
      <c r="Y40" s="93" t="s">
        <v>23</v>
      </c>
      <c r="Z40" s="93"/>
      <c r="AA40" s="93"/>
      <c r="AB40" s="93"/>
      <c r="AC40" s="93"/>
      <c r="AD40" s="94"/>
      <c r="AI40" s="3" t="s">
        <v>198</v>
      </c>
    </row>
    <row r="41" spans="1:35" ht="24" customHeight="1" thickBot="1" x14ac:dyDescent="0.45">
      <c r="B41" s="5"/>
      <c r="C41" s="184" t="s">
        <v>21</v>
      </c>
      <c r="D41" s="185"/>
      <c r="E41" s="185"/>
      <c r="F41" s="186"/>
      <c r="G41" s="189"/>
      <c r="H41" s="190"/>
      <c r="I41" s="190"/>
      <c r="J41" s="190"/>
      <c r="K41" s="190"/>
      <c r="L41" s="190"/>
      <c r="M41" s="187" t="s">
        <v>24</v>
      </c>
      <c r="N41" s="187"/>
      <c r="O41" s="187"/>
      <c r="P41" s="187"/>
      <c r="Q41" s="187"/>
      <c r="R41" s="188"/>
      <c r="S41" s="189"/>
      <c r="T41" s="190"/>
      <c r="U41" s="190"/>
      <c r="V41" s="190"/>
      <c r="W41" s="190"/>
      <c r="X41" s="190"/>
      <c r="Y41" s="187" t="s">
        <v>24</v>
      </c>
      <c r="Z41" s="187"/>
      <c r="AA41" s="187"/>
      <c r="AB41" s="187"/>
      <c r="AC41" s="187"/>
      <c r="AD41" s="191"/>
      <c r="AI41" s="3" t="s">
        <v>199</v>
      </c>
    </row>
    <row r="42" spans="1:35" ht="20.100000000000001" customHeight="1" x14ac:dyDescent="0.4">
      <c r="B42" s="5"/>
      <c r="I42" s="43"/>
      <c r="R42" s="5"/>
      <c r="AI42" s="3" t="s">
        <v>200</v>
      </c>
    </row>
    <row r="43" spans="1:35" ht="17.25" customHeight="1" thickBot="1" x14ac:dyDescent="0.45">
      <c r="AI43" s="3" t="s">
        <v>201</v>
      </c>
    </row>
    <row r="44" spans="1:35" ht="24" customHeight="1" thickBot="1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AA44" s="181" t="s">
        <v>12</v>
      </c>
      <c r="AB44" s="182"/>
      <c r="AC44" s="182"/>
      <c r="AD44" s="183"/>
      <c r="AI44" s="3" t="s">
        <v>202</v>
      </c>
    </row>
    <row r="45" spans="1:35" x14ac:dyDescent="0.4">
      <c r="A45" s="137" t="s">
        <v>145</v>
      </c>
      <c r="B45" s="137"/>
      <c r="C45" s="137"/>
      <c r="D45" s="137"/>
      <c r="E45" s="137"/>
      <c r="F45" s="137"/>
      <c r="G45" s="137"/>
      <c r="H45" s="137"/>
      <c r="AI45" s="3" t="s">
        <v>203</v>
      </c>
    </row>
    <row r="46" spans="1:35" ht="13.5" customHeight="1" x14ac:dyDescent="0.4">
      <c r="A46" s="86"/>
      <c r="B46" s="86"/>
      <c r="AI46" s="3" t="s">
        <v>204</v>
      </c>
    </row>
    <row r="47" spans="1:35" ht="24" x14ac:dyDescent="0.4">
      <c r="A47" s="86"/>
      <c r="B47" s="7">
        <v>4</v>
      </c>
      <c r="C47" s="7" t="s">
        <v>25</v>
      </c>
      <c r="AI47" s="3" t="s">
        <v>205</v>
      </c>
    </row>
    <row r="48" spans="1:35" ht="16.5" customHeight="1" x14ac:dyDescent="0.4">
      <c r="A48" s="86"/>
      <c r="B48" s="86"/>
      <c r="C48" s="44" t="s">
        <v>152</v>
      </c>
      <c r="D48" s="45"/>
      <c r="E48" s="45"/>
      <c r="F48" s="46"/>
      <c r="G48" s="45"/>
      <c r="H48" s="45"/>
      <c r="I48" s="45"/>
      <c r="J48" s="45"/>
      <c r="K48" s="45"/>
      <c r="L48" s="45"/>
      <c r="M48" s="45"/>
      <c r="AI48" s="3" t="s">
        <v>206</v>
      </c>
    </row>
    <row r="49" spans="1:35" ht="16.5" customHeight="1" x14ac:dyDescent="0.4">
      <c r="A49" s="86"/>
      <c r="B49" s="86"/>
      <c r="C49" s="47" t="s">
        <v>50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AI49" s="3" t="s">
        <v>207</v>
      </c>
    </row>
    <row r="50" spans="1:35" ht="16.5" customHeight="1" x14ac:dyDescent="0.4">
      <c r="A50" s="86"/>
      <c r="B50" s="86"/>
      <c r="C50" s="45" t="s">
        <v>51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AI50" s="3" t="s">
        <v>208</v>
      </c>
    </row>
    <row r="51" spans="1:35" ht="16.5" customHeight="1" x14ac:dyDescent="0.4">
      <c r="A51" s="86"/>
      <c r="B51" s="86"/>
      <c r="C51" s="45" t="s">
        <v>52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AI51" s="3" t="s">
        <v>209</v>
      </c>
    </row>
    <row r="52" spans="1:35" ht="16.5" customHeight="1" x14ac:dyDescent="0.4">
      <c r="A52" s="86"/>
      <c r="B52" s="86"/>
      <c r="C52" s="45" t="s">
        <v>53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AI52" s="3" t="s">
        <v>210</v>
      </c>
    </row>
    <row r="53" spans="1:35" ht="16.5" customHeight="1" x14ac:dyDescent="0.4">
      <c r="A53" s="86"/>
      <c r="B53" s="86"/>
      <c r="C53" s="45" t="s">
        <v>54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AI53" s="3" t="s">
        <v>211</v>
      </c>
    </row>
    <row r="54" spans="1:35" ht="16.5" customHeight="1" x14ac:dyDescent="0.4">
      <c r="A54" s="86"/>
      <c r="B54" s="86"/>
      <c r="C54" s="48" t="s">
        <v>55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AI54" s="3" t="s">
        <v>212</v>
      </c>
    </row>
    <row r="55" spans="1:35" ht="16.5" customHeight="1" x14ac:dyDescent="0.4">
      <c r="A55" s="86"/>
      <c r="B55" s="86"/>
      <c r="C55" s="48" t="s">
        <v>56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AI55" s="3" t="s">
        <v>213</v>
      </c>
    </row>
    <row r="56" spans="1:35" ht="9.75" customHeight="1" thickBot="1" x14ac:dyDescent="0.45">
      <c r="A56" s="86"/>
      <c r="B56" s="86"/>
      <c r="AI56" s="3" t="s">
        <v>214</v>
      </c>
    </row>
    <row r="57" spans="1:35" ht="25.5" thickTop="1" thickBot="1" x14ac:dyDescent="0.45">
      <c r="B57" s="7"/>
      <c r="C57" s="49" t="s">
        <v>146</v>
      </c>
      <c r="R57" s="170" t="s">
        <v>41</v>
      </c>
      <c r="S57" s="170"/>
      <c r="T57" s="170"/>
      <c r="U57" s="170"/>
      <c r="V57" s="167">
        <f>SUM(G74,K74:AA74)</f>
        <v>0</v>
      </c>
      <c r="W57" s="168"/>
      <c r="X57" s="169"/>
      <c r="Y57" s="3" t="s">
        <v>42</v>
      </c>
      <c r="AI57" s="3" t="s">
        <v>215</v>
      </c>
    </row>
    <row r="58" spans="1:35" ht="36" customHeight="1" x14ac:dyDescent="0.4">
      <c r="B58" s="7"/>
      <c r="C58" s="160" t="s">
        <v>28</v>
      </c>
      <c r="D58" s="161"/>
      <c r="E58" s="164" t="s">
        <v>134</v>
      </c>
      <c r="F58" s="165"/>
      <c r="G58" s="165"/>
      <c r="H58" s="166"/>
      <c r="I58" s="164" t="s">
        <v>155</v>
      </c>
      <c r="J58" s="165"/>
      <c r="K58" s="165"/>
      <c r="L58" s="166"/>
      <c r="M58" s="164" t="s">
        <v>30</v>
      </c>
      <c r="N58" s="165"/>
      <c r="O58" s="165"/>
      <c r="P58" s="165"/>
      <c r="Q58" s="165"/>
      <c r="R58" s="165"/>
      <c r="S58" s="165"/>
      <c r="T58" s="165"/>
      <c r="U58" s="165"/>
      <c r="V58" s="164" t="s">
        <v>261</v>
      </c>
      <c r="W58" s="165"/>
      <c r="X58" s="165"/>
      <c r="Y58" s="165"/>
      <c r="Z58" s="165"/>
      <c r="AA58" s="166"/>
      <c r="AB58" s="164" t="s">
        <v>40</v>
      </c>
      <c r="AC58" s="165"/>
      <c r="AD58" s="174"/>
      <c r="AI58" s="3" t="s">
        <v>216</v>
      </c>
    </row>
    <row r="59" spans="1:35" ht="42" customHeight="1" x14ac:dyDescent="0.4">
      <c r="B59" s="7"/>
      <c r="C59" s="162"/>
      <c r="D59" s="163"/>
      <c r="E59" s="128" t="s">
        <v>27</v>
      </c>
      <c r="F59" s="129"/>
      <c r="G59" s="128" t="s">
        <v>26</v>
      </c>
      <c r="H59" s="129"/>
      <c r="I59" s="128" t="s">
        <v>27</v>
      </c>
      <c r="J59" s="129"/>
      <c r="K59" s="128" t="s">
        <v>26</v>
      </c>
      <c r="L59" s="129"/>
      <c r="M59" s="175" t="s">
        <v>154</v>
      </c>
      <c r="N59" s="176"/>
      <c r="O59" s="177"/>
      <c r="P59" s="175" t="s">
        <v>154</v>
      </c>
      <c r="Q59" s="176"/>
      <c r="R59" s="177"/>
      <c r="S59" s="175" t="s">
        <v>154</v>
      </c>
      <c r="T59" s="176"/>
      <c r="U59" s="177"/>
      <c r="V59" s="178" t="s">
        <v>151</v>
      </c>
      <c r="W59" s="179"/>
      <c r="X59" s="180"/>
      <c r="Y59" s="171" t="s">
        <v>154</v>
      </c>
      <c r="Z59" s="172"/>
      <c r="AA59" s="173"/>
      <c r="AB59" s="128" t="s">
        <v>135</v>
      </c>
      <c r="AC59" s="129"/>
      <c r="AD59" s="50" t="s">
        <v>136</v>
      </c>
      <c r="AI59" s="3" t="s">
        <v>217</v>
      </c>
    </row>
    <row r="60" spans="1:35" ht="24" x14ac:dyDescent="0.4">
      <c r="B60" s="7"/>
      <c r="C60" s="51" t="s">
        <v>31</v>
      </c>
      <c r="D60" s="52" t="s">
        <v>32</v>
      </c>
      <c r="E60" s="128" t="s">
        <v>23</v>
      </c>
      <c r="F60" s="129"/>
      <c r="G60" s="128" t="s">
        <v>34</v>
      </c>
      <c r="H60" s="129"/>
      <c r="I60" s="128" t="s">
        <v>23</v>
      </c>
      <c r="J60" s="129"/>
      <c r="K60" s="128" t="s">
        <v>34</v>
      </c>
      <c r="L60" s="129"/>
      <c r="M60" s="133" t="str">
        <f>IF(M59="","",VLOOKUP(M59,データ!A2:B33,2,FALSE))</f>
        <v xml:space="preserve">  </v>
      </c>
      <c r="N60" s="134"/>
      <c r="O60" s="135"/>
      <c r="P60" s="133" t="str">
        <f>IF(P59="","",VLOOKUP(P59,データ!A2:B33,2,FALSE))</f>
        <v xml:space="preserve">  </v>
      </c>
      <c r="Q60" s="134"/>
      <c r="R60" s="135"/>
      <c r="S60" s="133" t="str">
        <f>IF(S59="","",VLOOKUP(S59,データ!A2:B33,2,FALSE))</f>
        <v xml:space="preserve">  </v>
      </c>
      <c r="T60" s="134"/>
      <c r="U60" s="135"/>
      <c r="V60" s="128" t="s">
        <v>33</v>
      </c>
      <c r="W60" s="136"/>
      <c r="X60" s="129"/>
      <c r="Y60" s="133" t="str">
        <f>IF(Y59="","",VLOOKUP(Y59,データ!G2:H21,2,FALSE))</f>
        <v>　　</v>
      </c>
      <c r="Z60" s="134"/>
      <c r="AA60" s="135"/>
      <c r="AB60" s="128" t="s">
        <v>35</v>
      </c>
      <c r="AC60" s="129"/>
      <c r="AD60" s="53" t="s">
        <v>35</v>
      </c>
      <c r="AE60" s="5"/>
      <c r="AI60" s="3" t="s">
        <v>218</v>
      </c>
    </row>
    <row r="61" spans="1:35" ht="21" customHeight="1" x14ac:dyDescent="0.4">
      <c r="B61" s="7"/>
      <c r="C61" s="81"/>
      <c r="D61" s="82"/>
      <c r="E61" s="130"/>
      <c r="F61" s="131"/>
      <c r="G61" s="130"/>
      <c r="H61" s="131"/>
      <c r="I61" s="130"/>
      <c r="J61" s="131"/>
      <c r="K61" s="130"/>
      <c r="L61" s="131"/>
      <c r="M61" s="130"/>
      <c r="N61" s="132"/>
      <c r="O61" s="131"/>
      <c r="P61" s="130"/>
      <c r="Q61" s="132"/>
      <c r="R61" s="131"/>
      <c r="S61" s="130"/>
      <c r="T61" s="132"/>
      <c r="U61" s="131"/>
      <c r="V61" s="130"/>
      <c r="W61" s="132"/>
      <c r="X61" s="131"/>
      <c r="Y61" s="130"/>
      <c r="Z61" s="132"/>
      <c r="AA61" s="131"/>
      <c r="AB61" s="130"/>
      <c r="AC61" s="131"/>
      <c r="AD61" s="80"/>
      <c r="AI61" s="3" t="s">
        <v>219</v>
      </c>
    </row>
    <row r="62" spans="1:35" ht="21" customHeight="1" x14ac:dyDescent="0.4">
      <c r="B62" s="7"/>
      <c r="C62" s="81"/>
      <c r="D62" s="82"/>
      <c r="E62" s="130"/>
      <c r="F62" s="131"/>
      <c r="G62" s="130"/>
      <c r="H62" s="131"/>
      <c r="I62" s="130"/>
      <c r="J62" s="131"/>
      <c r="K62" s="130"/>
      <c r="L62" s="131"/>
      <c r="M62" s="130"/>
      <c r="N62" s="132"/>
      <c r="O62" s="131"/>
      <c r="P62" s="130"/>
      <c r="Q62" s="132"/>
      <c r="R62" s="131"/>
      <c r="S62" s="130"/>
      <c r="T62" s="132"/>
      <c r="U62" s="131"/>
      <c r="V62" s="130"/>
      <c r="W62" s="132"/>
      <c r="X62" s="131"/>
      <c r="Y62" s="130"/>
      <c r="Z62" s="132"/>
      <c r="AA62" s="131"/>
      <c r="AB62" s="130"/>
      <c r="AC62" s="131"/>
      <c r="AD62" s="80"/>
      <c r="AI62" s="3" t="s">
        <v>220</v>
      </c>
    </row>
    <row r="63" spans="1:35" ht="21" customHeight="1" x14ac:dyDescent="0.4">
      <c r="B63" s="7"/>
      <c r="C63" s="81"/>
      <c r="D63" s="82"/>
      <c r="E63" s="130"/>
      <c r="F63" s="131"/>
      <c r="G63" s="130"/>
      <c r="H63" s="131"/>
      <c r="I63" s="130"/>
      <c r="J63" s="131"/>
      <c r="K63" s="130"/>
      <c r="L63" s="131"/>
      <c r="M63" s="130"/>
      <c r="N63" s="132"/>
      <c r="O63" s="131"/>
      <c r="P63" s="130"/>
      <c r="Q63" s="132"/>
      <c r="R63" s="131"/>
      <c r="S63" s="130"/>
      <c r="T63" s="132"/>
      <c r="U63" s="131"/>
      <c r="V63" s="130"/>
      <c r="W63" s="132"/>
      <c r="X63" s="131"/>
      <c r="Y63" s="130"/>
      <c r="Z63" s="132"/>
      <c r="AA63" s="131"/>
      <c r="AB63" s="130"/>
      <c r="AC63" s="131"/>
      <c r="AD63" s="80"/>
      <c r="AI63" s="2" t="s">
        <v>221</v>
      </c>
    </row>
    <row r="64" spans="1:35" ht="21" customHeight="1" x14ac:dyDescent="0.4">
      <c r="B64" s="7"/>
      <c r="C64" s="81"/>
      <c r="D64" s="82"/>
      <c r="E64" s="130"/>
      <c r="F64" s="131"/>
      <c r="G64" s="130"/>
      <c r="H64" s="131"/>
      <c r="I64" s="130"/>
      <c r="J64" s="131"/>
      <c r="K64" s="130"/>
      <c r="L64" s="131"/>
      <c r="M64" s="130"/>
      <c r="N64" s="132"/>
      <c r="O64" s="131"/>
      <c r="P64" s="130"/>
      <c r="Q64" s="132"/>
      <c r="R64" s="131"/>
      <c r="S64" s="130"/>
      <c r="T64" s="132"/>
      <c r="U64" s="131"/>
      <c r="V64" s="130"/>
      <c r="W64" s="132"/>
      <c r="X64" s="131"/>
      <c r="Y64" s="130"/>
      <c r="Z64" s="132"/>
      <c r="AA64" s="131"/>
      <c r="AB64" s="130"/>
      <c r="AC64" s="131"/>
      <c r="AD64" s="80"/>
      <c r="AI64" s="3" t="s">
        <v>222</v>
      </c>
    </row>
    <row r="65" spans="2:35" ht="21" customHeight="1" x14ac:dyDescent="0.4">
      <c r="B65" s="7"/>
      <c r="C65" s="81"/>
      <c r="D65" s="82"/>
      <c r="E65" s="130"/>
      <c r="F65" s="131"/>
      <c r="G65" s="130"/>
      <c r="H65" s="131"/>
      <c r="I65" s="130"/>
      <c r="J65" s="131"/>
      <c r="K65" s="130"/>
      <c r="L65" s="131"/>
      <c r="M65" s="130"/>
      <c r="N65" s="132"/>
      <c r="O65" s="131"/>
      <c r="P65" s="130"/>
      <c r="Q65" s="132"/>
      <c r="R65" s="131"/>
      <c r="S65" s="130"/>
      <c r="T65" s="132"/>
      <c r="U65" s="131"/>
      <c r="V65" s="130"/>
      <c r="W65" s="132"/>
      <c r="X65" s="131"/>
      <c r="Y65" s="130"/>
      <c r="Z65" s="132"/>
      <c r="AA65" s="131"/>
      <c r="AB65" s="130"/>
      <c r="AC65" s="131"/>
      <c r="AD65" s="80"/>
      <c r="AI65" s="3" t="s">
        <v>223</v>
      </c>
    </row>
    <row r="66" spans="2:35" ht="21" customHeight="1" x14ac:dyDescent="0.4">
      <c r="B66" s="7"/>
      <c r="C66" s="81"/>
      <c r="D66" s="82"/>
      <c r="E66" s="130"/>
      <c r="F66" s="131"/>
      <c r="G66" s="130"/>
      <c r="H66" s="131"/>
      <c r="I66" s="130"/>
      <c r="J66" s="131"/>
      <c r="K66" s="130"/>
      <c r="L66" s="131"/>
      <c r="M66" s="130"/>
      <c r="N66" s="132"/>
      <c r="O66" s="131"/>
      <c r="P66" s="130"/>
      <c r="Q66" s="132"/>
      <c r="R66" s="131"/>
      <c r="S66" s="130"/>
      <c r="T66" s="132"/>
      <c r="U66" s="131"/>
      <c r="V66" s="130"/>
      <c r="W66" s="132"/>
      <c r="X66" s="131"/>
      <c r="Y66" s="130"/>
      <c r="Z66" s="132"/>
      <c r="AA66" s="131"/>
      <c r="AB66" s="130"/>
      <c r="AC66" s="131"/>
      <c r="AD66" s="80"/>
      <c r="AI66" s="3" t="s">
        <v>224</v>
      </c>
    </row>
    <row r="67" spans="2:35" ht="21" customHeight="1" x14ac:dyDescent="0.4">
      <c r="B67" s="7"/>
      <c r="C67" s="81"/>
      <c r="D67" s="82"/>
      <c r="E67" s="130"/>
      <c r="F67" s="131"/>
      <c r="G67" s="130"/>
      <c r="H67" s="131"/>
      <c r="I67" s="130"/>
      <c r="J67" s="131"/>
      <c r="K67" s="130"/>
      <c r="L67" s="131"/>
      <c r="M67" s="130"/>
      <c r="N67" s="132"/>
      <c r="O67" s="131"/>
      <c r="P67" s="130"/>
      <c r="Q67" s="132"/>
      <c r="R67" s="131"/>
      <c r="S67" s="130"/>
      <c r="T67" s="132"/>
      <c r="U67" s="131"/>
      <c r="V67" s="130"/>
      <c r="W67" s="132"/>
      <c r="X67" s="131"/>
      <c r="Y67" s="130"/>
      <c r="Z67" s="132"/>
      <c r="AA67" s="131"/>
      <c r="AB67" s="130"/>
      <c r="AC67" s="131"/>
      <c r="AD67" s="80"/>
      <c r="AI67" s="3" t="s">
        <v>225</v>
      </c>
    </row>
    <row r="68" spans="2:35" ht="21" customHeight="1" x14ac:dyDescent="0.4">
      <c r="B68" s="7"/>
      <c r="C68" s="81"/>
      <c r="D68" s="82"/>
      <c r="E68" s="130"/>
      <c r="F68" s="131"/>
      <c r="G68" s="130"/>
      <c r="H68" s="131"/>
      <c r="I68" s="130"/>
      <c r="J68" s="131"/>
      <c r="K68" s="130"/>
      <c r="L68" s="131"/>
      <c r="M68" s="130"/>
      <c r="N68" s="132"/>
      <c r="O68" s="131"/>
      <c r="P68" s="130"/>
      <c r="Q68" s="132"/>
      <c r="R68" s="131"/>
      <c r="S68" s="130"/>
      <c r="T68" s="132"/>
      <c r="U68" s="131"/>
      <c r="V68" s="130"/>
      <c r="W68" s="132"/>
      <c r="X68" s="131"/>
      <c r="Y68" s="130"/>
      <c r="Z68" s="132"/>
      <c r="AA68" s="131"/>
      <c r="AB68" s="130"/>
      <c r="AC68" s="131"/>
      <c r="AD68" s="80"/>
      <c r="AI68" s="3" t="s">
        <v>226</v>
      </c>
    </row>
    <row r="69" spans="2:35" ht="21" customHeight="1" x14ac:dyDescent="0.4">
      <c r="B69" s="7"/>
      <c r="C69" s="81"/>
      <c r="D69" s="82"/>
      <c r="E69" s="130"/>
      <c r="F69" s="131"/>
      <c r="G69" s="130"/>
      <c r="H69" s="131"/>
      <c r="I69" s="130"/>
      <c r="J69" s="131"/>
      <c r="K69" s="130"/>
      <c r="L69" s="131"/>
      <c r="M69" s="130"/>
      <c r="N69" s="132"/>
      <c r="O69" s="131"/>
      <c r="P69" s="130"/>
      <c r="Q69" s="132"/>
      <c r="R69" s="131"/>
      <c r="S69" s="130"/>
      <c r="T69" s="132"/>
      <c r="U69" s="131"/>
      <c r="V69" s="130"/>
      <c r="W69" s="132"/>
      <c r="X69" s="131"/>
      <c r="Y69" s="130"/>
      <c r="Z69" s="132"/>
      <c r="AA69" s="131"/>
      <c r="AB69" s="130"/>
      <c r="AC69" s="131"/>
      <c r="AD69" s="80"/>
      <c r="AI69" s="3" t="s">
        <v>227</v>
      </c>
    </row>
    <row r="70" spans="2:35" ht="21" customHeight="1" x14ac:dyDescent="0.4">
      <c r="B70" s="7"/>
      <c r="C70" s="81"/>
      <c r="D70" s="82"/>
      <c r="E70" s="130"/>
      <c r="F70" s="131"/>
      <c r="G70" s="130"/>
      <c r="H70" s="131"/>
      <c r="I70" s="130"/>
      <c r="J70" s="131"/>
      <c r="K70" s="130"/>
      <c r="L70" s="131"/>
      <c r="M70" s="130"/>
      <c r="N70" s="132"/>
      <c r="O70" s="131"/>
      <c r="P70" s="130"/>
      <c r="Q70" s="132"/>
      <c r="R70" s="131"/>
      <c r="S70" s="130"/>
      <c r="T70" s="132"/>
      <c r="U70" s="131"/>
      <c r="V70" s="130"/>
      <c r="W70" s="132"/>
      <c r="X70" s="131"/>
      <c r="Y70" s="130"/>
      <c r="Z70" s="132"/>
      <c r="AA70" s="131"/>
      <c r="AB70" s="130"/>
      <c r="AC70" s="131"/>
      <c r="AD70" s="80"/>
      <c r="AI70" s="3" t="s">
        <v>228</v>
      </c>
    </row>
    <row r="71" spans="2:35" ht="21" customHeight="1" x14ac:dyDescent="0.4">
      <c r="B71" s="7"/>
      <c r="C71" s="81"/>
      <c r="D71" s="82"/>
      <c r="E71" s="130"/>
      <c r="F71" s="131"/>
      <c r="G71" s="130"/>
      <c r="H71" s="131"/>
      <c r="I71" s="130"/>
      <c r="J71" s="131"/>
      <c r="K71" s="130"/>
      <c r="L71" s="131"/>
      <c r="M71" s="130"/>
      <c r="N71" s="132"/>
      <c r="O71" s="131"/>
      <c r="P71" s="130"/>
      <c r="Q71" s="132"/>
      <c r="R71" s="131"/>
      <c r="S71" s="130"/>
      <c r="T71" s="132"/>
      <c r="U71" s="131"/>
      <c r="V71" s="130"/>
      <c r="W71" s="132"/>
      <c r="X71" s="131"/>
      <c r="Y71" s="130"/>
      <c r="Z71" s="132"/>
      <c r="AA71" s="131"/>
      <c r="AB71" s="130"/>
      <c r="AC71" s="131"/>
      <c r="AD71" s="80"/>
      <c r="AI71" s="3" t="s">
        <v>229</v>
      </c>
    </row>
    <row r="72" spans="2:35" ht="21" customHeight="1" x14ac:dyDescent="0.4">
      <c r="B72" s="7"/>
      <c r="C72" s="81"/>
      <c r="D72" s="82"/>
      <c r="E72" s="130"/>
      <c r="F72" s="131"/>
      <c r="G72" s="130"/>
      <c r="H72" s="131"/>
      <c r="I72" s="130"/>
      <c r="J72" s="131"/>
      <c r="K72" s="130"/>
      <c r="L72" s="131"/>
      <c r="M72" s="130"/>
      <c r="N72" s="132"/>
      <c r="O72" s="131"/>
      <c r="P72" s="130"/>
      <c r="Q72" s="132"/>
      <c r="R72" s="131"/>
      <c r="S72" s="130"/>
      <c r="T72" s="132"/>
      <c r="U72" s="131"/>
      <c r="V72" s="130"/>
      <c r="W72" s="132"/>
      <c r="X72" s="131"/>
      <c r="Y72" s="130"/>
      <c r="Z72" s="132"/>
      <c r="AA72" s="131"/>
      <c r="AB72" s="242"/>
      <c r="AC72" s="243"/>
      <c r="AD72" s="80"/>
      <c r="AI72" s="3" t="s">
        <v>230</v>
      </c>
    </row>
    <row r="73" spans="2:35" ht="21" customHeight="1" x14ac:dyDescent="0.4">
      <c r="B73" s="7"/>
      <c r="C73" s="231" t="s">
        <v>36</v>
      </c>
      <c r="D73" s="129"/>
      <c r="E73" s="133" t="s">
        <v>39</v>
      </c>
      <c r="F73" s="135"/>
      <c r="G73" s="226">
        <f>IF(SUM(G61:G72)="0","",SUM(G61:G72))</f>
        <v>0</v>
      </c>
      <c r="H73" s="227"/>
      <c r="I73" s="228" t="s">
        <v>39</v>
      </c>
      <c r="J73" s="229"/>
      <c r="K73" s="226">
        <f>IF(SUM(K61:K72)="0","",SUM(K61:K72))</f>
        <v>0</v>
      </c>
      <c r="L73" s="227"/>
      <c r="M73" s="226">
        <f>IF(SUM(M61:M72)="","0",SUM(M61:M72))</f>
        <v>0</v>
      </c>
      <c r="N73" s="230"/>
      <c r="O73" s="227"/>
      <c r="P73" s="226">
        <f>IF(SUM(P61:P72)="","0",SUM(P61:P72))</f>
        <v>0</v>
      </c>
      <c r="Q73" s="230"/>
      <c r="R73" s="227"/>
      <c r="S73" s="226">
        <f>IF(SUM(S61:S72)="","0",SUM(S61:S72))</f>
        <v>0</v>
      </c>
      <c r="T73" s="230"/>
      <c r="U73" s="227"/>
      <c r="V73" s="226">
        <f>IF(SUM(V61:V72)="","0",SUM(V61:V72))</f>
        <v>0</v>
      </c>
      <c r="W73" s="230"/>
      <c r="X73" s="227"/>
      <c r="Y73" s="226">
        <f>IF(SUM(Y61:Y72)="","0",SUM(Y61:Y72))</f>
        <v>0</v>
      </c>
      <c r="Z73" s="230"/>
      <c r="AA73" s="227"/>
      <c r="AB73" s="201">
        <f>IF(SUM(AB61:AB72)="0","",SUM(AB61:AB72))</f>
        <v>0</v>
      </c>
      <c r="AC73" s="202"/>
      <c r="AD73" s="83">
        <f>IF(SUM(AD61:AD72)="0","",SUM(AD61:AD72))</f>
        <v>0</v>
      </c>
      <c r="AI73" s="3" t="s">
        <v>231</v>
      </c>
    </row>
    <row r="74" spans="2:35" ht="21" customHeight="1" thickBot="1" x14ac:dyDescent="0.45">
      <c r="B74" s="7"/>
      <c r="C74" s="232" t="s">
        <v>37</v>
      </c>
      <c r="D74" s="233"/>
      <c r="E74" s="233"/>
      <c r="F74" s="234"/>
      <c r="G74" s="216">
        <f>IF(G73="","",ROUND(G73*0.00864*0.0258,1))</f>
        <v>0</v>
      </c>
      <c r="H74" s="218"/>
      <c r="I74" s="203" t="s">
        <v>39</v>
      </c>
      <c r="J74" s="204"/>
      <c r="K74" s="216">
        <f>IF(K73="","",ROUND(K73*0.00864*0.0258,1))</f>
        <v>0</v>
      </c>
      <c r="L74" s="218"/>
      <c r="M74" s="213">
        <f>IFERROR(IF(M59="","",VLOOKUP(M59,データ!A2:C33,3,FALSE))*M73,1)</f>
        <v>0</v>
      </c>
      <c r="N74" s="214"/>
      <c r="O74" s="215"/>
      <c r="P74" s="213">
        <f>IFERROR(IF(P59="","",VLOOKUP(P59,データ!A2:C33,3,FALSE))*P73,1)</f>
        <v>0</v>
      </c>
      <c r="Q74" s="214"/>
      <c r="R74" s="215"/>
      <c r="S74" s="213">
        <f>IFERROR(IF(S59="","",VLOOKUP(S59,データ!A2:C33,3,FALSE))*S73,0)</f>
        <v>0</v>
      </c>
      <c r="T74" s="214"/>
      <c r="U74" s="215"/>
      <c r="V74" s="216">
        <f>IFERROR(0.0036*0.0258*V73,1)</f>
        <v>0</v>
      </c>
      <c r="W74" s="217"/>
      <c r="X74" s="218"/>
      <c r="Y74" s="216">
        <f>IFERROR(IF(Y59="","",VLOOKUP(Y59,データ!G2:I21,3,FALSE))*Y73,1)</f>
        <v>0</v>
      </c>
      <c r="Z74" s="217"/>
      <c r="AA74" s="218"/>
      <c r="AB74" s="203" t="s">
        <v>39</v>
      </c>
      <c r="AC74" s="204"/>
      <c r="AD74" s="77" t="s">
        <v>39</v>
      </c>
      <c r="AI74" s="3" t="s">
        <v>232</v>
      </c>
    </row>
    <row r="75" spans="2:35" ht="41.25" customHeight="1" thickTop="1" thickBot="1" x14ac:dyDescent="0.45">
      <c r="B75" s="7"/>
      <c r="C75" s="222" t="s">
        <v>137</v>
      </c>
      <c r="D75" s="223"/>
      <c r="E75" s="223"/>
      <c r="F75" s="224"/>
      <c r="G75" s="197"/>
      <c r="H75" s="198"/>
      <c r="I75" s="219" t="s">
        <v>39</v>
      </c>
      <c r="J75" s="220"/>
      <c r="K75" s="197"/>
      <c r="L75" s="198"/>
      <c r="M75" s="197"/>
      <c r="N75" s="221"/>
      <c r="O75" s="198"/>
      <c r="P75" s="197"/>
      <c r="Q75" s="221"/>
      <c r="R75" s="198"/>
      <c r="S75" s="197"/>
      <c r="T75" s="221"/>
      <c r="U75" s="198"/>
      <c r="V75" s="219" t="s">
        <v>39</v>
      </c>
      <c r="W75" s="225"/>
      <c r="X75" s="220"/>
      <c r="Y75" s="197"/>
      <c r="Z75" s="221"/>
      <c r="AA75" s="198"/>
      <c r="AB75" s="197"/>
      <c r="AC75" s="198"/>
      <c r="AD75" s="84"/>
      <c r="AI75" s="3" t="s">
        <v>233</v>
      </c>
    </row>
    <row r="76" spans="2:35" ht="21" customHeight="1" thickTop="1" thickBot="1" x14ac:dyDescent="0.45">
      <c r="B76" s="7"/>
      <c r="C76" s="194" t="s">
        <v>38</v>
      </c>
      <c r="D76" s="195"/>
      <c r="E76" s="195"/>
      <c r="F76" s="196"/>
      <c r="G76" s="209" t="str">
        <f>IF(SUM(G61:G72)=0,"",G75/SUM(G61:G72)*1000)</f>
        <v/>
      </c>
      <c r="H76" s="210"/>
      <c r="I76" s="206" t="s">
        <v>39</v>
      </c>
      <c r="J76" s="208"/>
      <c r="K76" s="211" t="str">
        <f>IF(SUM(K61:K72)=0,"",K75/SUM(K61:K72)*1000)</f>
        <v/>
      </c>
      <c r="L76" s="212"/>
      <c r="M76" s="199" t="str">
        <f t="shared" ref="M76:S76" si="0">IF(SUM(M61:M72)=0,"",M75/SUM(M61:M72)*1000)</f>
        <v/>
      </c>
      <c r="N76" s="205"/>
      <c r="O76" s="200"/>
      <c r="P76" s="199" t="str">
        <f t="shared" si="0"/>
        <v/>
      </c>
      <c r="Q76" s="205"/>
      <c r="R76" s="200"/>
      <c r="S76" s="199" t="str">
        <f t="shared" si="0"/>
        <v/>
      </c>
      <c r="T76" s="205"/>
      <c r="U76" s="200"/>
      <c r="V76" s="206" t="s">
        <v>39</v>
      </c>
      <c r="W76" s="207"/>
      <c r="X76" s="208"/>
      <c r="Y76" s="199" t="str">
        <f t="shared" ref="Y76:AD76" si="1">IF(SUM(Y61:Y72)=0,"",Y75/SUM(Y61:Y72)*1000)</f>
        <v/>
      </c>
      <c r="Z76" s="205"/>
      <c r="AA76" s="200"/>
      <c r="AB76" s="199" t="str">
        <f t="shared" si="1"/>
        <v/>
      </c>
      <c r="AC76" s="200"/>
      <c r="AD76" s="85" t="str">
        <f t="shared" si="1"/>
        <v/>
      </c>
      <c r="AI76" s="3" t="s">
        <v>234</v>
      </c>
    </row>
    <row r="77" spans="2:35" ht="9.75" customHeight="1" thickBot="1" x14ac:dyDescent="0.45">
      <c r="B77" s="7"/>
      <c r="C77" s="55"/>
      <c r="D77" s="55"/>
      <c r="E77" s="55"/>
      <c r="F77" s="55"/>
      <c r="G77" s="56"/>
      <c r="H77" s="56"/>
      <c r="I77" s="56"/>
      <c r="J77" s="56"/>
      <c r="K77" s="56"/>
      <c r="L77" s="56"/>
      <c r="M77" s="57"/>
      <c r="N77" s="57"/>
      <c r="O77" s="57"/>
      <c r="P77" s="57"/>
      <c r="Q77" s="57"/>
      <c r="R77" s="57"/>
      <c r="S77" s="57"/>
      <c r="T77" s="57"/>
      <c r="U77" s="57"/>
      <c r="V77" s="56"/>
      <c r="W77" s="56"/>
      <c r="X77" s="56"/>
      <c r="Y77" s="57"/>
      <c r="Z77" s="57"/>
      <c r="AA77" s="57"/>
      <c r="AB77" s="57"/>
      <c r="AC77" s="57"/>
      <c r="AD77" s="58"/>
      <c r="AI77" s="3" t="s">
        <v>235</v>
      </c>
    </row>
    <row r="78" spans="2:35" ht="25.5" thickTop="1" thickBot="1" x14ac:dyDescent="0.45">
      <c r="B78" s="7"/>
      <c r="C78" s="49" t="s">
        <v>147</v>
      </c>
      <c r="R78" s="170" t="s">
        <v>41</v>
      </c>
      <c r="S78" s="170"/>
      <c r="T78" s="170"/>
      <c r="U78" s="170"/>
      <c r="V78" s="235">
        <f>SUM(G95,K95:AA95)</f>
        <v>0</v>
      </c>
      <c r="W78" s="236"/>
      <c r="X78" s="237"/>
      <c r="Y78" s="3" t="s">
        <v>42</v>
      </c>
      <c r="AI78" s="3" t="s">
        <v>236</v>
      </c>
    </row>
    <row r="79" spans="2:35" ht="36" customHeight="1" x14ac:dyDescent="0.4">
      <c r="B79" s="7"/>
      <c r="C79" s="160" t="s">
        <v>28</v>
      </c>
      <c r="D79" s="161"/>
      <c r="E79" s="164" t="s">
        <v>134</v>
      </c>
      <c r="F79" s="165"/>
      <c r="G79" s="165"/>
      <c r="H79" s="166"/>
      <c r="I79" s="164" t="s">
        <v>155</v>
      </c>
      <c r="J79" s="165"/>
      <c r="K79" s="165"/>
      <c r="L79" s="166"/>
      <c r="M79" s="164" t="s">
        <v>30</v>
      </c>
      <c r="N79" s="165"/>
      <c r="O79" s="165"/>
      <c r="P79" s="165"/>
      <c r="Q79" s="165"/>
      <c r="R79" s="165"/>
      <c r="S79" s="165"/>
      <c r="T79" s="165"/>
      <c r="U79" s="165"/>
      <c r="V79" s="164" t="s">
        <v>261</v>
      </c>
      <c r="W79" s="165"/>
      <c r="X79" s="165"/>
      <c r="Y79" s="165"/>
      <c r="Z79" s="165"/>
      <c r="AA79" s="166"/>
      <c r="AB79" s="164" t="s">
        <v>40</v>
      </c>
      <c r="AC79" s="165"/>
      <c r="AD79" s="174"/>
      <c r="AI79" s="3" t="s">
        <v>237</v>
      </c>
    </row>
    <row r="80" spans="2:35" ht="42" customHeight="1" x14ac:dyDescent="0.4">
      <c r="B80" s="7"/>
      <c r="C80" s="162"/>
      <c r="D80" s="163"/>
      <c r="E80" s="128" t="s">
        <v>27</v>
      </c>
      <c r="F80" s="129"/>
      <c r="G80" s="128" t="s">
        <v>26</v>
      </c>
      <c r="H80" s="129"/>
      <c r="I80" s="128" t="s">
        <v>27</v>
      </c>
      <c r="J80" s="129"/>
      <c r="K80" s="128" t="s">
        <v>26</v>
      </c>
      <c r="L80" s="129"/>
      <c r="M80" s="175" t="s">
        <v>154</v>
      </c>
      <c r="N80" s="176"/>
      <c r="O80" s="177"/>
      <c r="P80" s="175" t="s">
        <v>154</v>
      </c>
      <c r="Q80" s="176"/>
      <c r="R80" s="177"/>
      <c r="S80" s="175" t="s">
        <v>154</v>
      </c>
      <c r="T80" s="176"/>
      <c r="U80" s="177"/>
      <c r="V80" s="178" t="s">
        <v>151</v>
      </c>
      <c r="W80" s="179"/>
      <c r="X80" s="180"/>
      <c r="Y80" s="171" t="s">
        <v>154</v>
      </c>
      <c r="Z80" s="172"/>
      <c r="AA80" s="173"/>
      <c r="AB80" s="128" t="s">
        <v>135</v>
      </c>
      <c r="AC80" s="129"/>
      <c r="AD80" s="50" t="s">
        <v>136</v>
      </c>
      <c r="AI80" s="3" t="s">
        <v>238</v>
      </c>
    </row>
    <row r="81" spans="2:35" ht="21" customHeight="1" x14ac:dyDescent="0.4">
      <c r="B81" s="7"/>
      <c r="C81" s="51" t="s">
        <v>0</v>
      </c>
      <c r="D81" s="52" t="s">
        <v>32</v>
      </c>
      <c r="E81" s="128" t="s">
        <v>23</v>
      </c>
      <c r="F81" s="129"/>
      <c r="G81" s="128" t="s">
        <v>34</v>
      </c>
      <c r="H81" s="129"/>
      <c r="I81" s="128" t="s">
        <v>23</v>
      </c>
      <c r="J81" s="129"/>
      <c r="K81" s="128" t="s">
        <v>34</v>
      </c>
      <c r="L81" s="129"/>
      <c r="M81" s="133" t="str">
        <f>IF(M80="","",VLOOKUP(M80,データ!A2:B33,2,FALSE))</f>
        <v xml:space="preserve">  </v>
      </c>
      <c r="N81" s="134"/>
      <c r="O81" s="135"/>
      <c r="P81" s="133" t="str">
        <f>IF(P80="","",VLOOKUP(P80,データ!A2:B33,2,FALSE))</f>
        <v xml:space="preserve">  </v>
      </c>
      <c r="Q81" s="134"/>
      <c r="R81" s="135"/>
      <c r="S81" s="133" t="str">
        <f>IF(S80="","",VLOOKUP(S80,データ!A2:B33,2,FALSE))</f>
        <v xml:space="preserve">  </v>
      </c>
      <c r="T81" s="134"/>
      <c r="U81" s="135"/>
      <c r="V81" s="128" t="s">
        <v>33</v>
      </c>
      <c r="W81" s="136"/>
      <c r="X81" s="129"/>
      <c r="Y81" s="133" t="str">
        <f>IF(Y80="","",VLOOKUP(Y80,データ!G2:H21,2,FALSE))</f>
        <v>　　</v>
      </c>
      <c r="Z81" s="134"/>
      <c r="AA81" s="135"/>
      <c r="AB81" s="128" t="s">
        <v>35</v>
      </c>
      <c r="AC81" s="129"/>
      <c r="AD81" s="53" t="s">
        <v>35</v>
      </c>
      <c r="AE81" s="5"/>
      <c r="AI81" s="3" t="s">
        <v>239</v>
      </c>
    </row>
    <row r="82" spans="2:35" ht="21" customHeight="1" x14ac:dyDescent="0.4">
      <c r="B82" s="7"/>
      <c r="C82" s="81"/>
      <c r="D82" s="82"/>
      <c r="E82" s="130"/>
      <c r="F82" s="131"/>
      <c r="G82" s="130"/>
      <c r="H82" s="131"/>
      <c r="I82" s="130"/>
      <c r="J82" s="131"/>
      <c r="K82" s="130"/>
      <c r="L82" s="131"/>
      <c r="M82" s="130"/>
      <c r="N82" s="132"/>
      <c r="O82" s="131"/>
      <c r="P82" s="130"/>
      <c r="Q82" s="132"/>
      <c r="R82" s="131"/>
      <c r="S82" s="130"/>
      <c r="T82" s="132"/>
      <c r="U82" s="131"/>
      <c r="V82" s="130"/>
      <c r="W82" s="132"/>
      <c r="X82" s="131"/>
      <c r="Y82" s="130"/>
      <c r="Z82" s="132"/>
      <c r="AA82" s="131"/>
      <c r="AB82" s="130"/>
      <c r="AC82" s="131"/>
      <c r="AD82" s="80"/>
      <c r="AE82" s="59"/>
      <c r="AI82" s="3" t="s">
        <v>240</v>
      </c>
    </row>
    <row r="83" spans="2:35" ht="21" customHeight="1" x14ac:dyDescent="0.4">
      <c r="B83" s="7"/>
      <c r="C83" s="81"/>
      <c r="D83" s="82"/>
      <c r="E83" s="130"/>
      <c r="F83" s="131"/>
      <c r="G83" s="130"/>
      <c r="H83" s="131"/>
      <c r="I83" s="130"/>
      <c r="J83" s="131"/>
      <c r="K83" s="130"/>
      <c r="L83" s="131"/>
      <c r="M83" s="130"/>
      <c r="N83" s="132"/>
      <c r="O83" s="131"/>
      <c r="P83" s="130"/>
      <c r="Q83" s="132"/>
      <c r="R83" s="131"/>
      <c r="S83" s="130"/>
      <c r="T83" s="132"/>
      <c r="U83" s="131"/>
      <c r="V83" s="130"/>
      <c r="W83" s="132"/>
      <c r="X83" s="131"/>
      <c r="Y83" s="130"/>
      <c r="Z83" s="132"/>
      <c r="AA83" s="131"/>
      <c r="AB83" s="130"/>
      <c r="AC83" s="131"/>
      <c r="AD83" s="80"/>
      <c r="AE83" s="59"/>
      <c r="AI83" s="3" t="s">
        <v>241</v>
      </c>
    </row>
    <row r="84" spans="2:35" ht="21" customHeight="1" x14ac:dyDescent="0.4">
      <c r="B84" s="7"/>
      <c r="C84" s="81"/>
      <c r="D84" s="82"/>
      <c r="E84" s="130"/>
      <c r="F84" s="131"/>
      <c r="G84" s="130"/>
      <c r="H84" s="131"/>
      <c r="I84" s="130"/>
      <c r="J84" s="131"/>
      <c r="K84" s="130"/>
      <c r="L84" s="131"/>
      <c r="M84" s="130"/>
      <c r="N84" s="132"/>
      <c r="O84" s="131"/>
      <c r="P84" s="130"/>
      <c r="Q84" s="132"/>
      <c r="R84" s="131"/>
      <c r="S84" s="130"/>
      <c r="T84" s="132"/>
      <c r="U84" s="131"/>
      <c r="V84" s="130"/>
      <c r="W84" s="132"/>
      <c r="X84" s="131"/>
      <c r="Y84" s="130"/>
      <c r="Z84" s="132"/>
      <c r="AA84" s="131"/>
      <c r="AB84" s="130"/>
      <c r="AC84" s="131"/>
      <c r="AD84" s="80"/>
      <c r="AE84" s="59"/>
      <c r="AI84" s="3" t="s">
        <v>242</v>
      </c>
    </row>
    <row r="85" spans="2:35" ht="21" customHeight="1" x14ac:dyDescent="0.4">
      <c r="B85" s="7"/>
      <c r="C85" s="81"/>
      <c r="D85" s="82"/>
      <c r="E85" s="130"/>
      <c r="F85" s="131"/>
      <c r="G85" s="130"/>
      <c r="H85" s="131"/>
      <c r="I85" s="130"/>
      <c r="J85" s="131"/>
      <c r="K85" s="130"/>
      <c r="L85" s="131"/>
      <c r="M85" s="130"/>
      <c r="N85" s="132"/>
      <c r="O85" s="131"/>
      <c r="P85" s="130"/>
      <c r="Q85" s="132"/>
      <c r="R85" s="131"/>
      <c r="S85" s="130"/>
      <c r="T85" s="132"/>
      <c r="U85" s="131"/>
      <c r="V85" s="130"/>
      <c r="W85" s="132"/>
      <c r="X85" s="131"/>
      <c r="Y85" s="130"/>
      <c r="Z85" s="132"/>
      <c r="AA85" s="131"/>
      <c r="AB85" s="130"/>
      <c r="AC85" s="131"/>
      <c r="AD85" s="80"/>
      <c r="AE85" s="59"/>
      <c r="AI85" s="3" t="s">
        <v>243</v>
      </c>
    </row>
    <row r="86" spans="2:35" ht="21" customHeight="1" x14ac:dyDescent="0.4">
      <c r="B86" s="7"/>
      <c r="C86" s="81"/>
      <c r="D86" s="82"/>
      <c r="E86" s="130"/>
      <c r="F86" s="131"/>
      <c r="G86" s="130"/>
      <c r="H86" s="131"/>
      <c r="I86" s="130"/>
      <c r="J86" s="131"/>
      <c r="K86" s="130"/>
      <c r="L86" s="131"/>
      <c r="M86" s="130"/>
      <c r="N86" s="132"/>
      <c r="O86" s="131"/>
      <c r="P86" s="130"/>
      <c r="Q86" s="132"/>
      <c r="R86" s="131"/>
      <c r="S86" s="130"/>
      <c r="T86" s="132"/>
      <c r="U86" s="131"/>
      <c r="V86" s="130"/>
      <c r="W86" s="132"/>
      <c r="X86" s="131"/>
      <c r="Y86" s="130"/>
      <c r="Z86" s="132"/>
      <c r="AA86" s="131"/>
      <c r="AB86" s="130"/>
      <c r="AC86" s="131"/>
      <c r="AD86" s="80"/>
      <c r="AE86" s="59"/>
      <c r="AI86" s="3" t="s">
        <v>244</v>
      </c>
    </row>
    <row r="87" spans="2:35" ht="21" customHeight="1" x14ac:dyDescent="0.4">
      <c r="B87" s="7"/>
      <c r="C87" s="81"/>
      <c r="D87" s="82"/>
      <c r="E87" s="130"/>
      <c r="F87" s="131"/>
      <c r="G87" s="130"/>
      <c r="H87" s="131"/>
      <c r="I87" s="130"/>
      <c r="J87" s="131"/>
      <c r="K87" s="130"/>
      <c r="L87" s="131"/>
      <c r="M87" s="130"/>
      <c r="N87" s="132"/>
      <c r="O87" s="131"/>
      <c r="P87" s="130"/>
      <c r="Q87" s="132"/>
      <c r="R87" s="131"/>
      <c r="S87" s="130"/>
      <c r="T87" s="132"/>
      <c r="U87" s="131"/>
      <c r="V87" s="130"/>
      <c r="W87" s="132"/>
      <c r="X87" s="131"/>
      <c r="Y87" s="130"/>
      <c r="Z87" s="132"/>
      <c r="AA87" s="131"/>
      <c r="AB87" s="130"/>
      <c r="AC87" s="131"/>
      <c r="AD87" s="80"/>
      <c r="AE87" s="59"/>
      <c r="AI87" s="3" t="s">
        <v>245</v>
      </c>
    </row>
    <row r="88" spans="2:35" ht="21" customHeight="1" x14ac:dyDescent="0.4">
      <c r="B88" s="7"/>
      <c r="C88" s="81"/>
      <c r="D88" s="82"/>
      <c r="E88" s="130"/>
      <c r="F88" s="131"/>
      <c r="G88" s="130"/>
      <c r="H88" s="131"/>
      <c r="I88" s="130"/>
      <c r="J88" s="131"/>
      <c r="K88" s="130"/>
      <c r="L88" s="131"/>
      <c r="M88" s="130"/>
      <c r="N88" s="132"/>
      <c r="O88" s="131"/>
      <c r="P88" s="130"/>
      <c r="Q88" s="132"/>
      <c r="R88" s="131"/>
      <c r="S88" s="130"/>
      <c r="T88" s="132"/>
      <c r="U88" s="131"/>
      <c r="V88" s="130"/>
      <c r="W88" s="132"/>
      <c r="X88" s="131"/>
      <c r="Y88" s="130"/>
      <c r="Z88" s="132"/>
      <c r="AA88" s="131"/>
      <c r="AB88" s="130"/>
      <c r="AC88" s="131"/>
      <c r="AD88" s="80"/>
      <c r="AE88" s="59"/>
      <c r="AI88" s="3" t="s">
        <v>246</v>
      </c>
    </row>
    <row r="89" spans="2:35" ht="21" customHeight="1" x14ac:dyDescent="0.4">
      <c r="B89" s="7"/>
      <c r="C89" s="81"/>
      <c r="D89" s="82"/>
      <c r="E89" s="130"/>
      <c r="F89" s="131"/>
      <c r="G89" s="130"/>
      <c r="H89" s="131"/>
      <c r="I89" s="130"/>
      <c r="J89" s="131"/>
      <c r="K89" s="130"/>
      <c r="L89" s="131"/>
      <c r="M89" s="130"/>
      <c r="N89" s="132"/>
      <c r="O89" s="131"/>
      <c r="P89" s="130"/>
      <c r="Q89" s="132"/>
      <c r="R89" s="131"/>
      <c r="S89" s="130"/>
      <c r="T89" s="132"/>
      <c r="U89" s="131"/>
      <c r="V89" s="130"/>
      <c r="W89" s="132"/>
      <c r="X89" s="131"/>
      <c r="Y89" s="130"/>
      <c r="Z89" s="132"/>
      <c r="AA89" s="131"/>
      <c r="AB89" s="130"/>
      <c r="AC89" s="131"/>
      <c r="AD89" s="80"/>
      <c r="AE89" s="59"/>
      <c r="AI89" s="3" t="s">
        <v>247</v>
      </c>
    </row>
    <row r="90" spans="2:35" ht="21" customHeight="1" x14ac:dyDescent="0.4">
      <c r="B90" s="7"/>
      <c r="C90" s="81"/>
      <c r="D90" s="82"/>
      <c r="E90" s="130"/>
      <c r="F90" s="131"/>
      <c r="G90" s="130"/>
      <c r="H90" s="131"/>
      <c r="I90" s="130"/>
      <c r="J90" s="131"/>
      <c r="K90" s="130"/>
      <c r="L90" s="131"/>
      <c r="M90" s="130"/>
      <c r="N90" s="132"/>
      <c r="O90" s="131"/>
      <c r="P90" s="130"/>
      <c r="Q90" s="132"/>
      <c r="R90" s="131"/>
      <c r="S90" s="130"/>
      <c r="T90" s="132"/>
      <c r="U90" s="131"/>
      <c r="V90" s="130"/>
      <c r="W90" s="132"/>
      <c r="X90" s="131"/>
      <c r="Y90" s="130"/>
      <c r="Z90" s="132"/>
      <c r="AA90" s="131"/>
      <c r="AB90" s="130"/>
      <c r="AC90" s="131"/>
      <c r="AD90" s="80"/>
      <c r="AE90" s="59"/>
      <c r="AI90" s="3" t="s">
        <v>248</v>
      </c>
    </row>
    <row r="91" spans="2:35" ht="21" customHeight="1" x14ac:dyDescent="0.4">
      <c r="B91" s="7"/>
      <c r="C91" s="81"/>
      <c r="D91" s="82"/>
      <c r="E91" s="130"/>
      <c r="F91" s="131"/>
      <c r="G91" s="130"/>
      <c r="H91" s="131"/>
      <c r="I91" s="130"/>
      <c r="J91" s="131"/>
      <c r="K91" s="130"/>
      <c r="L91" s="131"/>
      <c r="M91" s="130"/>
      <c r="N91" s="132"/>
      <c r="O91" s="131"/>
      <c r="P91" s="130"/>
      <c r="Q91" s="132"/>
      <c r="R91" s="131"/>
      <c r="S91" s="130"/>
      <c r="T91" s="132"/>
      <c r="U91" s="131"/>
      <c r="V91" s="130"/>
      <c r="W91" s="132"/>
      <c r="X91" s="131"/>
      <c r="Y91" s="130"/>
      <c r="Z91" s="132"/>
      <c r="AA91" s="131"/>
      <c r="AB91" s="130"/>
      <c r="AC91" s="131"/>
      <c r="AD91" s="80"/>
      <c r="AE91" s="59"/>
      <c r="AI91" s="3" t="s">
        <v>249</v>
      </c>
    </row>
    <row r="92" spans="2:35" ht="21" customHeight="1" x14ac:dyDescent="0.4">
      <c r="B92" s="7"/>
      <c r="C92" s="81"/>
      <c r="D92" s="82"/>
      <c r="E92" s="130"/>
      <c r="F92" s="131"/>
      <c r="G92" s="130"/>
      <c r="H92" s="131"/>
      <c r="I92" s="130"/>
      <c r="J92" s="131"/>
      <c r="K92" s="130"/>
      <c r="L92" s="131"/>
      <c r="M92" s="130"/>
      <c r="N92" s="132"/>
      <c r="O92" s="131"/>
      <c r="P92" s="130"/>
      <c r="Q92" s="132"/>
      <c r="R92" s="131"/>
      <c r="S92" s="130"/>
      <c r="T92" s="132"/>
      <c r="U92" s="131"/>
      <c r="V92" s="130"/>
      <c r="W92" s="132"/>
      <c r="X92" s="131"/>
      <c r="Y92" s="130"/>
      <c r="Z92" s="132"/>
      <c r="AA92" s="131"/>
      <c r="AB92" s="130"/>
      <c r="AC92" s="131"/>
      <c r="AD92" s="80"/>
      <c r="AE92" s="59"/>
      <c r="AI92" s="3" t="s">
        <v>250</v>
      </c>
    </row>
    <row r="93" spans="2:35" ht="21" customHeight="1" x14ac:dyDescent="0.4">
      <c r="B93" s="7"/>
      <c r="C93" s="81"/>
      <c r="D93" s="82"/>
      <c r="E93" s="130"/>
      <c r="F93" s="131"/>
      <c r="G93" s="130"/>
      <c r="H93" s="131"/>
      <c r="I93" s="130"/>
      <c r="J93" s="131"/>
      <c r="K93" s="130"/>
      <c r="L93" s="131"/>
      <c r="M93" s="130"/>
      <c r="N93" s="132"/>
      <c r="O93" s="131"/>
      <c r="P93" s="130"/>
      <c r="Q93" s="132"/>
      <c r="R93" s="131"/>
      <c r="S93" s="130"/>
      <c r="T93" s="132"/>
      <c r="U93" s="131"/>
      <c r="V93" s="130"/>
      <c r="W93" s="132"/>
      <c r="X93" s="131"/>
      <c r="Y93" s="130"/>
      <c r="Z93" s="132"/>
      <c r="AA93" s="131"/>
      <c r="AB93" s="242"/>
      <c r="AC93" s="243"/>
      <c r="AD93" s="80"/>
      <c r="AE93" s="59"/>
      <c r="AI93" s="3" t="s">
        <v>251</v>
      </c>
    </row>
    <row r="94" spans="2:35" ht="21" customHeight="1" x14ac:dyDescent="0.4">
      <c r="B94" s="7"/>
      <c r="C94" s="231" t="s">
        <v>36</v>
      </c>
      <c r="D94" s="129"/>
      <c r="E94" s="133" t="s">
        <v>6</v>
      </c>
      <c r="F94" s="135"/>
      <c r="G94" s="226">
        <f>IF(SUM(G82:G93)="0","",SUM(G82:G93))</f>
        <v>0</v>
      </c>
      <c r="H94" s="227"/>
      <c r="I94" s="228" t="s">
        <v>6</v>
      </c>
      <c r="J94" s="229"/>
      <c r="K94" s="226">
        <f>IF(SUM(K82:K93)="0","",SUM(K82:K93))</f>
        <v>0</v>
      </c>
      <c r="L94" s="227"/>
      <c r="M94" s="226">
        <f>IF(SUM(M82:M93)="","0",SUM(M82:M93))</f>
        <v>0</v>
      </c>
      <c r="N94" s="230"/>
      <c r="O94" s="227"/>
      <c r="P94" s="226">
        <f>IF(SUM(P82:P93)="","0",SUM(P82:P93))</f>
        <v>0</v>
      </c>
      <c r="Q94" s="230"/>
      <c r="R94" s="227"/>
      <c r="S94" s="226">
        <f>IF(SUM(S82:S93)="","0",SUM(S82:S93))</f>
        <v>0</v>
      </c>
      <c r="T94" s="230"/>
      <c r="U94" s="227"/>
      <c r="V94" s="226">
        <f>IF(SUM(V82:V93)="","0",SUM(V82:V93))</f>
        <v>0</v>
      </c>
      <c r="W94" s="230"/>
      <c r="X94" s="227"/>
      <c r="Y94" s="226">
        <f>IF(SUM(Y82:Y93)="","0",SUM(Y82:Y93))</f>
        <v>0</v>
      </c>
      <c r="Z94" s="230"/>
      <c r="AA94" s="227"/>
      <c r="AB94" s="201">
        <f>IF(SUM(AB82:AB93)="0","",SUM(AB82:AB93))</f>
        <v>0</v>
      </c>
      <c r="AC94" s="202"/>
      <c r="AD94" s="83">
        <f>IF(SUM(AD82:AD93)="0","",SUM(AD82:AD93))</f>
        <v>0</v>
      </c>
      <c r="AI94" s="3" t="s">
        <v>252</v>
      </c>
    </row>
    <row r="95" spans="2:35" ht="21" customHeight="1" thickBot="1" x14ac:dyDescent="0.45">
      <c r="B95" s="7"/>
      <c r="C95" s="232" t="s">
        <v>37</v>
      </c>
      <c r="D95" s="233"/>
      <c r="E95" s="233"/>
      <c r="F95" s="234"/>
      <c r="G95" s="216">
        <f>IF(G94="","",ROUND(G94*0.00864*0.0258,1))</f>
        <v>0</v>
      </c>
      <c r="H95" s="218"/>
      <c r="I95" s="203" t="s">
        <v>6</v>
      </c>
      <c r="J95" s="204"/>
      <c r="K95" s="216">
        <f>IF(K94="","",ROUND(K94*0.00864*0.0258,1))</f>
        <v>0</v>
      </c>
      <c r="L95" s="218"/>
      <c r="M95" s="213">
        <f>IFERROR(IF(M80="","",VLOOKUP(M80,データ!A2:C33,3,FALSE))*M94,1)</f>
        <v>0</v>
      </c>
      <c r="N95" s="214"/>
      <c r="O95" s="215"/>
      <c r="P95" s="213">
        <f>IFERROR(IF(P80="","",VLOOKUP(P80,データ!A2:C33,3,FALSE))*P94,1)</f>
        <v>0</v>
      </c>
      <c r="Q95" s="214"/>
      <c r="R95" s="215"/>
      <c r="S95" s="213">
        <f>IFERROR(IF(S80="","",VLOOKUP(S80,データ!A2:C33,3,FALSE))*S94,0)</f>
        <v>0</v>
      </c>
      <c r="T95" s="214"/>
      <c r="U95" s="215"/>
      <c r="V95" s="216">
        <f>IFERROR(0.0036*0.0258*V94,1)</f>
        <v>0</v>
      </c>
      <c r="W95" s="217"/>
      <c r="X95" s="218"/>
      <c r="Y95" s="216">
        <f>IFERROR(IF(Y80="","",VLOOKUP(Y80,データ!G2:I21,3,FALSE))*Y94,1)</f>
        <v>0</v>
      </c>
      <c r="Z95" s="217"/>
      <c r="AA95" s="218"/>
      <c r="AB95" s="203" t="s">
        <v>6</v>
      </c>
      <c r="AC95" s="204"/>
      <c r="AD95" s="77" t="s">
        <v>6</v>
      </c>
      <c r="AI95" s="3" t="s">
        <v>253</v>
      </c>
    </row>
    <row r="96" spans="2:35" ht="41.25" customHeight="1" thickTop="1" thickBot="1" x14ac:dyDescent="0.45">
      <c r="B96" s="7"/>
      <c r="C96" s="222" t="s">
        <v>137</v>
      </c>
      <c r="D96" s="223"/>
      <c r="E96" s="223"/>
      <c r="F96" s="224"/>
      <c r="G96" s="197"/>
      <c r="H96" s="198"/>
      <c r="I96" s="219" t="s">
        <v>6</v>
      </c>
      <c r="J96" s="220"/>
      <c r="K96" s="197"/>
      <c r="L96" s="198"/>
      <c r="M96" s="197"/>
      <c r="N96" s="221"/>
      <c r="O96" s="198"/>
      <c r="P96" s="197"/>
      <c r="Q96" s="221"/>
      <c r="R96" s="198"/>
      <c r="S96" s="197"/>
      <c r="T96" s="221"/>
      <c r="U96" s="198"/>
      <c r="V96" s="219" t="s">
        <v>6</v>
      </c>
      <c r="W96" s="225"/>
      <c r="X96" s="220"/>
      <c r="Y96" s="197"/>
      <c r="Z96" s="221"/>
      <c r="AA96" s="198"/>
      <c r="AB96" s="197"/>
      <c r="AC96" s="198"/>
      <c r="AD96" s="84"/>
      <c r="AI96" s="3" t="s">
        <v>254</v>
      </c>
    </row>
    <row r="97" spans="2:35" ht="21" customHeight="1" thickTop="1" thickBot="1" x14ac:dyDescent="0.45">
      <c r="B97" s="7"/>
      <c r="C97" s="194" t="s">
        <v>38</v>
      </c>
      <c r="D97" s="195"/>
      <c r="E97" s="195"/>
      <c r="F97" s="196"/>
      <c r="G97" s="209" t="str">
        <f>IF(SUM(G82:G93)=0,"",G96/SUM(G82:G93)*1000)</f>
        <v/>
      </c>
      <c r="H97" s="210"/>
      <c r="I97" s="206" t="s">
        <v>6</v>
      </c>
      <c r="J97" s="208"/>
      <c r="K97" s="211" t="str">
        <f>IF(SUM(K82:K93)=0,"",K96/SUM(K82:K93)*1000)</f>
        <v/>
      </c>
      <c r="L97" s="212"/>
      <c r="M97" s="199" t="str">
        <f t="shared" ref="M97" si="2">IF(SUM(M82:M93)=0,"",M96/SUM(M82:M93)*1000)</f>
        <v/>
      </c>
      <c r="N97" s="205"/>
      <c r="O97" s="200"/>
      <c r="P97" s="199" t="str">
        <f t="shared" ref="P97" si="3">IF(SUM(P82:P93)=0,"",P96/SUM(P82:P93)*1000)</f>
        <v/>
      </c>
      <c r="Q97" s="205"/>
      <c r="R97" s="200"/>
      <c r="S97" s="199" t="str">
        <f t="shared" ref="S97" si="4">IF(SUM(S82:S93)=0,"",S96/SUM(S82:S93)*1000)</f>
        <v/>
      </c>
      <c r="T97" s="205"/>
      <c r="U97" s="200"/>
      <c r="V97" s="206" t="s">
        <v>6</v>
      </c>
      <c r="W97" s="207"/>
      <c r="X97" s="208"/>
      <c r="Y97" s="199" t="str">
        <f t="shared" ref="Y97" si="5">IF(SUM(Y82:Y93)=0,"",Y96/SUM(Y82:Y93)*1000)</f>
        <v/>
      </c>
      <c r="Z97" s="205"/>
      <c r="AA97" s="200"/>
      <c r="AB97" s="199" t="str">
        <f t="shared" ref="AB97" si="6">IF(SUM(AB82:AB93)=0,"",AB96/SUM(AB82:AB93)*1000)</f>
        <v/>
      </c>
      <c r="AC97" s="200"/>
      <c r="AD97" s="85" t="str">
        <f t="shared" ref="AD97" si="7">IF(SUM(AD82:AD93)=0,"",AD96/SUM(AD82:AD93)*1000)</f>
        <v/>
      </c>
      <c r="AI97" s="3" t="s">
        <v>255</v>
      </c>
    </row>
    <row r="98" spans="2:35" ht="16.5" customHeight="1" x14ac:dyDescent="0.15">
      <c r="B98" s="7"/>
      <c r="C98" s="60" t="s">
        <v>43</v>
      </c>
      <c r="D98" s="60"/>
      <c r="E98" s="60"/>
      <c r="F98" s="60"/>
      <c r="G98" s="60"/>
      <c r="H98" s="60"/>
      <c r="I98" s="60"/>
      <c r="J98" s="60"/>
      <c r="K98" s="60"/>
      <c r="L98" s="60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"/>
      <c r="AI98" s="3" t="s">
        <v>256</v>
      </c>
    </row>
    <row r="99" spans="2:35" ht="16.5" customHeight="1" x14ac:dyDescent="0.4">
      <c r="B99" s="7"/>
      <c r="C99" s="61" t="s">
        <v>48</v>
      </c>
      <c r="D99" s="61"/>
      <c r="E99" s="61"/>
      <c r="F99" s="61"/>
      <c r="G99" s="61"/>
      <c r="H99" s="61"/>
      <c r="I99" s="61"/>
      <c r="J99" s="61"/>
      <c r="K99" s="61"/>
      <c r="L99" s="61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"/>
      <c r="AI99" s="3" t="s">
        <v>257</v>
      </c>
    </row>
    <row r="100" spans="2:35" ht="16.5" customHeight="1" x14ac:dyDescent="0.4">
      <c r="B100" s="7"/>
      <c r="C100" s="61" t="s">
        <v>44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"/>
      <c r="AI100" s="3" t="s">
        <v>258</v>
      </c>
    </row>
    <row r="101" spans="2:35" ht="16.5" customHeight="1" x14ac:dyDescent="0.4">
      <c r="B101" s="7"/>
      <c r="C101" s="61" t="s">
        <v>45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"/>
      <c r="AI101" s="62" t="s">
        <v>160</v>
      </c>
    </row>
    <row r="102" spans="2:35" ht="16.5" customHeight="1" x14ac:dyDescent="0.4">
      <c r="B102" s="7"/>
      <c r="C102" s="61" t="s">
        <v>46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"/>
    </row>
    <row r="103" spans="2:35" ht="16.5" customHeight="1" x14ac:dyDescent="0.4">
      <c r="B103" s="7"/>
      <c r="C103" s="61" t="s">
        <v>47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"/>
    </row>
    <row r="105" spans="2:35" x14ac:dyDescent="0.4">
      <c r="M105" s="5"/>
    </row>
  </sheetData>
  <sheetProtection algorithmName="SHA-512" hashValue="7npCLakRu69J3rRJqt9Xv7JrIRkMvMUXLRC8TEBQ58medLj8o40S1eq3p7dRQcSu2L6FO/6/B0ibhmyNCht1Xg==" saltValue="9YKd7eqEFeqx/qtREzvunA==" spinCount="100000" sheet="1" objects="1" scenarios="1"/>
  <mergeCells count="460">
    <mergeCell ref="I32:M32"/>
    <mergeCell ref="O32:T32"/>
    <mergeCell ref="V32:Z32"/>
    <mergeCell ref="A21:AE21"/>
    <mergeCell ref="O16:R16"/>
    <mergeCell ref="Y7:AE7"/>
    <mergeCell ref="S10:AE10"/>
    <mergeCell ref="S11:AE11"/>
    <mergeCell ref="S12:AE12"/>
    <mergeCell ref="S13:AE13"/>
    <mergeCell ref="S14:AE14"/>
    <mergeCell ref="T15:V15"/>
    <mergeCell ref="X15:AA15"/>
    <mergeCell ref="AC15:AE15"/>
    <mergeCell ref="S16:AE16"/>
    <mergeCell ref="S7:X7"/>
    <mergeCell ref="O9:R10"/>
    <mergeCell ref="U9:W9"/>
    <mergeCell ref="O11:R11"/>
    <mergeCell ref="O12:R12"/>
    <mergeCell ref="O13:R13"/>
    <mergeCell ref="O14:R14"/>
    <mergeCell ref="O15:R15"/>
    <mergeCell ref="Z9:AC9"/>
    <mergeCell ref="AD9:AE9"/>
    <mergeCell ref="X9:Y9"/>
    <mergeCell ref="S9:T9"/>
    <mergeCell ref="AB72:AC72"/>
    <mergeCell ref="AB93:AC93"/>
    <mergeCell ref="AB96:AC96"/>
    <mergeCell ref="C97:F97"/>
    <mergeCell ref="G97:H97"/>
    <mergeCell ref="I97:J97"/>
    <mergeCell ref="K97:L97"/>
    <mergeCell ref="M97:O97"/>
    <mergeCell ref="P97:R97"/>
    <mergeCell ref="S97:U97"/>
    <mergeCell ref="V97:X97"/>
    <mergeCell ref="Y97:AA97"/>
    <mergeCell ref="AB97:AC97"/>
    <mergeCell ref="C96:F96"/>
    <mergeCell ref="G96:H96"/>
    <mergeCell ref="I96:J96"/>
    <mergeCell ref="K96:L96"/>
    <mergeCell ref="M96:O96"/>
    <mergeCell ref="P96:R96"/>
    <mergeCell ref="S96:U96"/>
    <mergeCell ref="V96:X96"/>
    <mergeCell ref="Y96:AA96"/>
    <mergeCell ref="AB94:AC94"/>
    <mergeCell ref="C95:F95"/>
    <mergeCell ref="G95:H95"/>
    <mergeCell ref="I95:J95"/>
    <mergeCell ref="K95:L95"/>
    <mergeCell ref="M95:O95"/>
    <mergeCell ref="S95:U95"/>
    <mergeCell ref="V95:X95"/>
    <mergeCell ref="Y95:AA95"/>
    <mergeCell ref="AB95:AC95"/>
    <mergeCell ref="C94:D94"/>
    <mergeCell ref="E94:F94"/>
    <mergeCell ref="G94:H94"/>
    <mergeCell ref="I94:J94"/>
    <mergeCell ref="K94:L94"/>
    <mergeCell ref="M94:O94"/>
    <mergeCell ref="P95:R95"/>
    <mergeCell ref="P94:R94"/>
    <mergeCell ref="S94:U94"/>
    <mergeCell ref="V94:X94"/>
    <mergeCell ref="Y94:AA94"/>
    <mergeCell ref="AB91:AC91"/>
    <mergeCell ref="E92:F92"/>
    <mergeCell ref="G92:H92"/>
    <mergeCell ref="I92:J92"/>
    <mergeCell ref="K92:L92"/>
    <mergeCell ref="M92:O92"/>
    <mergeCell ref="S92:U92"/>
    <mergeCell ref="V92:X92"/>
    <mergeCell ref="Y92:AA92"/>
    <mergeCell ref="AB92:AC92"/>
    <mergeCell ref="E91:F91"/>
    <mergeCell ref="G91:H91"/>
    <mergeCell ref="I91:J91"/>
    <mergeCell ref="K91:L91"/>
    <mergeCell ref="M91:O91"/>
    <mergeCell ref="P91:R91"/>
    <mergeCell ref="S91:U91"/>
    <mergeCell ref="V91:X91"/>
    <mergeCell ref="Y91:AA91"/>
    <mergeCell ref="P92:R92"/>
    <mergeCell ref="AB89:AC89"/>
    <mergeCell ref="E90:F90"/>
    <mergeCell ref="G90:H90"/>
    <mergeCell ref="I90:J90"/>
    <mergeCell ref="K90:L90"/>
    <mergeCell ref="M90:O90"/>
    <mergeCell ref="P90:R90"/>
    <mergeCell ref="S90:U90"/>
    <mergeCell ref="V90:X90"/>
    <mergeCell ref="Y90:AA90"/>
    <mergeCell ref="AB90:AC90"/>
    <mergeCell ref="E89:F89"/>
    <mergeCell ref="G89:H89"/>
    <mergeCell ref="I89:J89"/>
    <mergeCell ref="K89:L89"/>
    <mergeCell ref="M89:O89"/>
    <mergeCell ref="P89:R89"/>
    <mergeCell ref="S89:U89"/>
    <mergeCell ref="V89:X89"/>
    <mergeCell ref="Y89:AA89"/>
    <mergeCell ref="AB87:AC87"/>
    <mergeCell ref="E88:F88"/>
    <mergeCell ref="G88:H88"/>
    <mergeCell ref="I88:J88"/>
    <mergeCell ref="K88:L88"/>
    <mergeCell ref="M88:O88"/>
    <mergeCell ref="P88:R88"/>
    <mergeCell ref="S88:U88"/>
    <mergeCell ref="V88:X88"/>
    <mergeCell ref="Y88:AA88"/>
    <mergeCell ref="AB88:AC88"/>
    <mergeCell ref="E87:F87"/>
    <mergeCell ref="G87:H87"/>
    <mergeCell ref="I87:J87"/>
    <mergeCell ref="K87:L87"/>
    <mergeCell ref="M87:O87"/>
    <mergeCell ref="P87:R87"/>
    <mergeCell ref="S87:U87"/>
    <mergeCell ref="V87:X87"/>
    <mergeCell ref="Y87:AA87"/>
    <mergeCell ref="AB85:AC85"/>
    <mergeCell ref="E86:F86"/>
    <mergeCell ref="G86:H86"/>
    <mergeCell ref="I86:J86"/>
    <mergeCell ref="K86:L86"/>
    <mergeCell ref="M86:O86"/>
    <mergeCell ref="P86:R86"/>
    <mergeCell ref="S86:U86"/>
    <mergeCell ref="V86:X86"/>
    <mergeCell ref="Y86:AA86"/>
    <mergeCell ref="AB86:AC86"/>
    <mergeCell ref="E85:F85"/>
    <mergeCell ref="G85:H85"/>
    <mergeCell ref="I85:J85"/>
    <mergeCell ref="K85:L85"/>
    <mergeCell ref="M85:O85"/>
    <mergeCell ref="P85:R85"/>
    <mergeCell ref="S85:U85"/>
    <mergeCell ref="V85:X85"/>
    <mergeCell ref="Y85:AA85"/>
    <mergeCell ref="AB83:AC83"/>
    <mergeCell ref="E84:F84"/>
    <mergeCell ref="G84:H84"/>
    <mergeCell ref="I84:J84"/>
    <mergeCell ref="K84:L84"/>
    <mergeCell ref="M84:O84"/>
    <mergeCell ref="P84:R84"/>
    <mergeCell ref="S84:U84"/>
    <mergeCell ref="V84:X84"/>
    <mergeCell ref="Y84:AA84"/>
    <mergeCell ref="AB84:AC84"/>
    <mergeCell ref="E83:F83"/>
    <mergeCell ref="G83:H83"/>
    <mergeCell ref="I83:J83"/>
    <mergeCell ref="K83:L83"/>
    <mergeCell ref="M83:O83"/>
    <mergeCell ref="P83:R83"/>
    <mergeCell ref="S83:U83"/>
    <mergeCell ref="V83:X83"/>
    <mergeCell ref="Y83:AA83"/>
    <mergeCell ref="AB81:AC81"/>
    <mergeCell ref="E82:F82"/>
    <mergeCell ref="G82:H82"/>
    <mergeCell ref="I82:J82"/>
    <mergeCell ref="K82:L82"/>
    <mergeCell ref="M82:O82"/>
    <mergeCell ref="P82:R82"/>
    <mergeCell ref="S82:U82"/>
    <mergeCell ref="V82:X82"/>
    <mergeCell ref="Y82:AA82"/>
    <mergeCell ref="AB82:AC82"/>
    <mergeCell ref="E81:F81"/>
    <mergeCell ref="G81:H81"/>
    <mergeCell ref="I81:J81"/>
    <mergeCell ref="K81:L81"/>
    <mergeCell ref="M81:O81"/>
    <mergeCell ref="P81:R81"/>
    <mergeCell ref="S81:U81"/>
    <mergeCell ref="V81:X81"/>
    <mergeCell ref="Y81:AA81"/>
    <mergeCell ref="R78:U78"/>
    <mergeCell ref="V78:X78"/>
    <mergeCell ref="C79:D80"/>
    <mergeCell ref="E79:H79"/>
    <mergeCell ref="I79:L79"/>
    <mergeCell ref="M79:U79"/>
    <mergeCell ref="V79:AA79"/>
    <mergeCell ref="AB79:AD79"/>
    <mergeCell ref="E80:F80"/>
    <mergeCell ref="G80:H80"/>
    <mergeCell ref="I80:J80"/>
    <mergeCell ref="K80:L80"/>
    <mergeCell ref="M80:O80"/>
    <mergeCell ref="P80:R80"/>
    <mergeCell ref="S80:U80"/>
    <mergeCell ref="V80:X80"/>
    <mergeCell ref="Y80:AA80"/>
    <mergeCell ref="AB80:AC80"/>
    <mergeCell ref="AB65:AC65"/>
    <mergeCell ref="AB66:AC66"/>
    <mergeCell ref="AB67:AC67"/>
    <mergeCell ref="AB68:AC68"/>
    <mergeCell ref="M67:O67"/>
    <mergeCell ref="P67:R67"/>
    <mergeCell ref="S67:U67"/>
    <mergeCell ref="V67:X67"/>
    <mergeCell ref="Y67:AA67"/>
    <mergeCell ref="M66:O66"/>
    <mergeCell ref="P66:R66"/>
    <mergeCell ref="S66:U66"/>
    <mergeCell ref="V66:X66"/>
    <mergeCell ref="Y66:AA66"/>
    <mergeCell ref="M65:O65"/>
    <mergeCell ref="P65:R65"/>
    <mergeCell ref="S65:U65"/>
    <mergeCell ref="V65:X65"/>
    <mergeCell ref="AB69:AC69"/>
    <mergeCell ref="AB60:AC60"/>
    <mergeCell ref="AB61:AC61"/>
    <mergeCell ref="AB62:AC62"/>
    <mergeCell ref="AB63:AC63"/>
    <mergeCell ref="AB64:AC64"/>
    <mergeCell ref="C73:D73"/>
    <mergeCell ref="C74:F74"/>
    <mergeCell ref="K72:L72"/>
    <mergeCell ref="M72:O72"/>
    <mergeCell ref="P70:R70"/>
    <mergeCell ref="S70:U70"/>
    <mergeCell ref="V70:X70"/>
    <mergeCell ref="Y70:AA70"/>
    <mergeCell ref="E71:F71"/>
    <mergeCell ref="G71:H71"/>
    <mergeCell ref="I71:J71"/>
    <mergeCell ref="K71:L71"/>
    <mergeCell ref="M71:O71"/>
    <mergeCell ref="P71:R71"/>
    <mergeCell ref="S71:U71"/>
    <mergeCell ref="V71:X71"/>
    <mergeCell ref="Y71:AA71"/>
    <mergeCell ref="E70:F70"/>
    <mergeCell ref="C75:F75"/>
    <mergeCell ref="S75:U75"/>
    <mergeCell ref="V75:X75"/>
    <mergeCell ref="Y75:AA75"/>
    <mergeCell ref="G74:H74"/>
    <mergeCell ref="I74:J74"/>
    <mergeCell ref="K74:L74"/>
    <mergeCell ref="M74:O74"/>
    <mergeCell ref="P72:R72"/>
    <mergeCell ref="S72:U72"/>
    <mergeCell ref="V72:X72"/>
    <mergeCell ref="Y72:AA72"/>
    <mergeCell ref="E73:F73"/>
    <mergeCell ref="G73:H73"/>
    <mergeCell ref="I73:J73"/>
    <mergeCell ref="K73:L73"/>
    <mergeCell ref="M73:O73"/>
    <mergeCell ref="P73:R73"/>
    <mergeCell ref="S73:U73"/>
    <mergeCell ref="V73:X73"/>
    <mergeCell ref="Y73:AA73"/>
    <mergeCell ref="E72:F72"/>
    <mergeCell ref="G72:H72"/>
    <mergeCell ref="I72:J72"/>
    <mergeCell ref="C76:F76"/>
    <mergeCell ref="AB75:AC75"/>
    <mergeCell ref="AB76:AC76"/>
    <mergeCell ref="AB70:AC70"/>
    <mergeCell ref="AB71:AC71"/>
    <mergeCell ref="AB73:AC73"/>
    <mergeCell ref="AB74:AC74"/>
    <mergeCell ref="P76:R76"/>
    <mergeCell ref="S76:U76"/>
    <mergeCell ref="V76:X76"/>
    <mergeCell ref="Y76:AA76"/>
    <mergeCell ref="G76:H76"/>
    <mergeCell ref="I76:J76"/>
    <mergeCell ref="K76:L76"/>
    <mergeCell ref="M76:O76"/>
    <mergeCell ref="P74:R74"/>
    <mergeCell ref="S74:U74"/>
    <mergeCell ref="V74:X74"/>
    <mergeCell ref="Y74:AA74"/>
    <mergeCell ref="G75:H75"/>
    <mergeCell ref="I75:J75"/>
    <mergeCell ref="K75:L75"/>
    <mergeCell ref="M75:O75"/>
    <mergeCell ref="P75:R75"/>
    <mergeCell ref="G70:H70"/>
    <mergeCell ref="I70:J70"/>
    <mergeCell ref="K70:L70"/>
    <mergeCell ref="M70:O70"/>
    <mergeCell ref="P69:R69"/>
    <mergeCell ref="S69:U69"/>
    <mergeCell ref="V69:X69"/>
    <mergeCell ref="Y69:AA69"/>
    <mergeCell ref="I69:J69"/>
    <mergeCell ref="K69:L69"/>
    <mergeCell ref="M69:O69"/>
    <mergeCell ref="E69:F69"/>
    <mergeCell ref="M62:O62"/>
    <mergeCell ref="M68:O68"/>
    <mergeCell ref="P68:R68"/>
    <mergeCell ref="S68:U68"/>
    <mergeCell ref="V68:X68"/>
    <mergeCell ref="Y68:AA68"/>
    <mergeCell ref="V62:X62"/>
    <mergeCell ref="Y62:AA62"/>
    <mergeCell ref="Y65:AA65"/>
    <mergeCell ref="G65:H65"/>
    <mergeCell ref="I65:J65"/>
    <mergeCell ref="K65:L65"/>
    <mergeCell ref="G62:H62"/>
    <mergeCell ref="I62:J62"/>
    <mergeCell ref="K62:L62"/>
    <mergeCell ref="G63:H63"/>
    <mergeCell ref="I63:J63"/>
    <mergeCell ref="K63:L63"/>
    <mergeCell ref="G69:H69"/>
    <mergeCell ref="M64:O64"/>
    <mergeCell ref="P64:R64"/>
    <mergeCell ref="S64:U64"/>
    <mergeCell ref="V64:X64"/>
    <mergeCell ref="G36:R36"/>
    <mergeCell ref="C36:F36"/>
    <mergeCell ref="C39:F39"/>
    <mergeCell ref="C40:F40"/>
    <mergeCell ref="M39:R39"/>
    <mergeCell ref="M40:R40"/>
    <mergeCell ref="G39:L39"/>
    <mergeCell ref="G40:L40"/>
    <mergeCell ref="E67:F67"/>
    <mergeCell ref="G64:H64"/>
    <mergeCell ref="E60:F60"/>
    <mergeCell ref="E61:F61"/>
    <mergeCell ref="E62:F62"/>
    <mergeCell ref="E63:F63"/>
    <mergeCell ref="E64:F64"/>
    <mergeCell ref="E59:F59"/>
    <mergeCell ref="E65:F65"/>
    <mergeCell ref="E66:F66"/>
    <mergeCell ref="G59:H59"/>
    <mergeCell ref="G60:H60"/>
    <mergeCell ref="G61:H61"/>
    <mergeCell ref="G66:H66"/>
    <mergeCell ref="I66:J66"/>
    <mergeCell ref="K66:L66"/>
    <mergeCell ref="S38:AD38"/>
    <mergeCell ref="C37:F37"/>
    <mergeCell ref="C38:F38"/>
    <mergeCell ref="A45:H45"/>
    <mergeCell ref="C58:D59"/>
    <mergeCell ref="E58:H58"/>
    <mergeCell ref="I58:L58"/>
    <mergeCell ref="V57:X57"/>
    <mergeCell ref="R57:U57"/>
    <mergeCell ref="M58:U58"/>
    <mergeCell ref="V58:AA58"/>
    <mergeCell ref="Y59:AA59"/>
    <mergeCell ref="AB58:AD58"/>
    <mergeCell ref="AB59:AC59"/>
    <mergeCell ref="M59:O59"/>
    <mergeCell ref="P59:R59"/>
    <mergeCell ref="S59:U59"/>
    <mergeCell ref="V59:X59"/>
    <mergeCell ref="AA44:AD44"/>
    <mergeCell ref="C41:F41"/>
    <mergeCell ref="M41:R41"/>
    <mergeCell ref="G41:L41"/>
    <mergeCell ref="S41:X41"/>
    <mergeCell ref="Y41:AD41"/>
    <mergeCell ref="A1:H1"/>
    <mergeCell ref="S8:AE8"/>
    <mergeCell ref="Y3:Z3"/>
    <mergeCell ref="AB3:AC3"/>
    <mergeCell ref="T3:U3"/>
    <mergeCell ref="V3:W3"/>
    <mergeCell ref="O7:R8"/>
    <mergeCell ref="Y1:AE1"/>
    <mergeCell ref="O6:R6"/>
    <mergeCell ref="AA6:AE6"/>
    <mergeCell ref="S6:T6"/>
    <mergeCell ref="U6:Z6"/>
    <mergeCell ref="B4:M4"/>
    <mergeCell ref="E93:F93"/>
    <mergeCell ref="G93:H93"/>
    <mergeCell ref="I93:J93"/>
    <mergeCell ref="K93:L93"/>
    <mergeCell ref="M93:O93"/>
    <mergeCell ref="P93:R93"/>
    <mergeCell ref="S93:U93"/>
    <mergeCell ref="V93:X93"/>
    <mergeCell ref="Y93:AA93"/>
    <mergeCell ref="E68:F68"/>
    <mergeCell ref="I60:J60"/>
    <mergeCell ref="K60:L60"/>
    <mergeCell ref="I61:J61"/>
    <mergeCell ref="K61:L61"/>
    <mergeCell ref="G68:H68"/>
    <mergeCell ref="I68:J68"/>
    <mergeCell ref="K68:L68"/>
    <mergeCell ref="G67:H67"/>
    <mergeCell ref="I67:J67"/>
    <mergeCell ref="K67:L67"/>
    <mergeCell ref="I59:J59"/>
    <mergeCell ref="K59:L59"/>
    <mergeCell ref="I64:J64"/>
    <mergeCell ref="K64:L64"/>
    <mergeCell ref="Y64:AA64"/>
    <mergeCell ref="M63:O63"/>
    <mergeCell ref="P63:R63"/>
    <mergeCell ref="S63:U63"/>
    <mergeCell ref="V63:X63"/>
    <mergeCell ref="Y63:AA63"/>
    <mergeCell ref="P62:R62"/>
    <mergeCell ref="S62:U62"/>
    <mergeCell ref="M61:O61"/>
    <mergeCell ref="P61:R61"/>
    <mergeCell ref="S61:U61"/>
    <mergeCell ref="V61:X61"/>
    <mergeCell ref="Y61:AA61"/>
    <mergeCell ref="P60:R60"/>
    <mergeCell ref="S60:U60"/>
    <mergeCell ref="V60:X60"/>
    <mergeCell ref="Y60:AA60"/>
    <mergeCell ref="M60:O60"/>
    <mergeCell ref="A19:AE19"/>
    <mergeCell ref="A20:AE20"/>
    <mergeCell ref="A22:AE22"/>
    <mergeCell ref="A25:AE25"/>
    <mergeCell ref="S39:X39"/>
    <mergeCell ref="Y39:AD39"/>
    <mergeCell ref="S40:X40"/>
    <mergeCell ref="Y40:AD40"/>
    <mergeCell ref="C29:F29"/>
    <mergeCell ref="G33:M33"/>
    <mergeCell ref="N33:T33"/>
    <mergeCell ref="U33:Z33"/>
    <mergeCell ref="AA33:AE33"/>
    <mergeCell ref="C33:F33"/>
    <mergeCell ref="C32:F32"/>
    <mergeCell ref="C28:F28"/>
    <mergeCell ref="I28:J28"/>
    <mergeCell ref="L28:N28"/>
    <mergeCell ref="P28:Q28"/>
    <mergeCell ref="R28:AE28"/>
    <mergeCell ref="G37:R37"/>
    <mergeCell ref="G38:R38"/>
    <mergeCell ref="S36:AD36"/>
    <mergeCell ref="S37:AD37"/>
  </mergeCells>
  <phoneticPr fontId="4"/>
  <dataValidations count="5">
    <dataValidation imeMode="halfAlpha" allowBlank="1" showInputMessage="1" showErrorMessage="1" sqref="Y76:Y77 AB73 K73 M73 P73 S73 V73 Y73 G73 AD73 AB76:AB77 AD76:AD77 M76:M77 P76:P77 S76:S77 Y97 AB94 K94 M94 P94 S94 V94 Y94 G94 AD94 AB97 AD97 M97 P97 S97" xr:uid="{00000000-0002-0000-0000-000000000000}"/>
    <dataValidation type="list" allowBlank="1" showInputMessage="1" sqref="M59:U59 M80:U80" xr:uid="{00000000-0002-0000-0000-000001000000}">
      <formula1>燃料名・化石</formula1>
    </dataValidation>
    <dataValidation type="list" allowBlank="1" showInputMessage="1" sqref="Y59:AA59 Y80:AA80" xr:uid="{00000000-0002-0000-0000-000002000000}">
      <formula1>燃料名・非化石</formula1>
    </dataValidation>
    <dataValidation type="list" allowBlank="1" showInputMessage="1" showErrorMessage="1" sqref="G39:L39 S39:X39" xr:uid="{00000000-0002-0000-0000-000003000000}">
      <formula1>$AH$35:$AH$38</formula1>
    </dataValidation>
    <dataValidation type="list" allowBlank="1" showInputMessage="1" showErrorMessage="1" sqref="S7:X7" xr:uid="{00000000-0002-0000-0000-000004000000}">
      <formula1>$AI$5:$AI$101</formula1>
    </dataValidation>
  </dataValidations>
  <printOptions horizontalCentered="1"/>
  <pageMargins left="0.39370078740157483" right="0.39370078740157483" top="0.59055118110236227" bottom="0" header="0" footer="0"/>
  <pageSetup paperSize="9" scale="59" orientation="portrait" r:id="rId1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55" r:id="rId4" name="Check Box 111">
              <controlPr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28575</xdr:rowOff>
                  </from>
                  <to>
                    <xdr:col>7</xdr:col>
                    <xdr:colOff>342900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5" name="Check Box 119">
              <controlPr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28575</xdr:rowOff>
                  </from>
                  <to>
                    <xdr:col>7</xdr:col>
                    <xdr:colOff>342900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" name="Check Box 120">
              <controlPr defaultSize="0" autoFill="0" autoLine="0" autoPict="0">
                <anchor moveWithCells="1">
                  <from>
                    <xdr:col>14</xdr:col>
                    <xdr:colOff>38100</xdr:colOff>
                    <xdr:row>28</xdr:row>
                    <xdr:rowOff>28575</xdr:rowOff>
                  </from>
                  <to>
                    <xdr:col>15</xdr:col>
                    <xdr:colOff>66675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7" name="Check Box 121">
              <controlPr defaultSize="0" autoFill="0" autoLine="0" autoPict="0">
                <anchor moveWithCells="1">
                  <from>
                    <xdr:col>7</xdr:col>
                    <xdr:colOff>38100</xdr:colOff>
                    <xdr:row>31</xdr:row>
                    <xdr:rowOff>28575</xdr:rowOff>
                  </from>
                  <to>
                    <xdr:col>7</xdr:col>
                    <xdr:colOff>342900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8" name="Check Box 122">
              <controlPr defaultSize="0" autoFill="0" autoLine="0" autoPict="0">
                <anchor moveWithCells="1">
                  <from>
                    <xdr:col>13</xdr:col>
                    <xdr:colOff>38100</xdr:colOff>
                    <xdr:row>31</xdr:row>
                    <xdr:rowOff>28575</xdr:rowOff>
                  </from>
                  <to>
                    <xdr:col>14</xdr:col>
                    <xdr:colOff>66675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9" name="Check Box 123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28575</xdr:rowOff>
                  </from>
                  <to>
                    <xdr:col>21</xdr:col>
                    <xdr:colOff>66675</xdr:colOff>
                    <xdr:row>31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opLeftCell="A4" zoomScaleNormal="100" workbookViewId="0">
      <selection activeCell="A23" sqref="A23"/>
    </sheetView>
  </sheetViews>
  <sheetFormatPr defaultRowHeight="18.75" x14ac:dyDescent="0.4"/>
  <cols>
    <col min="1" max="1" width="26" customWidth="1"/>
    <col min="2" max="2" width="16.375" customWidth="1"/>
    <col min="3" max="3" width="101" customWidth="1"/>
    <col min="4" max="4" width="40" customWidth="1"/>
    <col min="5" max="5" width="16.375" customWidth="1"/>
    <col min="7" max="7" width="31.625" customWidth="1"/>
    <col min="9" max="9" width="102.25" customWidth="1"/>
    <col min="10" max="10" width="50" customWidth="1"/>
  </cols>
  <sheetData>
    <row r="1" spans="1:10" ht="19.5" thickBot="1" x14ac:dyDescent="0.45">
      <c r="A1" s="14" t="s">
        <v>57</v>
      </c>
      <c r="B1" s="15" t="s">
        <v>58</v>
      </c>
      <c r="C1" s="14" t="s">
        <v>108</v>
      </c>
      <c r="D1" s="20" t="s">
        <v>49</v>
      </c>
      <c r="E1" s="19"/>
      <c r="G1" s="14" t="s">
        <v>59</v>
      </c>
      <c r="H1" s="15" t="s">
        <v>58</v>
      </c>
      <c r="I1" s="14" t="s">
        <v>109</v>
      </c>
      <c r="J1" s="20" t="s">
        <v>49</v>
      </c>
    </row>
    <row r="2" spans="1:10" x14ac:dyDescent="0.4">
      <c r="A2" s="18" t="s">
        <v>76</v>
      </c>
      <c r="B2" s="16" t="s">
        <v>77</v>
      </c>
      <c r="C2" s="16"/>
      <c r="D2" s="16"/>
      <c r="E2" s="19"/>
      <c r="G2" s="18" t="s">
        <v>76</v>
      </c>
      <c r="H2" s="16" t="s">
        <v>116</v>
      </c>
      <c r="I2" s="16"/>
      <c r="J2" s="16"/>
    </row>
    <row r="3" spans="1:10" x14ac:dyDescent="0.4">
      <c r="A3" s="25" t="s">
        <v>60</v>
      </c>
      <c r="B3" s="25" t="s">
        <v>35</v>
      </c>
      <c r="C3" s="25">
        <f>0.0258*0.045</f>
        <v>1.1609999999999999E-3</v>
      </c>
      <c r="D3" s="25" t="s">
        <v>124</v>
      </c>
      <c r="E3" s="19"/>
      <c r="G3" s="16" t="s">
        <v>61</v>
      </c>
      <c r="H3" s="16" t="s">
        <v>62</v>
      </c>
      <c r="I3" s="21">
        <f>0.0258</f>
        <v>2.58E-2</v>
      </c>
      <c r="J3" s="17" t="s">
        <v>117</v>
      </c>
    </row>
    <row r="4" spans="1:10" x14ac:dyDescent="0.4">
      <c r="A4" s="26" t="s">
        <v>64</v>
      </c>
      <c r="B4" s="26" t="s">
        <v>35</v>
      </c>
      <c r="C4" s="26">
        <f>0.0258*0.0508*2.18</f>
        <v>2.8571951999999999E-3</v>
      </c>
      <c r="D4" s="27" t="s">
        <v>265</v>
      </c>
      <c r="E4" s="19"/>
      <c r="G4" s="17" t="s">
        <v>63</v>
      </c>
      <c r="H4" s="17" t="s">
        <v>34</v>
      </c>
      <c r="I4" s="22">
        <f>0.0036*0.0258</f>
        <v>9.2879999999999992E-5</v>
      </c>
      <c r="J4" s="17" t="s">
        <v>110</v>
      </c>
    </row>
    <row r="5" spans="1:10" x14ac:dyDescent="0.4">
      <c r="A5" s="26" t="s">
        <v>67</v>
      </c>
      <c r="B5" s="26" t="s">
        <v>66</v>
      </c>
      <c r="C5" s="26">
        <f>0.0258*0.0508</f>
        <v>1.3106399999999999E-3</v>
      </c>
      <c r="D5" s="27" t="s">
        <v>266</v>
      </c>
      <c r="E5" s="19"/>
      <c r="G5" s="26" t="s">
        <v>65</v>
      </c>
      <c r="H5" s="26" t="s">
        <v>66</v>
      </c>
      <c r="I5" s="29">
        <f>0.0132*0.0258</f>
        <v>3.4056000000000001E-4</v>
      </c>
      <c r="J5" s="27" t="s">
        <v>123</v>
      </c>
    </row>
    <row r="6" spans="1:10" x14ac:dyDescent="0.4">
      <c r="A6" s="26" t="s">
        <v>69</v>
      </c>
      <c r="B6" s="26" t="s">
        <v>70</v>
      </c>
      <c r="C6" s="26">
        <f>0.0258*0.0391</f>
        <v>1.0087800000000001E-3</v>
      </c>
      <c r="D6" s="27" t="s">
        <v>267</v>
      </c>
      <c r="E6" s="19"/>
      <c r="G6" s="26" t="s">
        <v>68</v>
      </c>
      <c r="H6" s="26" t="s">
        <v>66</v>
      </c>
      <c r="I6" s="29">
        <f>0.0171*0.0258</f>
        <v>4.4118E-4</v>
      </c>
      <c r="J6" s="27" t="s">
        <v>120</v>
      </c>
    </row>
    <row r="7" spans="1:10" x14ac:dyDescent="0.4">
      <c r="A7" s="26" t="s">
        <v>91</v>
      </c>
      <c r="B7" s="26" t="s">
        <v>70</v>
      </c>
      <c r="C7" s="26">
        <f>0.0258*0.0419</f>
        <v>1.08102E-3</v>
      </c>
      <c r="D7" s="27" t="s">
        <v>268</v>
      </c>
      <c r="E7" s="19"/>
      <c r="G7" s="26" t="s">
        <v>71</v>
      </c>
      <c r="H7" s="26" t="s">
        <v>70</v>
      </c>
      <c r="I7" s="29">
        <f>0.0234*0.0258</f>
        <v>6.0371999999999997E-4</v>
      </c>
      <c r="J7" s="27" t="s">
        <v>129</v>
      </c>
    </row>
    <row r="8" spans="1:10" x14ac:dyDescent="0.4">
      <c r="A8" s="26" t="s">
        <v>93</v>
      </c>
      <c r="B8" s="26" t="s">
        <v>70</v>
      </c>
      <c r="C8" s="26">
        <f>0.0258*0.0419</f>
        <v>1.08102E-3</v>
      </c>
      <c r="D8" s="27" t="s">
        <v>268</v>
      </c>
      <c r="E8" s="19"/>
      <c r="G8" s="26" t="s">
        <v>73</v>
      </c>
      <c r="H8" s="26" t="s">
        <v>70</v>
      </c>
      <c r="I8" s="29">
        <f>0.0356*0.0258</f>
        <v>9.1847999999999995E-4</v>
      </c>
      <c r="J8" s="27" t="s">
        <v>111</v>
      </c>
    </row>
    <row r="9" spans="1:10" x14ac:dyDescent="0.4">
      <c r="A9" s="26" t="s">
        <v>72</v>
      </c>
      <c r="B9" s="26" t="s">
        <v>70</v>
      </c>
      <c r="C9" s="26">
        <f>0.0258*0.0367</f>
        <v>9.4686000000000011E-4</v>
      </c>
      <c r="D9" s="27" t="s">
        <v>269</v>
      </c>
      <c r="E9" s="19"/>
      <c r="G9" s="30" t="s">
        <v>75</v>
      </c>
      <c r="H9" s="26" t="s">
        <v>66</v>
      </c>
      <c r="I9" s="29">
        <f>0.018*0.0258</f>
        <v>4.6439999999999996E-4</v>
      </c>
      <c r="J9" s="27" t="s">
        <v>112</v>
      </c>
    </row>
    <row r="10" spans="1:10" x14ac:dyDescent="0.4">
      <c r="A10" s="26" t="s">
        <v>74</v>
      </c>
      <c r="B10" s="26" t="s">
        <v>70</v>
      </c>
      <c r="C10" s="26">
        <f>0.0258*0.0377</f>
        <v>9.7265999999999997E-4</v>
      </c>
      <c r="D10" s="27" t="s">
        <v>270</v>
      </c>
      <c r="E10" s="19"/>
      <c r="G10" s="26" t="s">
        <v>78</v>
      </c>
      <c r="H10" s="26" t="s">
        <v>66</v>
      </c>
      <c r="I10" s="29">
        <f>0.0269*0.0258</f>
        <v>6.9402000000000005E-4</v>
      </c>
      <c r="J10" s="27" t="s">
        <v>130</v>
      </c>
    </row>
    <row r="11" spans="1:10" x14ac:dyDescent="0.4">
      <c r="A11" s="26" t="s">
        <v>79</v>
      </c>
      <c r="B11" s="26" t="s">
        <v>62</v>
      </c>
      <c r="C11" s="28">
        <f>0.0258*1.02</f>
        <v>2.6315999999999999E-2</v>
      </c>
      <c r="D11" s="26" t="s">
        <v>271</v>
      </c>
      <c r="E11" s="19"/>
      <c r="G11" s="26" t="s">
        <v>80</v>
      </c>
      <c r="H11" s="26" t="s">
        <v>66</v>
      </c>
      <c r="I11" s="29">
        <f>0.0332*0.0258</f>
        <v>8.5656000000000003E-4</v>
      </c>
      <c r="J11" s="27" t="s">
        <v>113</v>
      </c>
    </row>
    <row r="12" spans="1:10" x14ac:dyDescent="0.4">
      <c r="A12" s="26" t="s">
        <v>105</v>
      </c>
      <c r="B12" s="26" t="s">
        <v>62</v>
      </c>
      <c r="C12" s="28">
        <f>0.0258*1.36</f>
        <v>3.5088000000000001E-2</v>
      </c>
      <c r="D12" s="26" t="s">
        <v>272</v>
      </c>
      <c r="E12" s="19"/>
      <c r="G12" s="26" t="s">
        <v>81</v>
      </c>
      <c r="H12" s="26" t="s">
        <v>66</v>
      </c>
      <c r="I12" s="29">
        <f>0.0293*0.0258</f>
        <v>7.5593999999999998E-4</v>
      </c>
      <c r="J12" s="27" t="s">
        <v>114</v>
      </c>
    </row>
    <row r="13" spans="1:10" x14ac:dyDescent="0.4">
      <c r="A13" s="26" t="s">
        <v>106</v>
      </c>
      <c r="B13" s="26" t="s">
        <v>62</v>
      </c>
      <c r="C13" s="28">
        <f>0.0258*1.36</f>
        <v>3.5088000000000001E-2</v>
      </c>
      <c r="D13" s="26" t="s">
        <v>272</v>
      </c>
      <c r="E13" s="19"/>
      <c r="G13" s="26" t="s">
        <v>118</v>
      </c>
      <c r="H13" s="26" t="s">
        <v>70</v>
      </c>
      <c r="I13" s="29">
        <f>0.0402*0.0258</f>
        <v>1.0371600000000001E-3</v>
      </c>
      <c r="J13" s="27" t="s">
        <v>119</v>
      </c>
    </row>
    <row r="14" spans="1:10" x14ac:dyDescent="0.4">
      <c r="A14" s="26" t="s">
        <v>82</v>
      </c>
      <c r="B14" s="26" t="s">
        <v>70</v>
      </c>
      <c r="C14" s="26">
        <f>0.0258*0.0382</f>
        <v>9.8555999999999991E-4</v>
      </c>
      <c r="D14" s="27" t="s">
        <v>273</v>
      </c>
      <c r="E14" s="19"/>
      <c r="G14" s="26" t="s">
        <v>83</v>
      </c>
      <c r="H14" s="26" t="s">
        <v>66</v>
      </c>
      <c r="I14" s="29">
        <f>0.0171*0.0258</f>
        <v>4.4118E-4</v>
      </c>
      <c r="J14" s="27" t="s">
        <v>120</v>
      </c>
    </row>
    <row r="15" spans="1:10" x14ac:dyDescent="0.4">
      <c r="A15" s="26" t="s">
        <v>84</v>
      </c>
      <c r="B15" s="26" t="s">
        <v>70</v>
      </c>
      <c r="C15" s="26">
        <f>0.0258*0.0353</f>
        <v>9.1073999999999994E-4</v>
      </c>
      <c r="D15" s="27" t="s">
        <v>274</v>
      </c>
      <c r="E15" s="19"/>
      <c r="G15" s="26" t="s">
        <v>85</v>
      </c>
      <c r="H15" s="26" t="s">
        <v>66</v>
      </c>
      <c r="I15" s="29">
        <f>0.142*0.0258</f>
        <v>3.6635999999999995E-3</v>
      </c>
      <c r="J15" s="27" t="s">
        <v>121</v>
      </c>
    </row>
    <row r="16" spans="1:10" x14ac:dyDescent="0.4">
      <c r="A16" s="26" t="s">
        <v>86</v>
      </c>
      <c r="B16" s="26" t="s">
        <v>70</v>
      </c>
      <c r="C16" s="26">
        <f>0.0258*0.0346</f>
        <v>8.9267999999999997E-4</v>
      </c>
      <c r="D16" s="27" t="s">
        <v>275</v>
      </c>
      <c r="E16" s="19"/>
      <c r="G16" s="26" t="s">
        <v>87</v>
      </c>
      <c r="H16" s="26" t="s">
        <v>66</v>
      </c>
      <c r="I16" s="29">
        <f>0.0225*0.0258</f>
        <v>5.8049999999999996E-4</v>
      </c>
      <c r="J16" s="27" t="s">
        <v>122</v>
      </c>
    </row>
    <row r="17" spans="1:10" x14ac:dyDescent="0.4">
      <c r="A17" s="26" t="s">
        <v>88</v>
      </c>
      <c r="B17" s="26" t="s">
        <v>70</v>
      </c>
      <c r="C17" s="26">
        <f>0.0258*0.0336</f>
        <v>8.6687999999999999E-4</v>
      </c>
      <c r="D17" s="27" t="s">
        <v>276</v>
      </c>
      <c r="E17" s="19"/>
      <c r="G17" s="17" t="s">
        <v>89</v>
      </c>
      <c r="H17" s="17" t="s">
        <v>62</v>
      </c>
      <c r="I17" s="21">
        <f>0.0258</f>
        <v>2.58E-2</v>
      </c>
      <c r="J17" s="17" t="s">
        <v>117</v>
      </c>
    </row>
    <row r="18" spans="1:10" x14ac:dyDescent="0.4">
      <c r="A18" s="26" t="s">
        <v>95</v>
      </c>
      <c r="B18" s="26" t="s">
        <v>66</v>
      </c>
      <c r="C18" s="26">
        <f>0.0258*0.0409</f>
        <v>1.0552199999999999E-3</v>
      </c>
      <c r="D18" s="27" t="s">
        <v>277</v>
      </c>
      <c r="E18" s="19"/>
      <c r="G18" s="26" t="s">
        <v>90</v>
      </c>
      <c r="H18" s="26" t="s">
        <v>66</v>
      </c>
      <c r="I18" s="29">
        <f>0.0136*0.0258</f>
        <v>3.5087999999999997E-4</v>
      </c>
      <c r="J18" s="27" t="s">
        <v>115</v>
      </c>
    </row>
    <row r="19" spans="1:10" x14ac:dyDescent="0.4">
      <c r="A19" s="26" t="s">
        <v>97</v>
      </c>
      <c r="B19" s="26" t="s">
        <v>66</v>
      </c>
      <c r="C19" s="26">
        <f>0.0258*0.0299</f>
        <v>7.7141999999999998E-4</v>
      </c>
      <c r="D19" s="27" t="s">
        <v>278</v>
      </c>
      <c r="E19" s="19"/>
      <c r="G19" s="26" t="s">
        <v>92</v>
      </c>
      <c r="H19" s="26" t="s">
        <v>35</v>
      </c>
      <c r="I19" s="29">
        <f>0.0212*0.0258</f>
        <v>5.4695999999999998E-4</v>
      </c>
      <c r="J19" s="27" t="s">
        <v>131</v>
      </c>
    </row>
    <row r="20" spans="1:10" x14ac:dyDescent="0.4">
      <c r="A20" s="26" t="s">
        <v>107</v>
      </c>
      <c r="B20" s="26" t="s">
        <v>35</v>
      </c>
      <c r="C20" s="26">
        <f>0.0258*0.0449</f>
        <v>1.1584200000000001E-3</v>
      </c>
      <c r="D20" s="27" t="s">
        <v>279</v>
      </c>
      <c r="E20" s="19"/>
      <c r="G20" s="26" t="s">
        <v>94</v>
      </c>
      <c r="H20" s="26" t="s">
        <v>66</v>
      </c>
      <c r="I20" s="29">
        <f>0.0132*0.0258</f>
        <v>3.4056000000000001E-4</v>
      </c>
      <c r="J20" s="27" t="s">
        <v>123</v>
      </c>
    </row>
    <row r="21" spans="1:10" x14ac:dyDescent="0.4">
      <c r="A21" s="26" t="s">
        <v>98</v>
      </c>
      <c r="B21" s="26" t="s">
        <v>66</v>
      </c>
      <c r="C21" s="26">
        <f>0.0258*0.0546</f>
        <v>1.40868E-3</v>
      </c>
      <c r="D21" s="27" t="s">
        <v>280</v>
      </c>
      <c r="E21" s="19"/>
      <c r="G21" s="26" t="s">
        <v>96</v>
      </c>
      <c r="H21" s="26" t="s">
        <v>35</v>
      </c>
      <c r="I21" s="29">
        <f>0.0212*0.0258</f>
        <v>5.4695999999999998E-4</v>
      </c>
      <c r="J21" s="27" t="s">
        <v>131</v>
      </c>
    </row>
    <row r="22" spans="1:10" x14ac:dyDescent="0.4">
      <c r="A22" s="26" t="s">
        <v>99</v>
      </c>
      <c r="B22" s="26" t="s">
        <v>35</v>
      </c>
      <c r="C22" s="26">
        <f>0.0258*0.0435</f>
        <v>1.1222999999999999E-3</v>
      </c>
      <c r="D22" s="27" t="s">
        <v>281</v>
      </c>
      <c r="E22" s="19"/>
      <c r="G22" s="19"/>
      <c r="H22" s="19"/>
    </row>
    <row r="23" spans="1:10" x14ac:dyDescent="0.4">
      <c r="A23" s="26" t="s">
        <v>282</v>
      </c>
      <c r="B23" s="26" t="s">
        <v>66</v>
      </c>
      <c r="C23" s="26">
        <f>0.0258*0.029</f>
        <v>7.4820000000000008E-4</v>
      </c>
      <c r="D23" s="27" t="s">
        <v>127</v>
      </c>
      <c r="E23" s="19"/>
      <c r="G23" s="19"/>
      <c r="H23" s="19"/>
    </row>
    <row r="24" spans="1:10" x14ac:dyDescent="0.4">
      <c r="A24" s="26" t="s">
        <v>283</v>
      </c>
      <c r="B24" s="26" t="s">
        <v>66</v>
      </c>
      <c r="C24" s="26">
        <f>0.0258*0.0257</f>
        <v>6.6306000000000004E-4</v>
      </c>
      <c r="D24" s="27" t="s">
        <v>284</v>
      </c>
      <c r="E24" s="19"/>
      <c r="G24" s="19"/>
      <c r="H24" s="19"/>
    </row>
    <row r="25" spans="1:10" x14ac:dyDescent="0.4">
      <c r="A25" s="26" t="s">
        <v>285</v>
      </c>
      <c r="B25" s="26" t="s">
        <v>66</v>
      </c>
      <c r="C25" s="26">
        <f>0.0258*0.0269</f>
        <v>6.9402000000000005E-4</v>
      </c>
      <c r="D25" s="27" t="s">
        <v>130</v>
      </c>
      <c r="E25" s="19"/>
      <c r="G25" s="19"/>
      <c r="H25" s="19"/>
    </row>
    <row r="26" spans="1:10" x14ac:dyDescent="0.4">
      <c r="A26" s="26" t="s">
        <v>100</v>
      </c>
      <c r="B26" s="26" t="s">
        <v>66</v>
      </c>
      <c r="C26" s="26">
        <f>0.0258*0.0294</f>
        <v>7.5851999999999994E-4</v>
      </c>
      <c r="D26" s="27" t="s">
        <v>286</v>
      </c>
      <c r="E26" s="19"/>
      <c r="G26" s="19"/>
      <c r="H26" s="19"/>
    </row>
    <row r="27" spans="1:10" x14ac:dyDescent="0.4">
      <c r="A27" s="26" t="s">
        <v>101</v>
      </c>
      <c r="B27" s="26" t="s">
        <v>66</v>
      </c>
      <c r="C27" s="26">
        <f>0.0258*0.0373</f>
        <v>9.6234000000000001E-4</v>
      </c>
      <c r="D27" s="27" t="s">
        <v>128</v>
      </c>
      <c r="E27" s="19"/>
      <c r="G27" s="19"/>
      <c r="H27" s="19"/>
    </row>
    <row r="28" spans="1:10" x14ac:dyDescent="0.4">
      <c r="A28" s="26" t="s">
        <v>102</v>
      </c>
      <c r="B28" s="26" t="s">
        <v>35</v>
      </c>
      <c r="C28" s="26">
        <f>0.0258*0.0211</f>
        <v>5.4438000000000002E-4</v>
      </c>
      <c r="D28" s="27" t="s">
        <v>287</v>
      </c>
      <c r="E28" s="19"/>
      <c r="G28" s="19"/>
      <c r="H28" s="19"/>
    </row>
    <row r="29" spans="1:10" x14ac:dyDescent="0.4">
      <c r="A29" s="26" t="s">
        <v>103</v>
      </c>
      <c r="B29" s="26" t="s">
        <v>35</v>
      </c>
      <c r="C29" s="26">
        <f>0.0258*0.00341</f>
        <v>8.797799999999999E-5</v>
      </c>
      <c r="D29" s="27" t="s">
        <v>288</v>
      </c>
      <c r="E29" s="19"/>
      <c r="G29" s="19"/>
      <c r="H29" s="19"/>
    </row>
    <row r="30" spans="1:10" x14ac:dyDescent="0.4">
      <c r="A30" s="26" t="s">
        <v>104</v>
      </c>
      <c r="B30" s="26" t="s">
        <v>35</v>
      </c>
      <c r="C30" s="26">
        <f>0.0258*0.00841</f>
        <v>2.1697800000000002E-4</v>
      </c>
      <c r="D30" s="26" t="s">
        <v>289</v>
      </c>
      <c r="E30" s="19"/>
      <c r="G30" s="19"/>
      <c r="H30" s="19"/>
    </row>
    <row r="31" spans="1:10" x14ac:dyDescent="0.4">
      <c r="A31" s="19"/>
      <c r="B31" s="19"/>
      <c r="C31" s="19"/>
      <c r="D31" s="19"/>
      <c r="E31" s="19"/>
      <c r="G31" s="19"/>
      <c r="H31" s="19"/>
    </row>
    <row r="32" spans="1:10" x14ac:dyDescent="0.4">
      <c r="A32" s="19"/>
      <c r="B32" s="19"/>
      <c r="C32" s="19"/>
      <c r="D32" s="19"/>
      <c r="E32" s="19"/>
      <c r="G32" s="19"/>
      <c r="H32" s="19"/>
    </row>
    <row r="33" spans="1:8" x14ac:dyDescent="0.4">
      <c r="A33" s="19"/>
      <c r="B33" s="19"/>
      <c r="C33" s="19"/>
      <c r="D33" s="19"/>
      <c r="E33" s="19"/>
      <c r="G33" s="19"/>
      <c r="H33" s="19"/>
    </row>
    <row r="36" spans="1:8" x14ac:dyDescent="0.4">
      <c r="A36" s="23"/>
      <c r="B36" t="s">
        <v>125</v>
      </c>
    </row>
    <row r="37" spans="1:8" x14ac:dyDescent="0.4">
      <c r="A37" s="24"/>
      <c r="B37" t="s">
        <v>126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①</vt:lpstr>
      <vt:lpstr>データ</vt:lpstr>
      <vt:lpstr>①!Print_Area</vt:lpstr>
      <vt:lpstr>燃料名・化石</vt:lpstr>
      <vt:lpstr>燃料名・非化石</vt:lpstr>
      <vt:lpstr>①!燃料名2</vt:lpstr>
      <vt:lpstr>非化石燃料名2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2022-05-02T05:40:39Z</dcterms:created>
  <dcterms:modified xsi:type="dcterms:W3CDTF">2026-03-31T02:51:50Z</dcterms:modified>
</cp:coreProperties>
</file>