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L:\03_業務部門\03 事業所の省エネ設備導入支援事業\R8\06 市HP\要綱\作業用\R8様式\"/>
    </mc:Choice>
  </mc:AlternateContent>
  <xr:revisionPtr revIDLastSave="0" documentId="13_ncr:1_{DEFA6ADF-0440-4931-B270-C5EF049F7B39}" xr6:coauthVersionLast="47" xr6:coauthVersionMax="47" xr10:uidLastSave="{00000000-0000-0000-0000-000000000000}"/>
  <bookViews>
    <workbookView xWindow="-120" yWindow="-120" windowWidth="29040" windowHeight="15720" tabRatio="862" xr2:uid="{00000000-000D-0000-FFFF-FFFF00000000}"/>
  </bookViews>
  <sheets>
    <sheet name="入力ホーム設備NO1" sheetId="3" r:id="rId1"/>
    <sheet name="既存設備NO1" sheetId="1" state="hidden" r:id="rId2"/>
    <sheet name="更新設備NO1" sheetId="11" state="hidden" r:id="rId3"/>
    <sheet name="&lt;PAC&gt;マスタNO1" sheetId="10" state="hidden" r:id="rId4"/>
    <sheet name="入力ホーム設備NO2" sheetId="18" r:id="rId5"/>
    <sheet name="既存設備NO2" sheetId="19" state="hidden" r:id="rId6"/>
    <sheet name="更新設備NO2" sheetId="21" state="hidden" r:id="rId7"/>
    <sheet name="&lt;PAC&gt;マスタNO2" sheetId="25" state="hidden" r:id="rId8"/>
    <sheet name="入力ホーム設備NO3" sheetId="22" r:id="rId9"/>
    <sheet name="既存設備NO3" sheetId="23" state="hidden" r:id="rId10"/>
    <sheet name="更新設備NO3" sheetId="24" state="hidden" r:id="rId11"/>
    <sheet name="&lt;PAC&gt;マスタNO3" sheetId="26" state="hidden" r:id="rId12"/>
  </sheets>
  <definedNames>
    <definedName name="_xlnm._FilterDatabase" localSheetId="3" hidden="1">'&lt;PAC&gt;マスタNO1'!$T$8:$AE$728</definedName>
    <definedName name="_xlnm._FilterDatabase" localSheetId="7" hidden="1">'&lt;PAC&gt;マスタNO2'!$T$8:$AE$728</definedName>
    <definedName name="_xlnm._FilterDatabase" localSheetId="11" hidden="1">'&lt;PAC&gt;マスタNO3'!$T$8:$AE$728</definedName>
    <definedName name="◆蛍光灯種類" localSheetId="7">#REF!</definedName>
    <definedName name="◆蛍光灯種類" localSheetId="11">#REF!</definedName>
    <definedName name="◆蛍光灯種類" localSheetId="5">#REF!</definedName>
    <definedName name="◆蛍光灯種類" localSheetId="9">#REF!</definedName>
    <definedName name="◆蛍光灯種類" localSheetId="2">#REF!</definedName>
    <definedName name="◆蛍光灯種類" localSheetId="6">#REF!</definedName>
    <definedName name="◆蛍光灯種類" localSheetId="10">#REF!</definedName>
    <definedName name="◆蛍光灯種類" localSheetId="4">#REF!</definedName>
    <definedName name="◆蛍光灯種類" localSheetId="8">#REF!</definedName>
    <definedName name="◆蛍光灯種類">#REF!</definedName>
    <definedName name="Copy8" localSheetId="7">#REF!</definedName>
    <definedName name="Copy8" localSheetId="11">#REF!</definedName>
    <definedName name="Copy8" localSheetId="5">#REF!</definedName>
    <definedName name="Copy8" localSheetId="9">#REF!</definedName>
    <definedName name="Copy8" localSheetId="2">#REF!</definedName>
    <definedName name="Copy8" localSheetId="6">#REF!</definedName>
    <definedName name="Copy8" localSheetId="10">#REF!</definedName>
    <definedName name="Copy8" localSheetId="4">#REF!</definedName>
    <definedName name="Copy8" localSheetId="8">#REF!</definedName>
    <definedName name="Copy8">#REF!</definedName>
    <definedName name="HID" localSheetId="7">#REF!</definedName>
    <definedName name="HID" localSheetId="11">#REF!</definedName>
    <definedName name="HID" localSheetId="5">#REF!</definedName>
    <definedName name="HID" localSheetId="9">#REF!</definedName>
    <definedName name="HID" localSheetId="2">#REF!</definedName>
    <definedName name="HID" localSheetId="6">#REF!</definedName>
    <definedName name="HID" localSheetId="10">#REF!</definedName>
    <definedName name="HID" localSheetId="4">#REF!</definedName>
    <definedName name="HID" localSheetId="8">#REF!</definedName>
    <definedName name="HID">#REF!</definedName>
    <definedName name="HIDランプ" localSheetId="7">#REF!</definedName>
    <definedName name="HIDランプ" localSheetId="11">#REF!</definedName>
    <definedName name="HIDランプ" localSheetId="5">#REF!</definedName>
    <definedName name="HIDランプ" localSheetId="9">#REF!</definedName>
    <definedName name="HIDランプ" localSheetId="2">#REF!</definedName>
    <definedName name="HIDランプ" localSheetId="6">#REF!</definedName>
    <definedName name="HIDランプ" localSheetId="10">#REF!</definedName>
    <definedName name="HIDランプ" localSheetId="4">#REF!</definedName>
    <definedName name="HIDランプ" localSheetId="8">#REF!</definedName>
    <definedName name="HIDランプ">#REF!</definedName>
    <definedName name="LED" localSheetId="7">#REF!</definedName>
    <definedName name="LED" localSheetId="11">#REF!</definedName>
    <definedName name="LED" localSheetId="5">#REF!</definedName>
    <definedName name="LED" localSheetId="9">#REF!</definedName>
    <definedName name="LED" localSheetId="2">#REF!</definedName>
    <definedName name="LED" localSheetId="6">#REF!</definedName>
    <definedName name="LED" localSheetId="10">#REF!</definedName>
    <definedName name="LED" localSheetId="4">#REF!</definedName>
    <definedName name="LED" localSheetId="8">#REF!</definedName>
    <definedName name="LED">#REF!</definedName>
    <definedName name="_xlnm.Print_Area" localSheetId="3">'&lt;PAC&gt;マスタNO1'!$B$2:$AF$88</definedName>
    <definedName name="_xlnm.Print_Area" localSheetId="7">'&lt;PAC&gt;マスタNO2'!$B$2:$AF$88</definedName>
    <definedName name="_xlnm.Print_Area" localSheetId="11">'&lt;PAC&gt;マスタNO3'!$B$2:$AF$88</definedName>
    <definedName name="_xlnm.Print_Area" localSheetId="0">入力ホーム設備NO1!$A$1:$R$52</definedName>
    <definedName name="_xlnm.Print_Area" localSheetId="4">入力ホーム設備NO2!$A$1:$R$52</definedName>
    <definedName name="_xlnm.Print_Area" localSheetId="8">入力ホーム設備NO3!$A$1:$R$52</definedName>
    <definedName name="カタログ値" localSheetId="7">#REF!</definedName>
    <definedName name="カタログ値" localSheetId="11">#REF!</definedName>
    <definedName name="カタログ値" localSheetId="5">#REF!</definedName>
    <definedName name="カタログ値" localSheetId="9">#REF!</definedName>
    <definedName name="カタログ値" localSheetId="2">#REF!</definedName>
    <definedName name="カタログ値" localSheetId="6">#REF!</definedName>
    <definedName name="カタログ値" localSheetId="10">#REF!</definedName>
    <definedName name="カタログ値" localSheetId="4">#REF!</definedName>
    <definedName name="カタログ値" localSheetId="8">#REF!</definedName>
    <definedName name="カタログ値">#REF!</definedName>
    <definedName name="クリプトン電球" localSheetId="7">#REF!</definedName>
    <definedName name="クリプトン電球" localSheetId="11">#REF!</definedName>
    <definedName name="クリプトン電球" localSheetId="5">#REF!</definedName>
    <definedName name="クリプトン電球" localSheetId="9">#REF!</definedName>
    <definedName name="クリプトン電球" localSheetId="2">#REF!</definedName>
    <definedName name="クリプトン電球" localSheetId="6">#REF!</definedName>
    <definedName name="クリプトン電球" localSheetId="10">#REF!</definedName>
    <definedName name="クリプトン電球" localSheetId="4">#REF!</definedName>
    <definedName name="クリプトン電球" localSheetId="8">#REF!</definedName>
    <definedName name="クリプトン電球">#REF!</definedName>
    <definedName name="コンパクト蛍光ランプ" localSheetId="7">#REF!</definedName>
    <definedName name="コンパクト蛍光ランプ" localSheetId="11">#REF!</definedName>
    <definedName name="コンパクト蛍光ランプ" localSheetId="5">#REF!</definedName>
    <definedName name="コンパクト蛍光ランプ" localSheetId="9">#REF!</definedName>
    <definedName name="コンパクト蛍光ランプ" localSheetId="2">#REF!</definedName>
    <definedName name="コンパクト蛍光ランプ" localSheetId="6">#REF!</definedName>
    <definedName name="コンパクト蛍光ランプ" localSheetId="10">#REF!</definedName>
    <definedName name="コンパクト蛍光ランプ" localSheetId="4">#REF!</definedName>
    <definedName name="コンパクト蛍光ランプ" localSheetId="8">#REF!</definedName>
    <definedName name="コンパクト蛍光ランプ">#REF!</definedName>
    <definedName name="ダクト形" localSheetId="7">#REF!</definedName>
    <definedName name="ダクト形" localSheetId="11">#REF!</definedName>
    <definedName name="ダクト形" localSheetId="5">#REF!</definedName>
    <definedName name="ダクト形" localSheetId="9">#REF!</definedName>
    <definedName name="ダクト形" localSheetId="2">#REF!</definedName>
    <definedName name="ダクト形" localSheetId="6">#REF!</definedName>
    <definedName name="ダクト形" localSheetId="10">#REF!</definedName>
    <definedName name="ダクト形" localSheetId="4">#REF!</definedName>
    <definedName name="ダクト形" localSheetId="8">#REF!</definedName>
    <definedName name="ダクト形">#REF!</definedName>
    <definedName name="ハロゲン電球_JD110V" localSheetId="7">#REF!</definedName>
    <definedName name="ハロゲン電球_JD110V" localSheetId="11">#REF!</definedName>
    <definedName name="ハロゲン電球_JD110V" localSheetId="5">#REF!</definedName>
    <definedName name="ハロゲン電球_JD110V" localSheetId="9">#REF!</definedName>
    <definedName name="ハロゲン電球_JD110V" localSheetId="2">#REF!</definedName>
    <definedName name="ハロゲン電球_JD110V" localSheetId="6">#REF!</definedName>
    <definedName name="ハロゲン電球_JD110V" localSheetId="10">#REF!</definedName>
    <definedName name="ハロゲン電球_JD110V" localSheetId="4">#REF!</definedName>
    <definedName name="ハロゲン電球_JD110V" localSheetId="8">#REF!</definedName>
    <definedName name="ハロゲン電球_JD110V">#REF!</definedName>
    <definedName name="ビル用" localSheetId="7">#REF!</definedName>
    <definedName name="ビル用" localSheetId="11">#REF!</definedName>
    <definedName name="ビル用" localSheetId="5">#REF!</definedName>
    <definedName name="ビル用" localSheetId="9">#REF!</definedName>
    <definedName name="ビル用" localSheetId="2">#REF!</definedName>
    <definedName name="ビル用" localSheetId="6">#REF!</definedName>
    <definedName name="ビル用" localSheetId="10">#REF!</definedName>
    <definedName name="ビル用" localSheetId="4">#REF!</definedName>
    <definedName name="ビル用" localSheetId="8">#REF!</definedName>
    <definedName name="ビル用">#REF!</definedName>
    <definedName name="マルチタイプ" localSheetId="7">#REF!</definedName>
    <definedName name="マルチタイプ" localSheetId="11">#REF!</definedName>
    <definedName name="マルチタイプ" localSheetId="5">#REF!</definedName>
    <definedName name="マルチタイプ" localSheetId="9">#REF!</definedName>
    <definedName name="マルチタイプ" localSheetId="2">#REF!</definedName>
    <definedName name="マルチタイプ" localSheetId="6">#REF!</definedName>
    <definedName name="マルチタイプ" localSheetId="10">#REF!</definedName>
    <definedName name="マルチタイプ" localSheetId="4">#REF!</definedName>
    <definedName name="マルチタイプ" localSheetId="8">#REF!</definedName>
    <definedName name="マルチタイプ">#REF!</definedName>
    <definedName name="安定器種類" localSheetId="7">#REF!</definedName>
    <definedName name="安定器種類" localSheetId="11">#REF!</definedName>
    <definedName name="安定器種類" localSheetId="5">#REF!</definedName>
    <definedName name="安定器種類" localSheetId="9">#REF!</definedName>
    <definedName name="安定器種類" localSheetId="2">#REF!</definedName>
    <definedName name="安定器種類" localSheetId="6">#REF!</definedName>
    <definedName name="安定器種類" localSheetId="10">#REF!</definedName>
    <definedName name="安定器種類" localSheetId="4">#REF!</definedName>
    <definedName name="安定器種類" localSheetId="8">#REF!</definedName>
    <definedName name="安定器種類">#REF!</definedName>
    <definedName name="円形蛍光ランプ" localSheetId="7">#REF!</definedName>
    <definedName name="円形蛍光ランプ" localSheetId="11">#REF!</definedName>
    <definedName name="円形蛍光ランプ" localSheetId="5">#REF!</definedName>
    <definedName name="円形蛍光ランプ" localSheetId="9">#REF!</definedName>
    <definedName name="円形蛍光ランプ" localSheetId="2">#REF!</definedName>
    <definedName name="円形蛍光ランプ" localSheetId="6">#REF!</definedName>
    <definedName name="円形蛍光ランプ" localSheetId="10">#REF!</definedName>
    <definedName name="円形蛍光ランプ" localSheetId="4">#REF!</definedName>
    <definedName name="円形蛍光ランプ" localSheetId="8">#REF!</definedName>
    <definedName name="円形蛍光ランプ">#REF!</definedName>
    <definedName name="器具の種類" localSheetId="7">#REF!</definedName>
    <definedName name="器具の種類" localSheetId="11">#REF!</definedName>
    <definedName name="器具の種類" localSheetId="5">#REF!</definedName>
    <definedName name="器具の種類" localSheetId="9">#REF!</definedName>
    <definedName name="器具の種類" localSheetId="2">#REF!</definedName>
    <definedName name="器具の種類" localSheetId="6">#REF!</definedName>
    <definedName name="器具の種類" localSheetId="10">#REF!</definedName>
    <definedName name="器具の種類" localSheetId="4">#REF!</definedName>
    <definedName name="器具の種類" localSheetId="8">#REF!</definedName>
    <definedName name="器具の種類">#REF!</definedName>
    <definedName name="業務用エアコン" localSheetId="7">#REF!</definedName>
    <definedName name="業務用エアコン" localSheetId="11">#REF!</definedName>
    <definedName name="業務用エアコン" localSheetId="5">#REF!</definedName>
    <definedName name="業務用エアコン" localSheetId="9">#REF!</definedName>
    <definedName name="業務用エアコン" localSheetId="2">#REF!</definedName>
    <definedName name="業務用エアコン" localSheetId="6">#REF!</definedName>
    <definedName name="業務用エアコン" localSheetId="10">#REF!</definedName>
    <definedName name="業務用エアコン" localSheetId="4">#REF!</definedName>
    <definedName name="業務用エアコン" localSheetId="8">#REF!</definedName>
    <definedName name="業務用エアコン">#REF!</definedName>
    <definedName name="空冷式" localSheetId="7">'&lt;PAC&gt;マスタNO2'!$K$8:$K$10</definedName>
    <definedName name="空冷式" localSheetId="11">'&lt;PAC&gt;マスタNO3'!$K$8:$K$10</definedName>
    <definedName name="空冷式">'&lt;PAC&gt;マスタNO1'!$K$8:$K$10</definedName>
    <definedName name="蛍光灯" localSheetId="7">#REF!</definedName>
    <definedName name="蛍光灯" localSheetId="11">#REF!</definedName>
    <definedName name="蛍光灯" localSheetId="5">#REF!</definedName>
    <definedName name="蛍光灯" localSheetId="9">#REF!</definedName>
    <definedName name="蛍光灯" localSheetId="2">#REF!</definedName>
    <definedName name="蛍光灯" localSheetId="6">#REF!</definedName>
    <definedName name="蛍光灯" localSheetId="10">#REF!</definedName>
    <definedName name="蛍光灯" localSheetId="4">#REF!</definedName>
    <definedName name="蛍光灯" localSheetId="8">#REF!</definedName>
    <definedName name="蛍光灯">#REF!</definedName>
    <definedName name="使用ランプ" localSheetId="7">#REF!</definedName>
    <definedName name="使用ランプ" localSheetId="11">#REF!</definedName>
    <definedName name="使用ランプ" localSheetId="5">#REF!</definedName>
    <definedName name="使用ランプ" localSheetId="9">#REF!</definedName>
    <definedName name="使用ランプ" localSheetId="2">#REF!</definedName>
    <definedName name="使用ランプ" localSheetId="6">#REF!</definedName>
    <definedName name="使用ランプ" localSheetId="10">#REF!</definedName>
    <definedName name="使用ランプ" localSheetId="4">#REF!</definedName>
    <definedName name="使用ランプ" localSheetId="8">#REF!</definedName>
    <definedName name="使用ランプ">#REF!</definedName>
    <definedName name="四方向カセット形" localSheetId="7">#REF!</definedName>
    <definedName name="四方向カセット形" localSheetId="11">#REF!</definedName>
    <definedName name="四方向カセット形" localSheetId="5">#REF!</definedName>
    <definedName name="四方向カセット形" localSheetId="9">#REF!</definedName>
    <definedName name="四方向カセット形" localSheetId="2">#REF!</definedName>
    <definedName name="四方向カセット形" localSheetId="6">#REF!</definedName>
    <definedName name="四方向カセット形" localSheetId="10">#REF!</definedName>
    <definedName name="四方向カセット形" localSheetId="4">#REF!</definedName>
    <definedName name="四方向カセット形" localSheetId="8">#REF!</definedName>
    <definedName name="四方向カセット形">#REF!</definedName>
    <definedName name="四方向カセット形以外" localSheetId="7">#REF!</definedName>
    <definedName name="四方向カセット形以外" localSheetId="11">#REF!</definedName>
    <definedName name="四方向カセット形以外" localSheetId="5">#REF!</definedName>
    <definedName name="四方向カセット形以外" localSheetId="9">#REF!</definedName>
    <definedName name="四方向カセット形以外" localSheetId="2">#REF!</definedName>
    <definedName name="四方向カセット形以外" localSheetId="6">#REF!</definedName>
    <definedName name="四方向カセット形以外" localSheetId="10">#REF!</definedName>
    <definedName name="四方向カセット形以外" localSheetId="4">#REF!</definedName>
    <definedName name="四方向カセット形以外" localSheetId="8">#REF!</definedName>
    <definedName name="四方向カセット形以外">#REF!</definedName>
    <definedName name="種別" localSheetId="7">#REF!</definedName>
    <definedName name="種別" localSheetId="11">#REF!</definedName>
    <definedName name="種別" localSheetId="5">#REF!</definedName>
    <definedName name="種別" localSheetId="9">#REF!</definedName>
    <definedName name="種別" localSheetId="2">#REF!</definedName>
    <definedName name="種別" localSheetId="6">#REF!</definedName>
    <definedName name="種別" localSheetId="10">#REF!</definedName>
    <definedName name="種別" localSheetId="4">#REF!</definedName>
    <definedName name="種別" localSheetId="8">#REF!</definedName>
    <definedName name="種別">#REF!</definedName>
    <definedName name="水冷式" localSheetId="7">'&lt;PAC&gt;マスタNO2'!$K$12</definedName>
    <definedName name="水冷式" localSheetId="11">'&lt;PAC&gt;マスタNO3'!$K$12</definedName>
    <definedName name="水冷式">'&lt;PAC&gt;マスタNO1'!$K$12</definedName>
    <definedName name="寸法フリータイプ" localSheetId="7">#REF!</definedName>
    <definedName name="寸法フリータイプ" localSheetId="11">#REF!</definedName>
    <definedName name="寸法フリータイプ" localSheetId="5">#REF!</definedName>
    <definedName name="寸法フリータイプ" localSheetId="9">#REF!</definedName>
    <definedName name="寸法フリータイプ" localSheetId="2">#REF!</definedName>
    <definedName name="寸法フリータイプ" localSheetId="6">#REF!</definedName>
    <definedName name="寸法フリータイプ" localSheetId="10">#REF!</definedName>
    <definedName name="寸法フリータイプ" localSheetId="4">#REF!</definedName>
    <definedName name="寸法フリータイプ" localSheetId="8">#REF!</definedName>
    <definedName name="寸法フリータイプ">#REF!</definedName>
    <definedName name="寸法規定タイプ" localSheetId="7">#REF!</definedName>
    <definedName name="寸法規定タイプ" localSheetId="11">#REF!</definedName>
    <definedName name="寸法規定タイプ" localSheetId="5">#REF!</definedName>
    <definedName name="寸法規定タイプ" localSheetId="9">#REF!</definedName>
    <definedName name="寸法規定タイプ" localSheetId="2">#REF!</definedName>
    <definedName name="寸法規定タイプ" localSheetId="6">#REF!</definedName>
    <definedName name="寸法規定タイプ" localSheetId="10">#REF!</definedName>
    <definedName name="寸法規定タイプ" localSheetId="4">#REF!</definedName>
    <definedName name="寸法規定タイプ" localSheetId="8">#REF!</definedName>
    <definedName name="寸法規定タイプ">#REF!</definedName>
    <definedName name="性能区分" localSheetId="7">#REF!</definedName>
    <definedName name="性能区分" localSheetId="11">#REF!</definedName>
    <definedName name="性能区分" localSheetId="5">#REF!</definedName>
    <definedName name="性能区分" localSheetId="9">#REF!</definedName>
    <definedName name="性能区分" localSheetId="2">#REF!</definedName>
    <definedName name="性能区分" localSheetId="6">#REF!</definedName>
    <definedName name="性能区分" localSheetId="10">#REF!</definedName>
    <definedName name="性能区分" localSheetId="4">#REF!</definedName>
    <definedName name="性能区分" localSheetId="8">#REF!</definedName>
    <definedName name="性能区分">#REF!</definedName>
    <definedName name="設備用ルームエアコン" localSheetId="7">#REF!</definedName>
    <definedName name="設備用ルームエアコン" localSheetId="11">#REF!</definedName>
    <definedName name="設備用ルームエアコン" localSheetId="5">#REF!</definedName>
    <definedName name="設備用ルームエアコン" localSheetId="9">#REF!</definedName>
    <definedName name="設備用ルームエアコン" localSheetId="2">#REF!</definedName>
    <definedName name="設備用ルームエアコン" localSheetId="6">#REF!</definedName>
    <definedName name="設備用ルームエアコン" localSheetId="10">#REF!</definedName>
    <definedName name="設備用ルームエアコン" localSheetId="4">#REF!</definedName>
    <definedName name="設備用ルームエアコン" localSheetId="8">#REF!</definedName>
    <definedName name="設備用ルームエアコン">#REF!</definedName>
    <definedName name="直管蛍光ランプ" localSheetId="7">#REF!</definedName>
    <definedName name="直管蛍光ランプ" localSheetId="11">#REF!</definedName>
    <definedName name="直管蛍光ランプ" localSheetId="5">#REF!</definedName>
    <definedName name="直管蛍光ランプ" localSheetId="9">#REF!</definedName>
    <definedName name="直管蛍光ランプ" localSheetId="2">#REF!</definedName>
    <definedName name="直管蛍光ランプ" localSheetId="6">#REF!</definedName>
    <definedName name="直管蛍光ランプ" localSheetId="10">#REF!</definedName>
    <definedName name="直管蛍光ランプ" localSheetId="4">#REF!</definedName>
    <definedName name="直管蛍光ランプ" localSheetId="8">#REF!</definedName>
    <definedName name="直管蛍光ランプ">#REF!</definedName>
    <definedName name="直吹き形" localSheetId="7">#REF!</definedName>
    <definedName name="直吹き形" localSheetId="11">#REF!</definedName>
    <definedName name="直吹き形" localSheetId="5">#REF!</definedName>
    <definedName name="直吹き形" localSheetId="9">#REF!</definedName>
    <definedName name="直吹き形" localSheetId="2">#REF!</definedName>
    <definedName name="直吹き形" localSheetId="6">#REF!</definedName>
    <definedName name="直吹き形" localSheetId="10">#REF!</definedName>
    <definedName name="直吹き形" localSheetId="4">#REF!</definedName>
    <definedName name="直吹き形" localSheetId="8">#REF!</definedName>
    <definedName name="直吹き形">#REF!</definedName>
    <definedName name="電球形蛍光ランプ" localSheetId="7">#REF!</definedName>
    <definedName name="電球形蛍光ランプ" localSheetId="11">#REF!</definedName>
    <definedName name="電球形蛍光ランプ" localSheetId="5">#REF!</definedName>
    <definedName name="電球形蛍光ランプ" localSheetId="9">#REF!</definedName>
    <definedName name="電球形蛍光ランプ" localSheetId="2">#REF!</definedName>
    <definedName name="電球形蛍光ランプ" localSheetId="6">#REF!</definedName>
    <definedName name="電球形蛍光ランプ" localSheetId="10">#REF!</definedName>
    <definedName name="電球形蛍光ランプ" localSheetId="4">#REF!</definedName>
    <definedName name="電球形蛍光ランプ" localSheetId="8">#REF!</definedName>
    <definedName name="電球形蛍光ランプ">#REF!</definedName>
    <definedName name="白熱電球" localSheetId="7">#REF!</definedName>
    <definedName name="白熱電球" localSheetId="11">#REF!</definedName>
    <definedName name="白熱電球" localSheetId="5">#REF!</definedName>
    <definedName name="白熱電球" localSheetId="9">#REF!</definedName>
    <definedName name="白熱電球" localSheetId="2">#REF!</definedName>
    <definedName name="白熱電球" localSheetId="6">#REF!</definedName>
    <definedName name="白熱電球" localSheetId="10">#REF!</definedName>
    <definedName name="白熱電球" localSheetId="4">#REF!</definedName>
    <definedName name="白熱電球" localSheetId="8">#REF!</definedName>
    <definedName name="白熱電球">#REF!</definedName>
    <definedName name="白熱灯" localSheetId="7">#REF!</definedName>
    <definedName name="白熱灯" localSheetId="11">#REF!</definedName>
    <definedName name="白熱灯" localSheetId="5">#REF!</definedName>
    <definedName name="白熱灯" localSheetId="9">#REF!</definedName>
    <definedName name="白熱灯" localSheetId="2">#REF!</definedName>
    <definedName name="白熱灯" localSheetId="6">#REF!</definedName>
    <definedName name="白熱灯" localSheetId="10">#REF!</definedName>
    <definedName name="白熱灯" localSheetId="4">#REF!</definedName>
    <definedName name="白熱灯" localSheetId="8">#REF!</definedName>
    <definedName name="白熱灯">#REF!</definedName>
    <definedName name="壁掛け形以外" localSheetId="7">#REF!</definedName>
    <definedName name="壁掛け形以外" localSheetId="11">#REF!</definedName>
    <definedName name="壁掛け形以外" localSheetId="5">#REF!</definedName>
    <definedName name="壁掛け形以外" localSheetId="9">#REF!</definedName>
    <definedName name="壁掛け形以外" localSheetId="2">#REF!</definedName>
    <definedName name="壁掛け形以外" localSheetId="6">#REF!</definedName>
    <definedName name="壁掛け形以外" localSheetId="10">#REF!</definedName>
    <definedName name="壁掛け形以外" localSheetId="4">#REF!</definedName>
    <definedName name="壁掛け形以外" localSheetId="8">#REF!</definedName>
    <definedName name="壁掛け形以外">#REF!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40" i="24" l="1"/>
  <c r="E37" i="24"/>
  <c r="E40" i="23"/>
  <c r="E37" i="23"/>
  <c r="E40" i="21"/>
  <c r="E37" i="21"/>
  <c r="E40" i="11"/>
  <c r="E37" i="11"/>
  <c r="E40" i="1"/>
  <c r="E37" i="1"/>
  <c r="E40" i="19"/>
  <c r="E37" i="19"/>
  <c r="Y728" i="26" l="1"/>
  <c r="Y727" i="26"/>
  <c r="Y726" i="26"/>
  <c r="Y725" i="26"/>
  <c r="Y724" i="26"/>
  <c r="Y723" i="26"/>
  <c r="Y722" i="26"/>
  <c r="Y721" i="26"/>
  <c r="Y720" i="26"/>
  <c r="Y719" i="26"/>
  <c r="Y718" i="26"/>
  <c r="Y717" i="26"/>
  <c r="Y716" i="26"/>
  <c r="Y715" i="26"/>
  <c r="Y714" i="26"/>
  <c r="Y713" i="26"/>
  <c r="Y712" i="26"/>
  <c r="Y711" i="26"/>
  <c r="Y710" i="26"/>
  <c r="Y709" i="26"/>
  <c r="Y708" i="26"/>
  <c r="Y707" i="26"/>
  <c r="Y706" i="26"/>
  <c r="Y705" i="26"/>
  <c r="Y704" i="26"/>
  <c r="Y703" i="26"/>
  <c r="Y702" i="26"/>
  <c r="Y701" i="26"/>
  <c r="Y700" i="26"/>
  <c r="Y699" i="26"/>
  <c r="Y698" i="26"/>
  <c r="Y697" i="26"/>
  <c r="Y696" i="26"/>
  <c r="Y695" i="26"/>
  <c r="Y694" i="26"/>
  <c r="Y693" i="26"/>
  <c r="Y692" i="26"/>
  <c r="Y691" i="26"/>
  <c r="Y690" i="26"/>
  <c r="Y689" i="26"/>
  <c r="Y688" i="26"/>
  <c r="Y687" i="26"/>
  <c r="Y686" i="26"/>
  <c r="Y685" i="26"/>
  <c r="Y684" i="26"/>
  <c r="Y683" i="26"/>
  <c r="Y682" i="26"/>
  <c r="Y681" i="26"/>
  <c r="Y680" i="26"/>
  <c r="Y679" i="26"/>
  <c r="Y678" i="26"/>
  <c r="Y677" i="26"/>
  <c r="Y676" i="26"/>
  <c r="Y675" i="26"/>
  <c r="Y674" i="26"/>
  <c r="Y673" i="26"/>
  <c r="Y672" i="26"/>
  <c r="Y671" i="26"/>
  <c r="Y670" i="26"/>
  <c r="Y669" i="26"/>
  <c r="Y668" i="26"/>
  <c r="Y667" i="26"/>
  <c r="Y666" i="26"/>
  <c r="Y665" i="26"/>
  <c r="Y664" i="26"/>
  <c r="Y663" i="26"/>
  <c r="Y662" i="26"/>
  <c r="Y661" i="26"/>
  <c r="Y660" i="26"/>
  <c r="Y659" i="26"/>
  <c r="Y658" i="26"/>
  <c r="Y657" i="26"/>
  <c r="Y656" i="26"/>
  <c r="Y655" i="26"/>
  <c r="Y654" i="26"/>
  <c r="Y653" i="26"/>
  <c r="Y652" i="26"/>
  <c r="Y651" i="26"/>
  <c r="Y650" i="26"/>
  <c r="Y649" i="26"/>
  <c r="Y648" i="26"/>
  <c r="Y647" i="26"/>
  <c r="Y646" i="26"/>
  <c r="Y645" i="26"/>
  <c r="Y644" i="26"/>
  <c r="Y643" i="26"/>
  <c r="Y642" i="26"/>
  <c r="Y641" i="26"/>
  <c r="Y640" i="26"/>
  <c r="Y639" i="26"/>
  <c r="Y638" i="26"/>
  <c r="Y637" i="26"/>
  <c r="Y636" i="26"/>
  <c r="Y635" i="26"/>
  <c r="Y634" i="26"/>
  <c r="Y633" i="26"/>
  <c r="Y632" i="26"/>
  <c r="Y631" i="26"/>
  <c r="Y630" i="26"/>
  <c r="Y629" i="26"/>
  <c r="Y628" i="26"/>
  <c r="Y627" i="26"/>
  <c r="Y626" i="26"/>
  <c r="Y625" i="26"/>
  <c r="Y624" i="26"/>
  <c r="Y623" i="26"/>
  <c r="Y622" i="26"/>
  <c r="Y621" i="26"/>
  <c r="Y620" i="26"/>
  <c r="Y619" i="26"/>
  <c r="Y618" i="26"/>
  <c r="Y617" i="26"/>
  <c r="Y616" i="26"/>
  <c r="Y615" i="26"/>
  <c r="Y614" i="26"/>
  <c r="Y613" i="26"/>
  <c r="Y612" i="26"/>
  <c r="Y611" i="26"/>
  <c r="Y610" i="26"/>
  <c r="Y609" i="26"/>
  <c r="Y608" i="26"/>
  <c r="Y607" i="26"/>
  <c r="Y606" i="26"/>
  <c r="Y605" i="26"/>
  <c r="Y604" i="26"/>
  <c r="Y603" i="26"/>
  <c r="Y602" i="26"/>
  <c r="Y601" i="26"/>
  <c r="Y600" i="26"/>
  <c r="Y599" i="26"/>
  <c r="Y598" i="26"/>
  <c r="Y597" i="26"/>
  <c r="Y596" i="26"/>
  <c r="Y595" i="26"/>
  <c r="Y594" i="26"/>
  <c r="Y593" i="26"/>
  <c r="Y592" i="26"/>
  <c r="Y591" i="26"/>
  <c r="Y590" i="26"/>
  <c r="Y589" i="26"/>
  <c r="Y588" i="26"/>
  <c r="Y587" i="26"/>
  <c r="Y586" i="26"/>
  <c r="Y585" i="26"/>
  <c r="Y584" i="26"/>
  <c r="Y583" i="26"/>
  <c r="Y582" i="26"/>
  <c r="Y581" i="26"/>
  <c r="Y580" i="26"/>
  <c r="Y579" i="26"/>
  <c r="Y578" i="26"/>
  <c r="Y577" i="26"/>
  <c r="Y576" i="26"/>
  <c r="Y575" i="26"/>
  <c r="Y574" i="26"/>
  <c r="Y573" i="26"/>
  <c r="Y572" i="26"/>
  <c r="Y571" i="26"/>
  <c r="Y570" i="26"/>
  <c r="Y569" i="26"/>
  <c r="Y568" i="26"/>
  <c r="Y567" i="26"/>
  <c r="Y566" i="26"/>
  <c r="Y565" i="26"/>
  <c r="Y564" i="26"/>
  <c r="Y563" i="26"/>
  <c r="Y562" i="26"/>
  <c r="Y561" i="26"/>
  <c r="Y560" i="26"/>
  <c r="Y559" i="26"/>
  <c r="Y558" i="26"/>
  <c r="Y557" i="26"/>
  <c r="Y556" i="26"/>
  <c r="Y555" i="26"/>
  <c r="Y554" i="26"/>
  <c r="Y553" i="26"/>
  <c r="Y552" i="26"/>
  <c r="Y551" i="26"/>
  <c r="Y550" i="26"/>
  <c r="Y549" i="26"/>
  <c r="Y548" i="26"/>
  <c r="Y547" i="26"/>
  <c r="Y546" i="26"/>
  <c r="Y545" i="26"/>
  <c r="Y544" i="26"/>
  <c r="Y543" i="26"/>
  <c r="Y542" i="26"/>
  <c r="Y541" i="26"/>
  <c r="Y540" i="26"/>
  <c r="Y539" i="26"/>
  <c r="Y538" i="26"/>
  <c r="Y537" i="26"/>
  <c r="Y536" i="26"/>
  <c r="Y535" i="26"/>
  <c r="Y534" i="26"/>
  <c r="Y533" i="26"/>
  <c r="Y532" i="26"/>
  <c r="Y531" i="26"/>
  <c r="Y530" i="26"/>
  <c r="Y529" i="26"/>
  <c r="Y528" i="26"/>
  <c r="Y527" i="26"/>
  <c r="Y526" i="26"/>
  <c r="Y525" i="26"/>
  <c r="Y524" i="26"/>
  <c r="Y523" i="26"/>
  <c r="Y522" i="26"/>
  <c r="Y521" i="26"/>
  <c r="Y520" i="26"/>
  <c r="Y519" i="26"/>
  <c r="Y518" i="26"/>
  <c r="Y517" i="26"/>
  <c r="Y516" i="26"/>
  <c r="Y515" i="26"/>
  <c r="Y514" i="26"/>
  <c r="Y513" i="26"/>
  <c r="Y512" i="26"/>
  <c r="Y511" i="26"/>
  <c r="Y510" i="26"/>
  <c r="Y509" i="26"/>
  <c r="Y508" i="26"/>
  <c r="Y507" i="26"/>
  <c r="Y506" i="26"/>
  <c r="Y505" i="26"/>
  <c r="Y504" i="26"/>
  <c r="Y503" i="26"/>
  <c r="Y502" i="26"/>
  <c r="Y501" i="26"/>
  <c r="Y500" i="26"/>
  <c r="Y499" i="26"/>
  <c r="Y498" i="26"/>
  <c r="Y497" i="26"/>
  <c r="Y496" i="26"/>
  <c r="Y495" i="26"/>
  <c r="Y494" i="26"/>
  <c r="Y493" i="26"/>
  <c r="Y492" i="26"/>
  <c r="Y491" i="26"/>
  <c r="Y490" i="26"/>
  <c r="Y489" i="26"/>
  <c r="Y488" i="26"/>
  <c r="Y487" i="26"/>
  <c r="Y486" i="26"/>
  <c r="Y485" i="26"/>
  <c r="Y484" i="26"/>
  <c r="Y483" i="26"/>
  <c r="Y482" i="26"/>
  <c r="Y481" i="26"/>
  <c r="Y480" i="26"/>
  <c r="Y479" i="26"/>
  <c r="Y478" i="26"/>
  <c r="Y477" i="26"/>
  <c r="Y476" i="26"/>
  <c r="Y475" i="26"/>
  <c r="Y474" i="26"/>
  <c r="Y473" i="26"/>
  <c r="Y472" i="26"/>
  <c r="Y471" i="26"/>
  <c r="Y470" i="26"/>
  <c r="Y469" i="26"/>
  <c r="Y468" i="26"/>
  <c r="Y467" i="26"/>
  <c r="Y466" i="26"/>
  <c r="Y465" i="26"/>
  <c r="Y464" i="26"/>
  <c r="Y463" i="26"/>
  <c r="Y462" i="26"/>
  <c r="Y461" i="26"/>
  <c r="Y460" i="26"/>
  <c r="Y459" i="26"/>
  <c r="Y458" i="26"/>
  <c r="Y457" i="26"/>
  <c r="Y456" i="26"/>
  <c r="Y455" i="26"/>
  <c r="Y454" i="26"/>
  <c r="Y453" i="26"/>
  <c r="Y452" i="26"/>
  <c r="Y451" i="26"/>
  <c r="Y450" i="26"/>
  <c r="Y449" i="26"/>
  <c r="Y448" i="26"/>
  <c r="Y447" i="26"/>
  <c r="Y446" i="26"/>
  <c r="Y445" i="26"/>
  <c r="Y444" i="26"/>
  <c r="Y443" i="26"/>
  <c r="Y442" i="26"/>
  <c r="Y441" i="26"/>
  <c r="Y440" i="26"/>
  <c r="Y439" i="26"/>
  <c r="Y438" i="26"/>
  <c r="Y437" i="26"/>
  <c r="Y436" i="26"/>
  <c r="Y435" i="26"/>
  <c r="Y434" i="26"/>
  <c r="Y433" i="26"/>
  <c r="Y432" i="26"/>
  <c r="Y431" i="26"/>
  <c r="Y430" i="26"/>
  <c r="Y429" i="26"/>
  <c r="Y428" i="26"/>
  <c r="Y427" i="26"/>
  <c r="Y426" i="26"/>
  <c r="Y425" i="26"/>
  <c r="Y424" i="26"/>
  <c r="Y423" i="26"/>
  <c r="Y422" i="26"/>
  <c r="Y421" i="26"/>
  <c r="Y420" i="26"/>
  <c r="Y419" i="26"/>
  <c r="Y418" i="26"/>
  <c r="Y417" i="26"/>
  <c r="Y416" i="26"/>
  <c r="Y415" i="26"/>
  <c r="Y414" i="26"/>
  <c r="Y413" i="26"/>
  <c r="Y412" i="26"/>
  <c r="Y411" i="26"/>
  <c r="Y410" i="26"/>
  <c r="Y409" i="26"/>
  <c r="Y408" i="26"/>
  <c r="Y407" i="26"/>
  <c r="Y406" i="26"/>
  <c r="Y405" i="26"/>
  <c r="Y404" i="26"/>
  <c r="Y403" i="26"/>
  <c r="Y402" i="26"/>
  <c r="Y401" i="26"/>
  <c r="Y400" i="26"/>
  <c r="Y399" i="26"/>
  <c r="Y398" i="26"/>
  <c r="Y397" i="26"/>
  <c r="Y396" i="26"/>
  <c r="Y395" i="26"/>
  <c r="Y394" i="26"/>
  <c r="Y393" i="26"/>
  <c r="Y392" i="26"/>
  <c r="Y391" i="26"/>
  <c r="Y390" i="26"/>
  <c r="Y389" i="26"/>
  <c r="Y388" i="26"/>
  <c r="Y387" i="26"/>
  <c r="Y386" i="26"/>
  <c r="Y385" i="26"/>
  <c r="Y384" i="26"/>
  <c r="Y383" i="26"/>
  <c r="Y382" i="26"/>
  <c r="Y381" i="26"/>
  <c r="Y380" i="26"/>
  <c r="Y379" i="26"/>
  <c r="Y378" i="26"/>
  <c r="Y377" i="26"/>
  <c r="Y376" i="26"/>
  <c r="Y375" i="26"/>
  <c r="Y374" i="26"/>
  <c r="Y373" i="26"/>
  <c r="Y372" i="26"/>
  <c r="Y371" i="26"/>
  <c r="Y370" i="26"/>
  <c r="Y369" i="26"/>
  <c r="Y368" i="26"/>
  <c r="Y367" i="26"/>
  <c r="Y366" i="26"/>
  <c r="Y365" i="26"/>
  <c r="Y364" i="26"/>
  <c r="Y363" i="26"/>
  <c r="Y362" i="26"/>
  <c r="Y361" i="26"/>
  <c r="Y360" i="26"/>
  <c r="Y359" i="26"/>
  <c r="Y358" i="26"/>
  <c r="Y357" i="26"/>
  <c r="Y356" i="26"/>
  <c r="Y355" i="26"/>
  <c r="Y354" i="26"/>
  <c r="Y353" i="26"/>
  <c r="Y352" i="26"/>
  <c r="Y351" i="26"/>
  <c r="Y350" i="26"/>
  <c r="Y349" i="26"/>
  <c r="Y348" i="26"/>
  <c r="Y347" i="26"/>
  <c r="Y346" i="26"/>
  <c r="Y345" i="26"/>
  <c r="Y344" i="26"/>
  <c r="Y343" i="26"/>
  <c r="Y342" i="26"/>
  <c r="Y341" i="26"/>
  <c r="Y340" i="26"/>
  <c r="Y339" i="26"/>
  <c r="Y338" i="26"/>
  <c r="Y337" i="26"/>
  <c r="Y336" i="26"/>
  <c r="Y335" i="26"/>
  <c r="Y334" i="26"/>
  <c r="Y333" i="26"/>
  <c r="Y332" i="26"/>
  <c r="Y331" i="26"/>
  <c r="Y330" i="26"/>
  <c r="Y329" i="26"/>
  <c r="Y328" i="26"/>
  <c r="Y327" i="26"/>
  <c r="Y326" i="26"/>
  <c r="Y325" i="26"/>
  <c r="Y324" i="26"/>
  <c r="Y323" i="26"/>
  <c r="Y322" i="26"/>
  <c r="Y321" i="26"/>
  <c r="Y320" i="26"/>
  <c r="Y319" i="26"/>
  <c r="Y318" i="26"/>
  <c r="Y317" i="26"/>
  <c r="Y316" i="26"/>
  <c r="Y315" i="26"/>
  <c r="Y314" i="26"/>
  <c r="Y313" i="26"/>
  <c r="Y312" i="26"/>
  <c r="Y311" i="26"/>
  <c r="Y310" i="26"/>
  <c r="Y309" i="26"/>
  <c r="Y308" i="26"/>
  <c r="Y307" i="26"/>
  <c r="Y306" i="26"/>
  <c r="Y305" i="26"/>
  <c r="Y304" i="26"/>
  <c r="Y303" i="26"/>
  <c r="Y302" i="26"/>
  <c r="Y301" i="26"/>
  <c r="Y300" i="26"/>
  <c r="Y299" i="26"/>
  <c r="Y298" i="26"/>
  <c r="Y297" i="26"/>
  <c r="Y296" i="26"/>
  <c r="Y295" i="26"/>
  <c r="Y294" i="26"/>
  <c r="Y293" i="26"/>
  <c r="Y292" i="26"/>
  <c r="Y291" i="26"/>
  <c r="Y290" i="26"/>
  <c r="Y289" i="26"/>
  <c r="Y288" i="26"/>
  <c r="Y287" i="26"/>
  <c r="Y286" i="26"/>
  <c r="Y285" i="26"/>
  <c r="Y284" i="26"/>
  <c r="Y283" i="26"/>
  <c r="Y282" i="26"/>
  <c r="Y281" i="26"/>
  <c r="Y280" i="26"/>
  <c r="Y279" i="26"/>
  <c r="Y278" i="26"/>
  <c r="Y277" i="26"/>
  <c r="Y276" i="26"/>
  <c r="Y275" i="26"/>
  <c r="Y274" i="26"/>
  <c r="Y273" i="26"/>
  <c r="Y272" i="26"/>
  <c r="Y271" i="26"/>
  <c r="Y270" i="26"/>
  <c r="Y269" i="26"/>
  <c r="Y268" i="26"/>
  <c r="Y267" i="26"/>
  <c r="Y266" i="26"/>
  <c r="Y265" i="26"/>
  <c r="Y264" i="26"/>
  <c r="Y263" i="26"/>
  <c r="Y262" i="26"/>
  <c r="Y261" i="26"/>
  <c r="Y260" i="26"/>
  <c r="Y259" i="26"/>
  <c r="Y258" i="26"/>
  <c r="Y257" i="26"/>
  <c r="Y256" i="26"/>
  <c r="Y255" i="26"/>
  <c r="Y254" i="26"/>
  <c r="Y253" i="26"/>
  <c r="Y252" i="26"/>
  <c r="Y251" i="26"/>
  <c r="Y250" i="26"/>
  <c r="Y249" i="26"/>
  <c r="Y248" i="26"/>
  <c r="Y247" i="26"/>
  <c r="Y246" i="26"/>
  <c r="Y245" i="26"/>
  <c r="Y244" i="26"/>
  <c r="Y243" i="26"/>
  <c r="Y242" i="26"/>
  <c r="Y241" i="26"/>
  <c r="Y240" i="26"/>
  <c r="Y239" i="26"/>
  <c r="Y238" i="26"/>
  <c r="Y237" i="26"/>
  <c r="Y236" i="26"/>
  <c r="Y235" i="26"/>
  <c r="Y234" i="26"/>
  <c r="Y233" i="26"/>
  <c r="Y232" i="26"/>
  <c r="Y231" i="26"/>
  <c r="Y230" i="26"/>
  <c r="Y229" i="26"/>
  <c r="Y228" i="26"/>
  <c r="Y227" i="26"/>
  <c r="Y226" i="26"/>
  <c r="Y225" i="26"/>
  <c r="Y224" i="26"/>
  <c r="Y223" i="26"/>
  <c r="Y222" i="26"/>
  <c r="Y221" i="26"/>
  <c r="Y220" i="26"/>
  <c r="Y219" i="26"/>
  <c r="Y218" i="26"/>
  <c r="Y217" i="26"/>
  <c r="Y216" i="26"/>
  <c r="Y215" i="26"/>
  <c r="Y214" i="26"/>
  <c r="Y213" i="26"/>
  <c r="Y212" i="26"/>
  <c r="Y211" i="26"/>
  <c r="Y210" i="26"/>
  <c r="Y209" i="26"/>
  <c r="Y208" i="26"/>
  <c r="Y207" i="26"/>
  <c r="Y206" i="26"/>
  <c r="Y205" i="26"/>
  <c r="Y204" i="26"/>
  <c r="Y203" i="26"/>
  <c r="Y202" i="26"/>
  <c r="Y201" i="26"/>
  <c r="Y200" i="26"/>
  <c r="Y199" i="26"/>
  <c r="Y198" i="26"/>
  <c r="Y197" i="26"/>
  <c r="Y196" i="26"/>
  <c r="Y195" i="26"/>
  <c r="Y194" i="26"/>
  <c r="Y193" i="26"/>
  <c r="Y192" i="26"/>
  <c r="Y191" i="26"/>
  <c r="Y190" i="26"/>
  <c r="Y189" i="26"/>
  <c r="Y188" i="26"/>
  <c r="Y187" i="26"/>
  <c r="Y186" i="26"/>
  <c r="Y185" i="26"/>
  <c r="Y184" i="26"/>
  <c r="Y183" i="26"/>
  <c r="Y182" i="26"/>
  <c r="Y181" i="26"/>
  <c r="Y180" i="26"/>
  <c r="Y179" i="26"/>
  <c r="Y178" i="26"/>
  <c r="Y177" i="26"/>
  <c r="Y176" i="26"/>
  <c r="Y175" i="26"/>
  <c r="Y174" i="26"/>
  <c r="Y173" i="26"/>
  <c r="Y172" i="26"/>
  <c r="Y171" i="26"/>
  <c r="Y170" i="26"/>
  <c r="Y169" i="26"/>
  <c r="Y168" i="26"/>
  <c r="Y167" i="26"/>
  <c r="Y166" i="26"/>
  <c r="Y165" i="26"/>
  <c r="Y164" i="26"/>
  <c r="Y163" i="26"/>
  <c r="Y162" i="26"/>
  <c r="Y161" i="26"/>
  <c r="Y160" i="26"/>
  <c r="Y159" i="26"/>
  <c r="Y158" i="26"/>
  <c r="Y157" i="26"/>
  <c r="Y156" i="26"/>
  <c r="Y155" i="26"/>
  <c r="Y154" i="26"/>
  <c r="Y153" i="26"/>
  <c r="Y152" i="26"/>
  <c r="Y151" i="26"/>
  <c r="Y150" i="26"/>
  <c r="Y149" i="26"/>
  <c r="Y148" i="26"/>
  <c r="Y147" i="26"/>
  <c r="Y146" i="26"/>
  <c r="Y145" i="26"/>
  <c r="Y144" i="26"/>
  <c r="Y143" i="26"/>
  <c r="Y142" i="26"/>
  <c r="Y141" i="26"/>
  <c r="Y140" i="26"/>
  <c r="Y139" i="26"/>
  <c r="Y138" i="26"/>
  <c r="Y137" i="26"/>
  <c r="Y136" i="26"/>
  <c r="Y135" i="26"/>
  <c r="Y134" i="26"/>
  <c r="Y133" i="26"/>
  <c r="Y132" i="26"/>
  <c r="Y131" i="26"/>
  <c r="Y130" i="26"/>
  <c r="Y129" i="26"/>
  <c r="Y128" i="26"/>
  <c r="Y127" i="26"/>
  <c r="Y126" i="26"/>
  <c r="Y125" i="26"/>
  <c r="Y124" i="26"/>
  <c r="Y123" i="26"/>
  <c r="Y122" i="26"/>
  <c r="Y121" i="26"/>
  <c r="Y120" i="26"/>
  <c r="Y119" i="26"/>
  <c r="Y118" i="26"/>
  <c r="Y117" i="26"/>
  <c r="Y116" i="26"/>
  <c r="Y115" i="26"/>
  <c r="Y114" i="26"/>
  <c r="Y113" i="26"/>
  <c r="Y112" i="26"/>
  <c r="Y111" i="26"/>
  <c r="Y110" i="26"/>
  <c r="Y109" i="26"/>
  <c r="Y108" i="26"/>
  <c r="Y107" i="26"/>
  <c r="Y106" i="26"/>
  <c r="Y105" i="26"/>
  <c r="Y104" i="26"/>
  <c r="Y103" i="26"/>
  <c r="Y102" i="26"/>
  <c r="Y101" i="26"/>
  <c r="Y100" i="26"/>
  <c r="Y99" i="26"/>
  <c r="Y98" i="26"/>
  <c r="Y97" i="26"/>
  <c r="Y96" i="26"/>
  <c r="Y95" i="26"/>
  <c r="Y94" i="26"/>
  <c r="Y93" i="26"/>
  <c r="Y92" i="26"/>
  <c r="Y91" i="26"/>
  <c r="Y90" i="26"/>
  <c r="Y89" i="26"/>
  <c r="Y88" i="26"/>
  <c r="Y87" i="26"/>
  <c r="Y86" i="26"/>
  <c r="Y85" i="26"/>
  <c r="Y84" i="26"/>
  <c r="Y83" i="26"/>
  <c r="Y82" i="26"/>
  <c r="Y81" i="26"/>
  <c r="Y80" i="26"/>
  <c r="Y79" i="26"/>
  <c r="Y78" i="26"/>
  <c r="Y77" i="26"/>
  <c r="Y76" i="26"/>
  <c r="Y75" i="26"/>
  <c r="Y74" i="26"/>
  <c r="Y73" i="26"/>
  <c r="Y72" i="26"/>
  <c r="Y71" i="26"/>
  <c r="Y70" i="26"/>
  <c r="Y69" i="26"/>
  <c r="Y68" i="26"/>
  <c r="Y67" i="26"/>
  <c r="Y66" i="26"/>
  <c r="Y65" i="26"/>
  <c r="Y64" i="26"/>
  <c r="Y63" i="26"/>
  <c r="Y62" i="26"/>
  <c r="Y61" i="26"/>
  <c r="Y60" i="26"/>
  <c r="Y59" i="26"/>
  <c r="Y58" i="26"/>
  <c r="Y57" i="26"/>
  <c r="Y56" i="26"/>
  <c r="Y55" i="26"/>
  <c r="Y54" i="26"/>
  <c r="Y53" i="26"/>
  <c r="Y52" i="26"/>
  <c r="Y51" i="26"/>
  <c r="Y50" i="26"/>
  <c r="Y49" i="26"/>
  <c r="Y48" i="26"/>
  <c r="Y47" i="26"/>
  <c r="Y46" i="26"/>
  <c r="Y45" i="26"/>
  <c r="Y44" i="26"/>
  <c r="Y43" i="26"/>
  <c r="Y42" i="26"/>
  <c r="Y41" i="26"/>
  <c r="Y40" i="26"/>
  <c r="Y39" i="26"/>
  <c r="Y38" i="26"/>
  <c r="Y37" i="26"/>
  <c r="Y36" i="26"/>
  <c r="Y35" i="26"/>
  <c r="Y34" i="26"/>
  <c r="Y33" i="26"/>
  <c r="Y32" i="26"/>
  <c r="Y31" i="26"/>
  <c r="Y30" i="26"/>
  <c r="Y29" i="26"/>
  <c r="Y28" i="26"/>
  <c r="Y27" i="26"/>
  <c r="Y26" i="26"/>
  <c r="Y25" i="26"/>
  <c r="Y24" i="26"/>
  <c r="Y23" i="26"/>
  <c r="Y22" i="26"/>
  <c r="Y21" i="26"/>
  <c r="Y20" i="26"/>
  <c r="Y19" i="26"/>
  <c r="Y18" i="26"/>
  <c r="Y17" i="26"/>
  <c r="Y16" i="26"/>
  <c r="Y15" i="26"/>
  <c r="Y14" i="26"/>
  <c r="Y13" i="26"/>
  <c r="Y12" i="26"/>
  <c r="Y11" i="26"/>
  <c r="Y10" i="26"/>
  <c r="Y9" i="26"/>
  <c r="Y728" i="25"/>
  <c r="Y727" i="25"/>
  <c r="Y726" i="25"/>
  <c r="Y725" i="25"/>
  <c r="Y724" i="25"/>
  <c r="Y723" i="25"/>
  <c r="Y722" i="25"/>
  <c r="Y721" i="25"/>
  <c r="Y720" i="25"/>
  <c r="Y719" i="25"/>
  <c r="Y718" i="25"/>
  <c r="Y717" i="25"/>
  <c r="Y716" i="25"/>
  <c r="Y715" i="25"/>
  <c r="Y714" i="25"/>
  <c r="Y713" i="25"/>
  <c r="Y712" i="25"/>
  <c r="Y711" i="25"/>
  <c r="Y710" i="25"/>
  <c r="Y709" i="25"/>
  <c r="Y708" i="25"/>
  <c r="Y707" i="25"/>
  <c r="Y706" i="25"/>
  <c r="Y705" i="25"/>
  <c r="Y704" i="25"/>
  <c r="Y703" i="25"/>
  <c r="Y702" i="25"/>
  <c r="Y701" i="25"/>
  <c r="Y700" i="25"/>
  <c r="Y699" i="25"/>
  <c r="Y698" i="25"/>
  <c r="Y697" i="25"/>
  <c r="Y696" i="25"/>
  <c r="Y695" i="25"/>
  <c r="Y694" i="25"/>
  <c r="Y693" i="25"/>
  <c r="Y692" i="25"/>
  <c r="Y691" i="25"/>
  <c r="Y690" i="25"/>
  <c r="Y689" i="25"/>
  <c r="Y688" i="25"/>
  <c r="Y687" i="25"/>
  <c r="Y686" i="25"/>
  <c r="Y685" i="25"/>
  <c r="Y684" i="25"/>
  <c r="Y683" i="25"/>
  <c r="Y682" i="25"/>
  <c r="Y681" i="25"/>
  <c r="Y680" i="25"/>
  <c r="Y679" i="25"/>
  <c r="Y678" i="25"/>
  <c r="Y677" i="25"/>
  <c r="Y676" i="25"/>
  <c r="Y675" i="25"/>
  <c r="Y674" i="25"/>
  <c r="Y673" i="25"/>
  <c r="Y672" i="25"/>
  <c r="Y671" i="25"/>
  <c r="Y670" i="25"/>
  <c r="Y669" i="25"/>
  <c r="Y668" i="25"/>
  <c r="Y667" i="25"/>
  <c r="Y666" i="25"/>
  <c r="Y665" i="25"/>
  <c r="Y664" i="25"/>
  <c r="Y663" i="25"/>
  <c r="Y662" i="25"/>
  <c r="Y661" i="25"/>
  <c r="Y660" i="25"/>
  <c r="Y659" i="25"/>
  <c r="Y658" i="25"/>
  <c r="Y657" i="25"/>
  <c r="Y656" i="25"/>
  <c r="Y655" i="25"/>
  <c r="Y654" i="25"/>
  <c r="Y653" i="25"/>
  <c r="Y652" i="25"/>
  <c r="Y651" i="25"/>
  <c r="Y650" i="25"/>
  <c r="Y649" i="25"/>
  <c r="Y648" i="25"/>
  <c r="Y647" i="25"/>
  <c r="Y646" i="25"/>
  <c r="Y645" i="25"/>
  <c r="Y644" i="25"/>
  <c r="Y643" i="25"/>
  <c r="Y642" i="25"/>
  <c r="Y641" i="25"/>
  <c r="Y640" i="25"/>
  <c r="Y639" i="25"/>
  <c r="Y638" i="25"/>
  <c r="Y637" i="25"/>
  <c r="Y636" i="25"/>
  <c r="Y635" i="25"/>
  <c r="Y634" i="25"/>
  <c r="Y633" i="25"/>
  <c r="Y632" i="25"/>
  <c r="Y631" i="25"/>
  <c r="Y630" i="25"/>
  <c r="Y629" i="25"/>
  <c r="Y628" i="25"/>
  <c r="Y627" i="25"/>
  <c r="Y626" i="25"/>
  <c r="Y625" i="25"/>
  <c r="Y624" i="25"/>
  <c r="Y623" i="25"/>
  <c r="Y622" i="25"/>
  <c r="Y621" i="25"/>
  <c r="Y620" i="25"/>
  <c r="Y619" i="25"/>
  <c r="Y618" i="25"/>
  <c r="Y617" i="25"/>
  <c r="Y616" i="25"/>
  <c r="Y615" i="25"/>
  <c r="Y614" i="25"/>
  <c r="Y613" i="25"/>
  <c r="Y612" i="25"/>
  <c r="Y611" i="25"/>
  <c r="Y610" i="25"/>
  <c r="Y609" i="25"/>
  <c r="Y608" i="25"/>
  <c r="Y607" i="25"/>
  <c r="Y606" i="25"/>
  <c r="Y605" i="25"/>
  <c r="Y604" i="25"/>
  <c r="Y603" i="25"/>
  <c r="Y602" i="25"/>
  <c r="Y601" i="25"/>
  <c r="Y600" i="25"/>
  <c r="Y599" i="25"/>
  <c r="Y598" i="25"/>
  <c r="Y597" i="25"/>
  <c r="Y596" i="25"/>
  <c r="Y595" i="25"/>
  <c r="Y594" i="25"/>
  <c r="Y593" i="25"/>
  <c r="Y592" i="25"/>
  <c r="Y591" i="25"/>
  <c r="Y590" i="25"/>
  <c r="Y589" i="25"/>
  <c r="Y588" i="25"/>
  <c r="Y587" i="25"/>
  <c r="Y586" i="25"/>
  <c r="Y585" i="25"/>
  <c r="Y584" i="25"/>
  <c r="Y583" i="25"/>
  <c r="Y582" i="25"/>
  <c r="Y581" i="25"/>
  <c r="Y580" i="25"/>
  <c r="Y579" i="25"/>
  <c r="Y578" i="25"/>
  <c r="Y577" i="25"/>
  <c r="Y576" i="25"/>
  <c r="Y575" i="25"/>
  <c r="Y574" i="25"/>
  <c r="Y573" i="25"/>
  <c r="Y572" i="25"/>
  <c r="Y571" i="25"/>
  <c r="Y570" i="25"/>
  <c r="Y569" i="25"/>
  <c r="Y568" i="25"/>
  <c r="Y567" i="25"/>
  <c r="Y566" i="25"/>
  <c r="Y565" i="25"/>
  <c r="Y564" i="25"/>
  <c r="Y563" i="25"/>
  <c r="Y562" i="25"/>
  <c r="Y561" i="25"/>
  <c r="Y560" i="25"/>
  <c r="Y559" i="25"/>
  <c r="Y558" i="25"/>
  <c r="Y557" i="25"/>
  <c r="Y556" i="25"/>
  <c r="Y555" i="25"/>
  <c r="Y554" i="25"/>
  <c r="Y553" i="25"/>
  <c r="Y552" i="25"/>
  <c r="Y551" i="25"/>
  <c r="Y550" i="25"/>
  <c r="Y549" i="25"/>
  <c r="Y548" i="25"/>
  <c r="Y547" i="25"/>
  <c r="Y546" i="25"/>
  <c r="Y545" i="25"/>
  <c r="Y544" i="25"/>
  <c r="Y543" i="25"/>
  <c r="Y542" i="25"/>
  <c r="Y541" i="25"/>
  <c r="Y540" i="25"/>
  <c r="Y539" i="25"/>
  <c r="Y538" i="25"/>
  <c r="Y537" i="25"/>
  <c r="Y536" i="25"/>
  <c r="Y535" i="25"/>
  <c r="Y534" i="25"/>
  <c r="Y533" i="25"/>
  <c r="Y532" i="25"/>
  <c r="Y531" i="25"/>
  <c r="Y530" i="25"/>
  <c r="Y529" i="25"/>
  <c r="Y528" i="25"/>
  <c r="Y527" i="25"/>
  <c r="Y526" i="25"/>
  <c r="Y525" i="25"/>
  <c r="Y524" i="25"/>
  <c r="Y523" i="25"/>
  <c r="Y522" i="25"/>
  <c r="Y521" i="25"/>
  <c r="Y520" i="25"/>
  <c r="Y519" i="25"/>
  <c r="Y518" i="25"/>
  <c r="Y517" i="25"/>
  <c r="Y516" i="25"/>
  <c r="Y515" i="25"/>
  <c r="Y514" i="25"/>
  <c r="Y513" i="25"/>
  <c r="Y512" i="25"/>
  <c r="Y511" i="25"/>
  <c r="Y510" i="25"/>
  <c r="Y509" i="25"/>
  <c r="Y508" i="25"/>
  <c r="Y507" i="25"/>
  <c r="Y506" i="25"/>
  <c r="Y505" i="25"/>
  <c r="Y504" i="25"/>
  <c r="Y503" i="25"/>
  <c r="Y502" i="25"/>
  <c r="Y501" i="25"/>
  <c r="Y500" i="25"/>
  <c r="Y499" i="25"/>
  <c r="Y498" i="25"/>
  <c r="Y497" i="25"/>
  <c r="Y496" i="25"/>
  <c r="Y495" i="25"/>
  <c r="Y494" i="25"/>
  <c r="Y493" i="25"/>
  <c r="Y492" i="25"/>
  <c r="Y491" i="25"/>
  <c r="Y490" i="25"/>
  <c r="Y489" i="25"/>
  <c r="Y488" i="25"/>
  <c r="Y487" i="25"/>
  <c r="Y486" i="25"/>
  <c r="Y485" i="25"/>
  <c r="Y484" i="25"/>
  <c r="Y483" i="25"/>
  <c r="Y482" i="25"/>
  <c r="Y481" i="25"/>
  <c r="Y480" i="25"/>
  <c r="Y479" i="25"/>
  <c r="Y478" i="25"/>
  <c r="Y477" i="25"/>
  <c r="Y476" i="25"/>
  <c r="Y475" i="25"/>
  <c r="Y474" i="25"/>
  <c r="Y473" i="25"/>
  <c r="Y472" i="25"/>
  <c r="Y471" i="25"/>
  <c r="Y470" i="25"/>
  <c r="Y469" i="25"/>
  <c r="Y468" i="25"/>
  <c r="Y467" i="25"/>
  <c r="Y466" i="25"/>
  <c r="Y465" i="25"/>
  <c r="Y464" i="25"/>
  <c r="Y463" i="25"/>
  <c r="Y462" i="25"/>
  <c r="Y461" i="25"/>
  <c r="Y460" i="25"/>
  <c r="Y459" i="25"/>
  <c r="Y458" i="25"/>
  <c r="Y457" i="25"/>
  <c r="Y456" i="25"/>
  <c r="Y455" i="25"/>
  <c r="Y454" i="25"/>
  <c r="Y453" i="25"/>
  <c r="Y452" i="25"/>
  <c r="Y451" i="25"/>
  <c r="Y450" i="25"/>
  <c r="Y449" i="25"/>
  <c r="Y448" i="25"/>
  <c r="Y447" i="25"/>
  <c r="Y446" i="25"/>
  <c r="Y445" i="25"/>
  <c r="Y444" i="25"/>
  <c r="Y443" i="25"/>
  <c r="Y442" i="25"/>
  <c r="Y441" i="25"/>
  <c r="Y440" i="25"/>
  <c r="Y439" i="25"/>
  <c r="Y438" i="25"/>
  <c r="Y437" i="25"/>
  <c r="Y436" i="25"/>
  <c r="Y435" i="25"/>
  <c r="Y434" i="25"/>
  <c r="Y433" i="25"/>
  <c r="Y432" i="25"/>
  <c r="Y431" i="25"/>
  <c r="Y430" i="25"/>
  <c r="Y429" i="25"/>
  <c r="Y428" i="25"/>
  <c r="Y427" i="25"/>
  <c r="Y426" i="25"/>
  <c r="Y425" i="25"/>
  <c r="Y424" i="25"/>
  <c r="Y423" i="25"/>
  <c r="Y422" i="25"/>
  <c r="Y421" i="25"/>
  <c r="Y420" i="25"/>
  <c r="Y419" i="25"/>
  <c r="Y418" i="25"/>
  <c r="Y417" i="25"/>
  <c r="Y416" i="25"/>
  <c r="Y415" i="25"/>
  <c r="Y414" i="25"/>
  <c r="Y413" i="25"/>
  <c r="Y412" i="25"/>
  <c r="Y411" i="25"/>
  <c r="Y410" i="25"/>
  <c r="Y409" i="25"/>
  <c r="Y408" i="25"/>
  <c r="Y407" i="25"/>
  <c r="Y406" i="25"/>
  <c r="Y405" i="25"/>
  <c r="Y404" i="25"/>
  <c r="Y403" i="25"/>
  <c r="Y402" i="25"/>
  <c r="Y401" i="25"/>
  <c r="Y400" i="25"/>
  <c r="Y399" i="25"/>
  <c r="Y398" i="25"/>
  <c r="Y397" i="25"/>
  <c r="Y396" i="25"/>
  <c r="Y395" i="25"/>
  <c r="Y394" i="25"/>
  <c r="Y393" i="25"/>
  <c r="Y392" i="25"/>
  <c r="Y391" i="25"/>
  <c r="Y390" i="25"/>
  <c r="Y389" i="25"/>
  <c r="Y388" i="25"/>
  <c r="Y387" i="25"/>
  <c r="Y386" i="25"/>
  <c r="Y385" i="25"/>
  <c r="Y384" i="25"/>
  <c r="Y383" i="25"/>
  <c r="Y382" i="25"/>
  <c r="Y381" i="25"/>
  <c r="Y380" i="25"/>
  <c r="Y379" i="25"/>
  <c r="Y378" i="25"/>
  <c r="Y377" i="25"/>
  <c r="Y376" i="25"/>
  <c r="Y375" i="25"/>
  <c r="Y374" i="25"/>
  <c r="Y373" i="25"/>
  <c r="Y372" i="25"/>
  <c r="Y371" i="25"/>
  <c r="Y370" i="25"/>
  <c r="Y369" i="25"/>
  <c r="Y368" i="25"/>
  <c r="Y367" i="25"/>
  <c r="Y366" i="25"/>
  <c r="Y365" i="25"/>
  <c r="Y364" i="25"/>
  <c r="Y363" i="25"/>
  <c r="Y362" i="25"/>
  <c r="Y361" i="25"/>
  <c r="Y360" i="25"/>
  <c r="Y359" i="25"/>
  <c r="Y358" i="25"/>
  <c r="Y357" i="25"/>
  <c r="Y356" i="25"/>
  <c r="Y355" i="25"/>
  <c r="Y354" i="25"/>
  <c r="Y353" i="25"/>
  <c r="Y352" i="25"/>
  <c r="Y351" i="25"/>
  <c r="Y350" i="25"/>
  <c r="Y349" i="25"/>
  <c r="Y348" i="25"/>
  <c r="Y347" i="25"/>
  <c r="Y346" i="25"/>
  <c r="Y345" i="25"/>
  <c r="Y344" i="25"/>
  <c r="Y343" i="25"/>
  <c r="Y342" i="25"/>
  <c r="Y341" i="25"/>
  <c r="Y340" i="25"/>
  <c r="Y339" i="25"/>
  <c r="Y338" i="25"/>
  <c r="Y337" i="25"/>
  <c r="Y336" i="25"/>
  <c r="Y335" i="25"/>
  <c r="Y334" i="25"/>
  <c r="Y333" i="25"/>
  <c r="Y332" i="25"/>
  <c r="Y331" i="25"/>
  <c r="Y330" i="25"/>
  <c r="Y329" i="25"/>
  <c r="Y328" i="25"/>
  <c r="Y327" i="25"/>
  <c r="Y326" i="25"/>
  <c r="Y325" i="25"/>
  <c r="Y324" i="25"/>
  <c r="Y323" i="25"/>
  <c r="Y322" i="25"/>
  <c r="Y321" i="25"/>
  <c r="Y320" i="25"/>
  <c r="Y319" i="25"/>
  <c r="Y318" i="25"/>
  <c r="Y317" i="25"/>
  <c r="Y316" i="25"/>
  <c r="Y315" i="25"/>
  <c r="Y314" i="25"/>
  <c r="Y313" i="25"/>
  <c r="Y312" i="25"/>
  <c r="Y311" i="25"/>
  <c r="Y310" i="25"/>
  <c r="Y309" i="25"/>
  <c r="Y308" i="25"/>
  <c r="Y307" i="25"/>
  <c r="Y306" i="25"/>
  <c r="Y305" i="25"/>
  <c r="Y304" i="25"/>
  <c r="Y303" i="25"/>
  <c r="Y302" i="25"/>
  <c r="Y301" i="25"/>
  <c r="Y300" i="25"/>
  <c r="Y299" i="25"/>
  <c r="Y298" i="25"/>
  <c r="Y297" i="25"/>
  <c r="Y296" i="25"/>
  <c r="Y295" i="25"/>
  <c r="Y294" i="25"/>
  <c r="Y293" i="25"/>
  <c r="Y292" i="25"/>
  <c r="Y291" i="25"/>
  <c r="Y290" i="25"/>
  <c r="Y289" i="25"/>
  <c r="Y288" i="25"/>
  <c r="Y287" i="25"/>
  <c r="Y286" i="25"/>
  <c r="Y285" i="25"/>
  <c r="Y284" i="25"/>
  <c r="Y283" i="25"/>
  <c r="Y282" i="25"/>
  <c r="Y281" i="25"/>
  <c r="Y280" i="25"/>
  <c r="Y279" i="25"/>
  <c r="Y278" i="25"/>
  <c r="Y277" i="25"/>
  <c r="Y276" i="25"/>
  <c r="Y275" i="25"/>
  <c r="Y274" i="25"/>
  <c r="Y273" i="25"/>
  <c r="Y272" i="25"/>
  <c r="Y271" i="25"/>
  <c r="Y270" i="25"/>
  <c r="Y269" i="25"/>
  <c r="Y268" i="25"/>
  <c r="Y267" i="25"/>
  <c r="Y266" i="25"/>
  <c r="Y265" i="25"/>
  <c r="Y264" i="25"/>
  <c r="Y263" i="25"/>
  <c r="Y262" i="25"/>
  <c r="Y261" i="25"/>
  <c r="Y260" i="25"/>
  <c r="Y259" i="25"/>
  <c r="Y258" i="25"/>
  <c r="Y257" i="25"/>
  <c r="Y256" i="25"/>
  <c r="Y255" i="25"/>
  <c r="Y254" i="25"/>
  <c r="Y253" i="25"/>
  <c r="Y252" i="25"/>
  <c r="Y251" i="25"/>
  <c r="Y250" i="25"/>
  <c r="Y249" i="25"/>
  <c r="Y248" i="25"/>
  <c r="Y247" i="25"/>
  <c r="Y246" i="25"/>
  <c r="Y245" i="25"/>
  <c r="Y244" i="25"/>
  <c r="Y243" i="25"/>
  <c r="Y242" i="25"/>
  <c r="Y241" i="25"/>
  <c r="Y240" i="25"/>
  <c r="Y239" i="25"/>
  <c r="Y238" i="25"/>
  <c r="Y237" i="25"/>
  <c r="Y236" i="25"/>
  <c r="Y235" i="25"/>
  <c r="Y234" i="25"/>
  <c r="Y233" i="25"/>
  <c r="Y232" i="25"/>
  <c r="Y231" i="25"/>
  <c r="Y230" i="25"/>
  <c r="Y229" i="25"/>
  <c r="Y228" i="25"/>
  <c r="Y227" i="25"/>
  <c r="Y226" i="25"/>
  <c r="Y225" i="25"/>
  <c r="Y224" i="25"/>
  <c r="Y223" i="25"/>
  <c r="Y222" i="25"/>
  <c r="Y221" i="25"/>
  <c r="Y220" i="25"/>
  <c r="Y219" i="25"/>
  <c r="Y218" i="25"/>
  <c r="Y217" i="25"/>
  <c r="Y216" i="25"/>
  <c r="Y215" i="25"/>
  <c r="Y214" i="25"/>
  <c r="Y213" i="25"/>
  <c r="Y212" i="25"/>
  <c r="Y211" i="25"/>
  <c r="Y210" i="25"/>
  <c r="Y209" i="25"/>
  <c r="Y208" i="25"/>
  <c r="Y207" i="25"/>
  <c r="Y206" i="25"/>
  <c r="Y205" i="25"/>
  <c r="Y204" i="25"/>
  <c r="Y203" i="25"/>
  <c r="Y202" i="25"/>
  <c r="Y201" i="25"/>
  <c r="Y200" i="25"/>
  <c r="Y199" i="25"/>
  <c r="Y198" i="25"/>
  <c r="Y197" i="25"/>
  <c r="Y196" i="25"/>
  <c r="Y195" i="25"/>
  <c r="Y194" i="25"/>
  <c r="Y193" i="25"/>
  <c r="Y192" i="25"/>
  <c r="Y191" i="25"/>
  <c r="Y190" i="25"/>
  <c r="Y189" i="25"/>
  <c r="Y188" i="25"/>
  <c r="Y187" i="25"/>
  <c r="Y186" i="25"/>
  <c r="Y185" i="25"/>
  <c r="Y184" i="25"/>
  <c r="Y183" i="25"/>
  <c r="Y182" i="25"/>
  <c r="Y181" i="25"/>
  <c r="Y180" i="25"/>
  <c r="Y179" i="25"/>
  <c r="Y178" i="25"/>
  <c r="Y177" i="25"/>
  <c r="Y176" i="25"/>
  <c r="Y175" i="25"/>
  <c r="Y174" i="25"/>
  <c r="Y173" i="25"/>
  <c r="Y172" i="25"/>
  <c r="Y171" i="25"/>
  <c r="Y170" i="25"/>
  <c r="Y169" i="25"/>
  <c r="Y168" i="25"/>
  <c r="Y167" i="25"/>
  <c r="Y166" i="25"/>
  <c r="Y165" i="25"/>
  <c r="Y164" i="25"/>
  <c r="Y163" i="25"/>
  <c r="Y162" i="25"/>
  <c r="Y161" i="25"/>
  <c r="Y160" i="25"/>
  <c r="Y159" i="25"/>
  <c r="Y158" i="25"/>
  <c r="Y157" i="25"/>
  <c r="Y156" i="25"/>
  <c r="Y155" i="25"/>
  <c r="Y154" i="25"/>
  <c r="Y153" i="25"/>
  <c r="Y152" i="25"/>
  <c r="Y151" i="25"/>
  <c r="Y150" i="25"/>
  <c r="Y149" i="25"/>
  <c r="Y148" i="25"/>
  <c r="Y147" i="25"/>
  <c r="Y146" i="25"/>
  <c r="Y145" i="25"/>
  <c r="Y144" i="25"/>
  <c r="Y143" i="25"/>
  <c r="Y142" i="25"/>
  <c r="Y141" i="25"/>
  <c r="Y140" i="25"/>
  <c r="Y139" i="25"/>
  <c r="Y138" i="25"/>
  <c r="Y137" i="25"/>
  <c r="Y136" i="25"/>
  <c r="Y135" i="25"/>
  <c r="Y134" i="25"/>
  <c r="Y133" i="25"/>
  <c r="Y132" i="25"/>
  <c r="Y131" i="25"/>
  <c r="Y130" i="25"/>
  <c r="Y129" i="25"/>
  <c r="Y128" i="25"/>
  <c r="Y127" i="25"/>
  <c r="Y126" i="25"/>
  <c r="Y125" i="25"/>
  <c r="Y124" i="25"/>
  <c r="Y123" i="25"/>
  <c r="Y122" i="25"/>
  <c r="Y121" i="25"/>
  <c r="Y120" i="25"/>
  <c r="Y119" i="25"/>
  <c r="Y118" i="25"/>
  <c r="Y117" i="25"/>
  <c r="Y116" i="25"/>
  <c r="Y115" i="25"/>
  <c r="Y114" i="25"/>
  <c r="Y113" i="25"/>
  <c r="Y112" i="25"/>
  <c r="Y111" i="25"/>
  <c r="Y110" i="25"/>
  <c r="Y109" i="25"/>
  <c r="Y108" i="25"/>
  <c r="Y107" i="25"/>
  <c r="Y106" i="25"/>
  <c r="Y105" i="25"/>
  <c r="Y104" i="25"/>
  <c r="Y103" i="25"/>
  <c r="Y102" i="25"/>
  <c r="Y101" i="25"/>
  <c r="Y100" i="25"/>
  <c r="Y99" i="25"/>
  <c r="Y98" i="25"/>
  <c r="Y97" i="25"/>
  <c r="Y96" i="25"/>
  <c r="Y95" i="25"/>
  <c r="Y94" i="25"/>
  <c r="Y93" i="25"/>
  <c r="Y92" i="25"/>
  <c r="Y91" i="25"/>
  <c r="Y90" i="25"/>
  <c r="Y89" i="25"/>
  <c r="Y88" i="25"/>
  <c r="Y87" i="25"/>
  <c r="Y86" i="25"/>
  <c r="Y85" i="25"/>
  <c r="Y84" i="25"/>
  <c r="Y83" i="25"/>
  <c r="Y82" i="25"/>
  <c r="Y81" i="25"/>
  <c r="Y80" i="25"/>
  <c r="Y79" i="25"/>
  <c r="Y78" i="25"/>
  <c r="Y77" i="25"/>
  <c r="Y76" i="25"/>
  <c r="Y75" i="25"/>
  <c r="Y74" i="25"/>
  <c r="Y73" i="25"/>
  <c r="Y72" i="25"/>
  <c r="Y71" i="25"/>
  <c r="Y70" i="25"/>
  <c r="Y69" i="25"/>
  <c r="Y68" i="25"/>
  <c r="Y67" i="25"/>
  <c r="Y66" i="25"/>
  <c r="Y65" i="25"/>
  <c r="Y64" i="25"/>
  <c r="Y63" i="25"/>
  <c r="Y62" i="25"/>
  <c r="Y61" i="25"/>
  <c r="Y60" i="25"/>
  <c r="Y59" i="25"/>
  <c r="Y58" i="25"/>
  <c r="Y57" i="25"/>
  <c r="Y56" i="25"/>
  <c r="Y55" i="25"/>
  <c r="Y54" i="25"/>
  <c r="Y53" i="25"/>
  <c r="Y52" i="25"/>
  <c r="Y51" i="25"/>
  <c r="Y50" i="25"/>
  <c r="Y49" i="25"/>
  <c r="Y48" i="25"/>
  <c r="Y47" i="25"/>
  <c r="Y46" i="25"/>
  <c r="Y45" i="25"/>
  <c r="Y44" i="25"/>
  <c r="Y43" i="25"/>
  <c r="Y42" i="25"/>
  <c r="Y41" i="25"/>
  <c r="Y40" i="25"/>
  <c r="Y39" i="25"/>
  <c r="Y38" i="25"/>
  <c r="Y37" i="25"/>
  <c r="Y36" i="25"/>
  <c r="Y35" i="25"/>
  <c r="Y34" i="25"/>
  <c r="Y33" i="25"/>
  <c r="Y32" i="25"/>
  <c r="Y31" i="25"/>
  <c r="Y30" i="25"/>
  <c r="Y29" i="25"/>
  <c r="Y28" i="25"/>
  <c r="Y27" i="25"/>
  <c r="Y26" i="25"/>
  <c r="Y25" i="25"/>
  <c r="Y24" i="25"/>
  <c r="Y23" i="25"/>
  <c r="Y22" i="25"/>
  <c r="Y21" i="25"/>
  <c r="Y20" i="25"/>
  <c r="Y19" i="25"/>
  <c r="Y18" i="25"/>
  <c r="Y17" i="25"/>
  <c r="Y16" i="25"/>
  <c r="Y15" i="25"/>
  <c r="Y14" i="25"/>
  <c r="Y13" i="25"/>
  <c r="Y12" i="25"/>
  <c r="Y11" i="25"/>
  <c r="Y10" i="25"/>
  <c r="Y9" i="25"/>
  <c r="H75" i="21"/>
  <c r="M72" i="21"/>
  <c r="J72" i="21"/>
  <c r="H66" i="21"/>
  <c r="M63" i="21"/>
  <c r="J63" i="21"/>
  <c r="H52" i="21"/>
  <c r="E52" i="21"/>
  <c r="H46" i="21"/>
  <c r="E46" i="21"/>
  <c r="I40" i="21"/>
  <c r="G40" i="21"/>
  <c r="I37" i="21"/>
  <c r="G37" i="21"/>
  <c r="C9" i="21"/>
  <c r="O14" i="21" s="1"/>
  <c r="O23" i="21" s="1"/>
  <c r="Q1" i="21"/>
  <c r="H75" i="23"/>
  <c r="M72" i="23"/>
  <c r="J72" i="23"/>
  <c r="H66" i="23"/>
  <c r="M63" i="23"/>
  <c r="J63" i="23"/>
  <c r="H52" i="23"/>
  <c r="E52" i="23"/>
  <c r="H46" i="23"/>
  <c r="E46" i="23"/>
  <c r="I40" i="23"/>
  <c r="G40" i="23"/>
  <c r="I37" i="23"/>
  <c r="G37" i="23"/>
  <c r="C9" i="23"/>
  <c r="O14" i="23" s="1"/>
  <c r="Q1" i="23"/>
  <c r="H75" i="19"/>
  <c r="M72" i="19"/>
  <c r="J72" i="19"/>
  <c r="H66" i="19"/>
  <c r="M63" i="19"/>
  <c r="J63" i="19"/>
  <c r="H52" i="19"/>
  <c r="E52" i="19"/>
  <c r="H46" i="19"/>
  <c r="E46" i="19"/>
  <c r="I40" i="19"/>
  <c r="G40" i="19"/>
  <c r="I37" i="19"/>
  <c r="G37" i="19"/>
  <c r="C9" i="19"/>
  <c r="N14" i="19" s="1"/>
  <c r="Q1" i="19"/>
  <c r="K13" i="19" l="1"/>
  <c r="K22" i="19" s="1"/>
  <c r="P13" i="21"/>
  <c r="P21" i="21" s="1"/>
  <c r="G14" i="19"/>
  <c r="N24" i="19"/>
  <c r="K29" i="19"/>
  <c r="K21" i="19"/>
  <c r="O24" i="21"/>
  <c r="O14" i="19"/>
  <c r="H13" i="21"/>
  <c r="N30" i="19"/>
  <c r="O30" i="21"/>
  <c r="L14" i="21"/>
  <c r="N23" i="19"/>
  <c r="K28" i="19"/>
  <c r="O31" i="23"/>
  <c r="O24" i="23"/>
  <c r="O23" i="23"/>
  <c r="O30" i="23"/>
  <c r="L13" i="21"/>
  <c r="H14" i="21"/>
  <c r="P14" i="21"/>
  <c r="E13" i="21"/>
  <c r="M13" i="21"/>
  <c r="I14" i="21"/>
  <c r="F13" i="21"/>
  <c r="N13" i="21"/>
  <c r="J14" i="21"/>
  <c r="G13" i="21"/>
  <c r="O13" i="21"/>
  <c r="K14" i="21"/>
  <c r="J13" i="21"/>
  <c r="F14" i="21"/>
  <c r="N14" i="21"/>
  <c r="I13" i="21"/>
  <c r="E14" i="21"/>
  <c r="M14" i="21"/>
  <c r="K13" i="21"/>
  <c r="G14" i="21"/>
  <c r="M13" i="23"/>
  <c r="N13" i="23"/>
  <c r="J14" i="23"/>
  <c r="H14" i="23"/>
  <c r="E13" i="23"/>
  <c r="I14" i="23"/>
  <c r="O13" i="23"/>
  <c r="L13" i="23"/>
  <c r="P13" i="23"/>
  <c r="F13" i="23"/>
  <c r="G13" i="23"/>
  <c r="K14" i="23"/>
  <c r="H13" i="23"/>
  <c r="L14" i="23"/>
  <c r="I13" i="23"/>
  <c r="J13" i="23"/>
  <c r="F14" i="23"/>
  <c r="N14" i="23"/>
  <c r="P14" i="23"/>
  <c r="E14" i="23"/>
  <c r="M14" i="23"/>
  <c r="K13" i="23"/>
  <c r="G14" i="23"/>
  <c r="E13" i="19"/>
  <c r="M13" i="19"/>
  <c r="I14" i="19"/>
  <c r="F13" i="19"/>
  <c r="N13" i="19"/>
  <c r="J14" i="19"/>
  <c r="L13" i="19"/>
  <c r="H14" i="19"/>
  <c r="P14" i="19"/>
  <c r="G13" i="19"/>
  <c r="O13" i="19"/>
  <c r="K14" i="19"/>
  <c r="H13" i="19"/>
  <c r="P13" i="19"/>
  <c r="L14" i="19"/>
  <c r="I13" i="19"/>
  <c r="E14" i="19"/>
  <c r="M14" i="19"/>
  <c r="J13" i="19"/>
  <c r="F14" i="19"/>
  <c r="H75" i="24"/>
  <c r="M72" i="24"/>
  <c r="J72" i="24"/>
  <c r="H66" i="24"/>
  <c r="M63" i="24"/>
  <c r="J63" i="24"/>
  <c r="H52" i="24"/>
  <c r="E52" i="24"/>
  <c r="E69" i="24" s="1"/>
  <c r="H46" i="24"/>
  <c r="E46" i="24"/>
  <c r="E60" i="24" s="1"/>
  <c r="I40" i="24"/>
  <c r="G40" i="24"/>
  <c r="I37" i="24"/>
  <c r="G37" i="24"/>
  <c r="C9" i="24"/>
  <c r="O14" i="24" s="1"/>
  <c r="Q1" i="24"/>
  <c r="K52" i="23"/>
  <c r="E55" i="23" s="1"/>
  <c r="E60" i="23"/>
  <c r="E69" i="23"/>
  <c r="K1" i="22"/>
  <c r="L1" i="23" s="1"/>
  <c r="E69" i="21"/>
  <c r="E60" i="21"/>
  <c r="K52" i="21"/>
  <c r="E55" i="21" s="1"/>
  <c r="K1" i="18"/>
  <c r="K52" i="19"/>
  <c r="E55" i="19" s="1"/>
  <c r="E60" i="19"/>
  <c r="P22" i="21" l="1"/>
  <c r="P28" i="21"/>
  <c r="O23" i="19"/>
  <c r="O30" i="19"/>
  <c r="O24" i="19"/>
  <c r="E21" i="19"/>
  <c r="E28" i="19"/>
  <c r="E29" i="19"/>
  <c r="E22" i="19"/>
  <c r="G23" i="21"/>
  <c r="G31" i="21"/>
  <c r="G24" i="21"/>
  <c r="K24" i="21"/>
  <c r="K23" i="21"/>
  <c r="E28" i="21"/>
  <c r="E21" i="21"/>
  <c r="E29" i="21"/>
  <c r="E22" i="21"/>
  <c r="M28" i="21"/>
  <c r="M21" i="21"/>
  <c r="M22" i="21"/>
  <c r="E23" i="19"/>
  <c r="E24" i="19"/>
  <c r="I29" i="19"/>
  <c r="I22" i="19"/>
  <c r="I21" i="19"/>
  <c r="H23" i="19"/>
  <c r="H24" i="19"/>
  <c r="H31" i="19"/>
  <c r="K22" i="21"/>
  <c r="K28" i="21"/>
  <c r="K21" i="21"/>
  <c r="K29" i="21"/>
  <c r="O21" i="21"/>
  <c r="O22" i="21"/>
  <c r="O28" i="21"/>
  <c r="P23" i="21"/>
  <c r="P30" i="21"/>
  <c r="P24" i="21"/>
  <c r="M28" i="19"/>
  <c r="M21" i="19"/>
  <c r="M22" i="19"/>
  <c r="P23" i="19"/>
  <c r="P30" i="19"/>
  <c r="P24" i="19"/>
  <c r="L24" i="19"/>
  <c r="L23" i="19"/>
  <c r="L22" i="19"/>
  <c r="L28" i="19"/>
  <c r="L21" i="19"/>
  <c r="M23" i="21"/>
  <c r="M24" i="21"/>
  <c r="G21" i="21"/>
  <c r="G29" i="21"/>
  <c r="G22" i="21"/>
  <c r="H23" i="21"/>
  <c r="H24" i="21"/>
  <c r="H31" i="21"/>
  <c r="L24" i="21"/>
  <c r="L23" i="21"/>
  <c r="M23" i="19"/>
  <c r="M24" i="19"/>
  <c r="E23" i="21"/>
  <c r="E24" i="21"/>
  <c r="J22" i="21"/>
  <c r="J21" i="21"/>
  <c r="J29" i="21"/>
  <c r="P21" i="19"/>
  <c r="P22" i="19"/>
  <c r="P28" i="19"/>
  <c r="J24" i="19"/>
  <c r="J31" i="19"/>
  <c r="J23" i="19"/>
  <c r="J24" i="21"/>
  <c r="J31" i="21"/>
  <c r="J23" i="21"/>
  <c r="L22" i="21"/>
  <c r="L28" i="21"/>
  <c r="L21" i="21"/>
  <c r="H21" i="19"/>
  <c r="H29" i="19"/>
  <c r="H22" i="19"/>
  <c r="N21" i="19"/>
  <c r="N22" i="19"/>
  <c r="N28" i="19"/>
  <c r="I29" i="21"/>
  <c r="I22" i="21"/>
  <c r="I21" i="21"/>
  <c r="N21" i="21"/>
  <c r="N22" i="21"/>
  <c r="N28" i="21"/>
  <c r="G21" i="19"/>
  <c r="G29" i="19"/>
  <c r="G22" i="19"/>
  <c r="K24" i="19"/>
  <c r="K23" i="19"/>
  <c r="F21" i="21"/>
  <c r="F29" i="21"/>
  <c r="F22" i="21"/>
  <c r="G23" i="19"/>
  <c r="G31" i="19"/>
  <c r="G24" i="19"/>
  <c r="F31" i="19"/>
  <c r="F23" i="19"/>
  <c r="F24" i="19"/>
  <c r="F21" i="19"/>
  <c r="F29" i="19"/>
  <c r="F22" i="19"/>
  <c r="N23" i="21"/>
  <c r="N30" i="21"/>
  <c r="N24" i="21"/>
  <c r="J22" i="19"/>
  <c r="J29" i="19"/>
  <c r="J21" i="19"/>
  <c r="O21" i="19"/>
  <c r="O22" i="19"/>
  <c r="O28" i="19"/>
  <c r="I24" i="19"/>
  <c r="I23" i="19"/>
  <c r="I31" i="19"/>
  <c r="F31" i="21"/>
  <c r="F23" i="21"/>
  <c r="F24" i="21"/>
  <c r="I24" i="21"/>
  <c r="I31" i="21"/>
  <c r="I23" i="21"/>
  <c r="H21" i="21"/>
  <c r="H29" i="21"/>
  <c r="H22" i="21"/>
  <c r="L1" i="21"/>
  <c r="L1" i="19"/>
  <c r="K52" i="24"/>
  <c r="E55" i="24" s="1"/>
  <c r="G31" i="23"/>
  <c r="G24" i="23"/>
  <c r="G30" i="23"/>
  <c r="G23" i="23"/>
  <c r="E14" i="24"/>
  <c r="M14" i="24"/>
  <c r="J28" i="23"/>
  <c r="J21" i="23"/>
  <c r="J29" i="23"/>
  <c r="J22" i="23"/>
  <c r="L28" i="23"/>
  <c r="L21" i="23"/>
  <c r="L29" i="23"/>
  <c r="L22" i="23"/>
  <c r="O29" i="23"/>
  <c r="O22" i="23"/>
  <c r="O21" i="23"/>
  <c r="O28" i="23"/>
  <c r="K28" i="23"/>
  <c r="K21" i="23"/>
  <c r="K22" i="23"/>
  <c r="K29" i="23"/>
  <c r="L30" i="23"/>
  <c r="L23" i="23"/>
  <c r="L31" i="23"/>
  <c r="L24" i="23"/>
  <c r="I31" i="23"/>
  <c r="I24" i="23"/>
  <c r="I30" i="23"/>
  <c r="I23" i="23"/>
  <c r="M30" i="23"/>
  <c r="M23" i="23"/>
  <c r="M31" i="23"/>
  <c r="M24" i="23"/>
  <c r="H29" i="23"/>
  <c r="H22" i="23"/>
  <c r="H28" i="23"/>
  <c r="H21" i="23"/>
  <c r="E28" i="23"/>
  <c r="E21" i="23"/>
  <c r="E29" i="23"/>
  <c r="E22" i="23"/>
  <c r="I13" i="24"/>
  <c r="E30" i="23"/>
  <c r="E23" i="23"/>
  <c r="E31" i="23"/>
  <c r="E24" i="23"/>
  <c r="K30" i="23"/>
  <c r="K23" i="23"/>
  <c r="K24" i="23"/>
  <c r="K31" i="23"/>
  <c r="H31" i="23"/>
  <c r="H24" i="23"/>
  <c r="H30" i="23"/>
  <c r="H23" i="23"/>
  <c r="I29" i="23"/>
  <c r="I22" i="23"/>
  <c r="I28" i="23"/>
  <c r="I21" i="23"/>
  <c r="I17" i="23" s="1"/>
  <c r="G29" i="23"/>
  <c r="G22" i="23"/>
  <c r="G21" i="23"/>
  <c r="G28" i="23"/>
  <c r="J30" i="23"/>
  <c r="J23" i="23"/>
  <c r="J31" i="23"/>
  <c r="J24" i="23"/>
  <c r="O31" i="24"/>
  <c r="O24" i="24"/>
  <c r="O30" i="24"/>
  <c r="O23" i="24"/>
  <c r="F29" i="23"/>
  <c r="F22" i="23"/>
  <c r="F28" i="23"/>
  <c r="F21" i="23"/>
  <c r="N29" i="23"/>
  <c r="N22" i="23"/>
  <c r="N28" i="23"/>
  <c r="N21" i="23"/>
  <c r="P31" i="23"/>
  <c r="P24" i="23"/>
  <c r="P30" i="23"/>
  <c r="P23" i="23"/>
  <c r="N31" i="23"/>
  <c r="N24" i="23"/>
  <c r="N30" i="23"/>
  <c r="N23" i="23"/>
  <c r="F31" i="23"/>
  <c r="F24" i="23"/>
  <c r="F30" i="23"/>
  <c r="F23" i="23"/>
  <c r="P29" i="23"/>
  <c r="P22" i="23"/>
  <c r="P28" i="23"/>
  <c r="P21" i="23"/>
  <c r="M28" i="23"/>
  <c r="M21" i="23"/>
  <c r="M29" i="23"/>
  <c r="M22" i="23"/>
  <c r="L1" i="24"/>
  <c r="M13" i="24"/>
  <c r="F13" i="24"/>
  <c r="N13" i="24"/>
  <c r="J14" i="24"/>
  <c r="H14" i="24"/>
  <c r="P14" i="24"/>
  <c r="G13" i="24"/>
  <c r="O13" i="24"/>
  <c r="K14" i="24"/>
  <c r="L13" i="24"/>
  <c r="E13" i="24"/>
  <c r="I14" i="24"/>
  <c r="H13" i="24"/>
  <c r="P13" i="24"/>
  <c r="L14" i="24"/>
  <c r="J13" i="24"/>
  <c r="F14" i="24"/>
  <c r="N14" i="24"/>
  <c r="K13" i="24"/>
  <c r="G14" i="24"/>
  <c r="K46" i="24"/>
  <c r="E49" i="24" s="1"/>
  <c r="K46" i="23"/>
  <c r="E49" i="23" s="1"/>
  <c r="K46" i="21"/>
  <c r="E49" i="21" s="1"/>
  <c r="E69" i="19"/>
  <c r="K46" i="19"/>
  <c r="E49" i="19" s="1"/>
  <c r="J63" i="11"/>
  <c r="J72" i="11"/>
  <c r="M72" i="11"/>
  <c r="M63" i="11"/>
  <c r="K17" i="23" l="1"/>
  <c r="L17" i="23"/>
  <c r="F17" i="23"/>
  <c r="M17" i="23"/>
  <c r="O17" i="23"/>
  <c r="E17" i="23"/>
  <c r="J17" i="23"/>
  <c r="P17" i="23"/>
  <c r="N17" i="23"/>
  <c r="G17" i="23"/>
  <c r="H17" i="23"/>
  <c r="G17" i="21"/>
  <c r="K17" i="19"/>
  <c r="I17" i="21"/>
  <c r="F17" i="21"/>
  <c r="L17" i="19"/>
  <c r="H17" i="21"/>
  <c r="P17" i="21"/>
  <c r="H17" i="19"/>
  <c r="L17" i="21"/>
  <c r="E17" i="19"/>
  <c r="M17" i="21"/>
  <c r="O17" i="21"/>
  <c r="I17" i="19"/>
  <c r="G17" i="19"/>
  <c r="P17" i="19"/>
  <c r="M17" i="19"/>
  <c r="O17" i="19"/>
  <c r="J17" i="19"/>
  <c r="F17" i="19"/>
  <c r="N17" i="19"/>
  <c r="K17" i="21"/>
  <c r="J17" i="21"/>
  <c r="E17" i="21"/>
  <c r="N17" i="21"/>
  <c r="G29" i="24"/>
  <c r="G22" i="24"/>
  <c r="G28" i="24"/>
  <c r="G21" i="24"/>
  <c r="M31" i="24"/>
  <c r="M24" i="24"/>
  <c r="M23" i="24"/>
  <c r="M30" i="24"/>
  <c r="M29" i="24"/>
  <c r="M22" i="24"/>
  <c r="M21" i="24"/>
  <c r="M17" i="24" s="1"/>
  <c r="M28" i="24"/>
  <c r="E31" i="24"/>
  <c r="E24" i="24"/>
  <c r="E23" i="24"/>
  <c r="E30" i="24"/>
  <c r="F29" i="24"/>
  <c r="F22" i="24"/>
  <c r="F28" i="24"/>
  <c r="F21" i="24"/>
  <c r="H28" i="24"/>
  <c r="H21" i="24"/>
  <c r="H29" i="24"/>
  <c r="H22" i="24"/>
  <c r="N29" i="24"/>
  <c r="N22" i="24"/>
  <c r="N28" i="24"/>
  <c r="N21" i="24"/>
  <c r="O29" i="24"/>
  <c r="O22" i="24"/>
  <c r="O28" i="24"/>
  <c r="O21" i="24"/>
  <c r="O17" i="24" s="1"/>
  <c r="L31" i="24"/>
  <c r="L24" i="24"/>
  <c r="L30" i="24"/>
  <c r="L23" i="24"/>
  <c r="G31" i="24"/>
  <c r="G24" i="24"/>
  <c r="G30" i="24"/>
  <c r="G23" i="24"/>
  <c r="I30" i="24"/>
  <c r="I23" i="24"/>
  <c r="I31" i="24"/>
  <c r="I24" i="24"/>
  <c r="P30" i="24"/>
  <c r="P23" i="24"/>
  <c r="P31" i="24"/>
  <c r="P24" i="24"/>
  <c r="I28" i="24"/>
  <c r="I21" i="24"/>
  <c r="I22" i="24"/>
  <c r="I29" i="24"/>
  <c r="K30" i="24"/>
  <c r="K23" i="24"/>
  <c r="K31" i="24"/>
  <c r="K24" i="24"/>
  <c r="P28" i="24"/>
  <c r="P21" i="24"/>
  <c r="P17" i="24" s="1"/>
  <c r="P29" i="24"/>
  <c r="P22" i="24"/>
  <c r="K28" i="24"/>
  <c r="K21" i="24"/>
  <c r="K29" i="24"/>
  <c r="K22" i="24"/>
  <c r="E29" i="24"/>
  <c r="E22" i="24"/>
  <c r="E28" i="24"/>
  <c r="E21" i="24"/>
  <c r="H30" i="24"/>
  <c r="H23" i="24"/>
  <c r="H31" i="24"/>
  <c r="H24" i="24"/>
  <c r="F31" i="24"/>
  <c r="F24" i="24"/>
  <c r="F30" i="24"/>
  <c r="F23" i="24"/>
  <c r="J28" i="24"/>
  <c r="J21" i="24"/>
  <c r="J29" i="24"/>
  <c r="J22" i="24"/>
  <c r="N31" i="24"/>
  <c r="N24" i="24"/>
  <c r="N30" i="24"/>
  <c r="N23" i="24"/>
  <c r="L29" i="24"/>
  <c r="L22" i="24"/>
  <c r="L28" i="24"/>
  <c r="L21" i="24"/>
  <c r="L17" i="24" s="1"/>
  <c r="J30" i="24"/>
  <c r="J23" i="24"/>
  <c r="J31" i="24"/>
  <c r="J24" i="24"/>
  <c r="H52" i="11"/>
  <c r="E52" i="11"/>
  <c r="E69" i="11" s="1"/>
  <c r="H46" i="11"/>
  <c r="E46" i="11"/>
  <c r="E60" i="11" s="1"/>
  <c r="I40" i="11"/>
  <c r="I37" i="11"/>
  <c r="G40" i="11"/>
  <c r="G37" i="11"/>
  <c r="H75" i="11"/>
  <c r="H66" i="11"/>
  <c r="C9" i="11"/>
  <c r="K13" i="11" s="1"/>
  <c r="K22" i="11" s="1"/>
  <c r="Q1" i="11"/>
  <c r="L1" i="11"/>
  <c r="E17" i="24" l="1"/>
  <c r="N17" i="24"/>
  <c r="F17" i="24"/>
  <c r="G17" i="24"/>
  <c r="I17" i="24"/>
  <c r="J17" i="24"/>
  <c r="K17" i="24"/>
  <c r="H17" i="24"/>
  <c r="AD664" i="25"/>
  <c r="AE664" i="25" s="1"/>
  <c r="L31" i="21" s="1"/>
  <c r="AD656" i="25"/>
  <c r="AE656" i="25" s="1"/>
  <c r="AD648" i="25"/>
  <c r="AE648" i="25" s="1"/>
  <c r="AD640" i="25"/>
  <c r="AE640" i="25" s="1"/>
  <c r="L31" i="19" s="1"/>
  <c r="AD632" i="25"/>
  <c r="AE632" i="25" s="1"/>
  <c r="AD624" i="25"/>
  <c r="AE624" i="25" s="1"/>
  <c r="AD616" i="25"/>
  <c r="AE616" i="25" s="1"/>
  <c r="AD663" i="25"/>
  <c r="AE663" i="25" s="1"/>
  <c r="L29" i="21" s="1"/>
  <c r="AD655" i="25"/>
  <c r="AE655" i="25" s="1"/>
  <c r="AD647" i="25"/>
  <c r="AE647" i="25" s="1"/>
  <c r="AD639" i="25"/>
  <c r="AE639" i="25" s="1"/>
  <c r="AD631" i="25"/>
  <c r="AE631" i="25" s="1"/>
  <c r="AD623" i="25"/>
  <c r="AE623" i="25" s="1"/>
  <c r="AD615" i="25"/>
  <c r="AE615" i="25" s="1"/>
  <c r="L29" i="19" s="1"/>
  <c r="AD662" i="25"/>
  <c r="AE662" i="25" s="1"/>
  <c r="AD654" i="25"/>
  <c r="AE654" i="25" s="1"/>
  <c r="AD646" i="25"/>
  <c r="AE646" i="25" s="1"/>
  <c r="AD638" i="25"/>
  <c r="AE638" i="25" s="1"/>
  <c r="AD630" i="25"/>
  <c r="AE630" i="25" s="1"/>
  <c r="AD622" i="25"/>
  <c r="AE622" i="25" s="1"/>
  <c r="AD614" i="25"/>
  <c r="AE614" i="25" s="1"/>
  <c r="AD661" i="25"/>
  <c r="AE661" i="25" s="1"/>
  <c r="AD653" i="25"/>
  <c r="AE653" i="25" s="1"/>
  <c r="AD645" i="25"/>
  <c r="AE645" i="25" s="1"/>
  <c r="AD637" i="25"/>
  <c r="AE637" i="25" s="1"/>
  <c r="AD629" i="25"/>
  <c r="AE629" i="25" s="1"/>
  <c r="AD621" i="25"/>
  <c r="AE621" i="25" s="1"/>
  <c r="AD613" i="25"/>
  <c r="AE613" i="25" s="1"/>
  <c r="AD668" i="25"/>
  <c r="AE668" i="25" s="1"/>
  <c r="AD660" i="25"/>
  <c r="AE660" i="25" s="1"/>
  <c r="AD652" i="25"/>
  <c r="AE652" i="25" s="1"/>
  <c r="AD644" i="25"/>
  <c r="AE644" i="25" s="1"/>
  <c r="AD636" i="25"/>
  <c r="AE636" i="25" s="1"/>
  <c r="AD628" i="25"/>
  <c r="AE628" i="25" s="1"/>
  <c r="AD620" i="25"/>
  <c r="AE620" i="25" s="1"/>
  <c r="AD612" i="25"/>
  <c r="AE612" i="25" s="1"/>
  <c r="AD667" i="25"/>
  <c r="AE667" i="25" s="1"/>
  <c r="AD659" i="25"/>
  <c r="AE659" i="25" s="1"/>
  <c r="AD651" i="25"/>
  <c r="AE651" i="25" s="1"/>
  <c r="AD643" i="25"/>
  <c r="AE643" i="25" s="1"/>
  <c r="AD635" i="25"/>
  <c r="AE635" i="25" s="1"/>
  <c r="AD627" i="25"/>
  <c r="AE627" i="25" s="1"/>
  <c r="AD619" i="25"/>
  <c r="AE619" i="25" s="1"/>
  <c r="AD611" i="25"/>
  <c r="AE611" i="25" s="1"/>
  <c r="AD665" i="25"/>
  <c r="AE665" i="25" s="1"/>
  <c r="AD657" i="25"/>
  <c r="AE657" i="25" s="1"/>
  <c r="AD649" i="25"/>
  <c r="AE649" i="25" s="1"/>
  <c r="AD641" i="25"/>
  <c r="AE641" i="25" s="1"/>
  <c r="AD633" i="25"/>
  <c r="AE633" i="25" s="1"/>
  <c r="AD625" i="25"/>
  <c r="AE625" i="25" s="1"/>
  <c r="AD617" i="25"/>
  <c r="AE617" i="25" s="1"/>
  <c r="AD609" i="25"/>
  <c r="AE609" i="25" s="1"/>
  <c r="AD658" i="25"/>
  <c r="AE658" i="25" s="1"/>
  <c r="L30" i="21" s="1"/>
  <c r="AD650" i="25"/>
  <c r="AE650" i="25" s="1"/>
  <c r="AD642" i="25"/>
  <c r="AE642" i="25" s="1"/>
  <c r="AD634" i="25"/>
  <c r="AE634" i="25" s="1"/>
  <c r="L30" i="19" s="1"/>
  <c r="AD626" i="25"/>
  <c r="AE626" i="25" s="1"/>
  <c r="AD618" i="25"/>
  <c r="AE618" i="25" s="1"/>
  <c r="AD610" i="25"/>
  <c r="AE610" i="25" s="1"/>
  <c r="AD666" i="25"/>
  <c r="AE666" i="25" s="1"/>
  <c r="Q29" i="24"/>
  <c r="M40" i="24" s="1"/>
  <c r="G55" i="24" s="1"/>
  <c r="I55" i="24" s="1"/>
  <c r="H69" i="24" s="1"/>
  <c r="J69" i="24" s="1"/>
  <c r="E72" i="24" s="1"/>
  <c r="Q28" i="23"/>
  <c r="M37" i="23" s="1"/>
  <c r="G49" i="23" s="1"/>
  <c r="I49" i="23" s="1"/>
  <c r="H60" i="23" s="1"/>
  <c r="J60" i="23" s="1"/>
  <c r="E63" i="23" s="1"/>
  <c r="Q31" i="24"/>
  <c r="Q23" i="24"/>
  <c r="Q28" i="24"/>
  <c r="M37" i="24" s="1"/>
  <c r="G49" i="24" s="1"/>
  <c r="I49" i="24" s="1"/>
  <c r="H60" i="24" s="1"/>
  <c r="J60" i="24" s="1"/>
  <c r="E63" i="24" s="1"/>
  <c r="Q22" i="23"/>
  <c r="E10" i="23" s="1"/>
  <c r="Q31" i="23"/>
  <c r="Q24" i="24"/>
  <c r="Q30" i="24"/>
  <c r="Q22" i="24"/>
  <c r="E10" i="24" s="1"/>
  <c r="Q21" i="24"/>
  <c r="E9" i="24" s="1"/>
  <c r="Q23" i="23"/>
  <c r="Q30" i="23"/>
  <c r="Q29" i="23"/>
  <c r="M40" i="23" s="1"/>
  <c r="G55" i="23" s="1"/>
  <c r="I55" i="23" s="1"/>
  <c r="H69" i="23" s="1"/>
  <c r="J69" i="23" s="1"/>
  <c r="E72" i="23" s="1"/>
  <c r="Q24" i="23"/>
  <c r="Q21" i="23"/>
  <c r="E9" i="23" s="1"/>
  <c r="Q22" i="21"/>
  <c r="Q23" i="21"/>
  <c r="Q21" i="21"/>
  <c r="Q24" i="21"/>
  <c r="Q22" i="19"/>
  <c r="Q23" i="19"/>
  <c r="Q21" i="19"/>
  <c r="Q24" i="19"/>
  <c r="K21" i="11"/>
  <c r="P13" i="11"/>
  <c r="L14" i="11"/>
  <c r="G14" i="11"/>
  <c r="O14" i="11"/>
  <c r="H13" i="11"/>
  <c r="K52" i="11"/>
  <c r="E55" i="11" s="1"/>
  <c r="L13" i="11"/>
  <c r="E13" i="11"/>
  <c r="M13" i="11"/>
  <c r="I14" i="11"/>
  <c r="K46" i="11"/>
  <c r="E49" i="11" s="1"/>
  <c r="K28" i="11"/>
  <c r="H14" i="11"/>
  <c r="F13" i="11"/>
  <c r="N13" i="11"/>
  <c r="J14" i="11"/>
  <c r="P14" i="11"/>
  <c r="G13" i="11"/>
  <c r="O13" i="11"/>
  <c r="K14" i="11"/>
  <c r="I13" i="11"/>
  <c r="E14" i="11"/>
  <c r="M14" i="11"/>
  <c r="J13" i="11"/>
  <c r="F14" i="11"/>
  <c r="N14" i="11"/>
  <c r="E9" i="21" l="1"/>
  <c r="E9" i="19"/>
  <c r="E10" i="21"/>
  <c r="H72" i="21" s="1"/>
  <c r="E10" i="19"/>
  <c r="AD544" i="26"/>
  <c r="AE544" i="26" s="1"/>
  <c r="AD536" i="26"/>
  <c r="AE536" i="26" s="1"/>
  <c r="AD528" i="26"/>
  <c r="AE528" i="26" s="1"/>
  <c r="AD520" i="26"/>
  <c r="AE520" i="26" s="1"/>
  <c r="AD512" i="26"/>
  <c r="AE512" i="26" s="1"/>
  <c r="AD504" i="26"/>
  <c r="AE504" i="26" s="1"/>
  <c r="AD496" i="26"/>
  <c r="AE496" i="26" s="1"/>
  <c r="AD543" i="26"/>
  <c r="AE543" i="26" s="1"/>
  <c r="AD535" i="26"/>
  <c r="AE535" i="26" s="1"/>
  <c r="AD527" i="26"/>
  <c r="AE527" i="26" s="1"/>
  <c r="AD519" i="26"/>
  <c r="AE519" i="26" s="1"/>
  <c r="AD511" i="26"/>
  <c r="AE511" i="26" s="1"/>
  <c r="AD503" i="26"/>
  <c r="AE503" i="26" s="1"/>
  <c r="AD495" i="26"/>
  <c r="AE495" i="26" s="1"/>
  <c r="AD542" i="26"/>
  <c r="AE542" i="26" s="1"/>
  <c r="AD534" i="26"/>
  <c r="AE534" i="26" s="1"/>
  <c r="AD526" i="26"/>
  <c r="AE526" i="26" s="1"/>
  <c r="AD518" i="26"/>
  <c r="AE518" i="26" s="1"/>
  <c r="AD510" i="26"/>
  <c r="AE510" i="26" s="1"/>
  <c r="AD502" i="26"/>
  <c r="AE502" i="26" s="1"/>
  <c r="AD494" i="26"/>
  <c r="AE494" i="26" s="1"/>
  <c r="AD541" i="26"/>
  <c r="AE541" i="26" s="1"/>
  <c r="AD533" i="26"/>
  <c r="AE533" i="26" s="1"/>
  <c r="AD525" i="26"/>
  <c r="AE525" i="26" s="1"/>
  <c r="AD517" i="26"/>
  <c r="AE517" i="26" s="1"/>
  <c r="AD509" i="26"/>
  <c r="AE509" i="26" s="1"/>
  <c r="AD501" i="26"/>
  <c r="AE501" i="26" s="1"/>
  <c r="AD493" i="26"/>
  <c r="AE493" i="26" s="1"/>
  <c r="AD548" i="26"/>
  <c r="AE548" i="26" s="1"/>
  <c r="AD540" i="26"/>
  <c r="AE540" i="26" s="1"/>
  <c r="AD532" i="26"/>
  <c r="AE532" i="26" s="1"/>
  <c r="AD524" i="26"/>
  <c r="AE524" i="26" s="1"/>
  <c r="AD516" i="26"/>
  <c r="AE516" i="26" s="1"/>
  <c r="AD508" i="26"/>
  <c r="AE508" i="26" s="1"/>
  <c r="AD500" i="26"/>
  <c r="AE500" i="26" s="1"/>
  <c r="AD492" i="26"/>
  <c r="AE492" i="26" s="1"/>
  <c r="AD547" i="26"/>
  <c r="AE547" i="26" s="1"/>
  <c r="AD539" i="26"/>
  <c r="AE539" i="26" s="1"/>
  <c r="AD531" i="26"/>
  <c r="AE531" i="26" s="1"/>
  <c r="AD523" i="26"/>
  <c r="AE523" i="26" s="1"/>
  <c r="AD515" i="26"/>
  <c r="AE515" i="26" s="1"/>
  <c r="AD507" i="26"/>
  <c r="AE507" i="26" s="1"/>
  <c r="AD499" i="26"/>
  <c r="AE499" i="26" s="1"/>
  <c r="AD491" i="26"/>
  <c r="AE491" i="26" s="1"/>
  <c r="AD546" i="26"/>
  <c r="AE546" i="26" s="1"/>
  <c r="AD538" i="26"/>
  <c r="AE538" i="26" s="1"/>
  <c r="AD530" i="26"/>
  <c r="AE530" i="26" s="1"/>
  <c r="AD522" i="26"/>
  <c r="AE522" i="26" s="1"/>
  <c r="AD514" i="26"/>
  <c r="AE514" i="26" s="1"/>
  <c r="AD506" i="26"/>
  <c r="AE506" i="26" s="1"/>
  <c r="AD498" i="26"/>
  <c r="AE498" i="26" s="1"/>
  <c r="AD490" i="26"/>
  <c r="AE490" i="26" s="1"/>
  <c r="AD529" i="26"/>
  <c r="AE529" i="26" s="1"/>
  <c r="AD521" i="26"/>
  <c r="AE521" i="26" s="1"/>
  <c r="AD513" i="26"/>
  <c r="AE513" i="26" s="1"/>
  <c r="AD505" i="26"/>
  <c r="AE505" i="26" s="1"/>
  <c r="AD497" i="26"/>
  <c r="AE497" i="26" s="1"/>
  <c r="AD489" i="26"/>
  <c r="AE489" i="26" s="1"/>
  <c r="AD537" i="26"/>
  <c r="AE537" i="26" s="1"/>
  <c r="AD545" i="26"/>
  <c r="AE545" i="26" s="1"/>
  <c r="K40" i="24"/>
  <c r="H72" i="24"/>
  <c r="P72" i="24" s="1"/>
  <c r="E75" i="24" s="1"/>
  <c r="K75" i="24" s="1"/>
  <c r="H78" i="24" s="1"/>
  <c r="F40" i="22" s="1"/>
  <c r="AD62" i="26"/>
  <c r="AE62" i="26" s="1"/>
  <c r="AD54" i="26"/>
  <c r="AE54" i="26" s="1"/>
  <c r="AD61" i="26"/>
  <c r="AE61" i="26" s="1"/>
  <c r="AD53" i="26"/>
  <c r="AE53" i="26" s="1"/>
  <c r="AD68" i="26"/>
  <c r="AE68" i="26" s="1"/>
  <c r="AD60" i="26"/>
  <c r="AE60" i="26" s="1"/>
  <c r="AD52" i="26"/>
  <c r="AE52" i="26" s="1"/>
  <c r="AD67" i="26"/>
  <c r="AE67" i="26" s="1"/>
  <c r="AD56" i="26"/>
  <c r="AE56" i="26" s="1"/>
  <c r="AD45" i="26"/>
  <c r="AE45" i="26" s="1"/>
  <c r="AD37" i="26"/>
  <c r="AE37" i="26" s="1"/>
  <c r="AD29" i="26"/>
  <c r="AE29" i="26" s="1"/>
  <c r="AD21" i="26"/>
  <c r="AE21" i="26" s="1"/>
  <c r="AD13" i="26"/>
  <c r="AE13" i="26" s="1"/>
  <c r="AD66" i="26"/>
  <c r="AE66" i="26" s="1"/>
  <c r="AD55" i="26"/>
  <c r="AE55" i="26" s="1"/>
  <c r="AD44" i="26"/>
  <c r="AE44" i="26" s="1"/>
  <c r="AD36" i="26"/>
  <c r="AE36" i="26" s="1"/>
  <c r="AD28" i="26"/>
  <c r="AE28" i="26" s="1"/>
  <c r="AD20" i="26"/>
  <c r="AE20" i="26" s="1"/>
  <c r="AD12" i="26"/>
  <c r="AE12" i="26" s="1"/>
  <c r="AD65" i="26"/>
  <c r="AE65" i="26" s="1"/>
  <c r="AD51" i="26"/>
  <c r="AE51" i="26" s="1"/>
  <c r="AD43" i="26"/>
  <c r="AE43" i="26" s="1"/>
  <c r="AD35" i="26"/>
  <c r="AE35" i="26" s="1"/>
  <c r="AD27" i="26"/>
  <c r="AE27" i="26" s="1"/>
  <c r="AD19" i="26"/>
  <c r="AE19" i="26" s="1"/>
  <c r="AD11" i="26"/>
  <c r="AE11" i="26" s="1"/>
  <c r="AD64" i="26"/>
  <c r="AE64" i="26" s="1"/>
  <c r="AD50" i="26"/>
  <c r="AE50" i="26" s="1"/>
  <c r="AD42" i="26"/>
  <c r="AE42" i="26" s="1"/>
  <c r="AD34" i="26"/>
  <c r="AE34" i="26" s="1"/>
  <c r="AD26" i="26"/>
  <c r="AE26" i="26" s="1"/>
  <c r="AD18" i="26"/>
  <c r="AE18" i="26" s="1"/>
  <c r="AD10" i="26"/>
  <c r="AE10" i="26" s="1"/>
  <c r="AD63" i="26"/>
  <c r="AE63" i="26" s="1"/>
  <c r="AD49" i="26"/>
  <c r="AE49" i="26" s="1"/>
  <c r="AD41" i="26"/>
  <c r="AE41" i="26" s="1"/>
  <c r="AD33" i="26"/>
  <c r="AE33" i="26" s="1"/>
  <c r="AD25" i="26"/>
  <c r="AE25" i="26" s="1"/>
  <c r="AD17" i="26"/>
  <c r="AE17" i="26" s="1"/>
  <c r="AD9" i="26"/>
  <c r="AE9" i="26" s="1"/>
  <c r="AD59" i="26"/>
  <c r="AE59" i="26" s="1"/>
  <c r="AD48" i="26"/>
  <c r="AE48" i="26" s="1"/>
  <c r="AD40" i="26"/>
  <c r="AE40" i="26" s="1"/>
  <c r="AD32" i="26"/>
  <c r="AE32" i="26" s="1"/>
  <c r="AD24" i="26"/>
  <c r="AE24" i="26" s="1"/>
  <c r="AD16" i="26"/>
  <c r="AE16" i="26" s="1"/>
  <c r="AD57" i="26"/>
  <c r="AE57" i="26" s="1"/>
  <c r="AD46" i="26"/>
  <c r="AE46" i="26" s="1"/>
  <c r="AD38" i="26"/>
  <c r="AE38" i="26" s="1"/>
  <c r="AD30" i="26"/>
  <c r="AE30" i="26" s="1"/>
  <c r="AD22" i="26"/>
  <c r="AE22" i="26" s="1"/>
  <c r="AD14" i="26"/>
  <c r="AE14" i="26" s="1"/>
  <c r="AD58" i="26"/>
  <c r="AE58" i="26" s="1"/>
  <c r="AD47" i="26"/>
  <c r="AE47" i="26" s="1"/>
  <c r="AD15" i="26"/>
  <c r="AE15" i="26" s="1"/>
  <c r="AD39" i="26"/>
  <c r="AE39" i="26" s="1"/>
  <c r="AD31" i="26"/>
  <c r="AE31" i="26" s="1"/>
  <c r="AD23" i="26"/>
  <c r="AE23" i="26" s="1"/>
  <c r="AD664" i="26"/>
  <c r="AE664" i="26" s="1"/>
  <c r="AD656" i="26"/>
  <c r="AE656" i="26" s="1"/>
  <c r="AD648" i="26"/>
  <c r="AE648" i="26" s="1"/>
  <c r="AD640" i="26"/>
  <c r="AE640" i="26" s="1"/>
  <c r="AD632" i="26"/>
  <c r="AE632" i="26" s="1"/>
  <c r="AD624" i="26"/>
  <c r="AE624" i="26" s="1"/>
  <c r="AD616" i="26"/>
  <c r="AE616" i="26" s="1"/>
  <c r="AD663" i="26"/>
  <c r="AE663" i="26" s="1"/>
  <c r="AD655" i="26"/>
  <c r="AE655" i="26" s="1"/>
  <c r="AD647" i="26"/>
  <c r="AE647" i="26" s="1"/>
  <c r="AD639" i="26"/>
  <c r="AE639" i="26" s="1"/>
  <c r="AD631" i="26"/>
  <c r="AE631" i="26" s="1"/>
  <c r="AD623" i="26"/>
  <c r="AE623" i="26" s="1"/>
  <c r="AD615" i="26"/>
  <c r="AE615" i="26" s="1"/>
  <c r="AD662" i="26"/>
  <c r="AE662" i="26" s="1"/>
  <c r="AD654" i="26"/>
  <c r="AE654" i="26" s="1"/>
  <c r="AD646" i="26"/>
  <c r="AE646" i="26" s="1"/>
  <c r="AD638" i="26"/>
  <c r="AE638" i="26" s="1"/>
  <c r="AD630" i="26"/>
  <c r="AE630" i="26" s="1"/>
  <c r="AD622" i="26"/>
  <c r="AE622" i="26" s="1"/>
  <c r="AD614" i="26"/>
  <c r="AE614" i="26" s="1"/>
  <c r="AD661" i="26"/>
  <c r="AE661" i="26" s="1"/>
  <c r="AD653" i="26"/>
  <c r="AE653" i="26" s="1"/>
  <c r="AD645" i="26"/>
  <c r="AE645" i="26" s="1"/>
  <c r="AD637" i="26"/>
  <c r="AE637" i="26" s="1"/>
  <c r="AD629" i="26"/>
  <c r="AE629" i="26" s="1"/>
  <c r="AD621" i="26"/>
  <c r="AE621" i="26" s="1"/>
  <c r="AD613" i="26"/>
  <c r="AE613" i="26" s="1"/>
  <c r="AD668" i="26"/>
  <c r="AE668" i="26" s="1"/>
  <c r="AD660" i="26"/>
  <c r="AE660" i="26" s="1"/>
  <c r="AD652" i="26"/>
  <c r="AE652" i="26" s="1"/>
  <c r="AD644" i="26"/>
  <c r="AE644" i="26" s="1"/>
  <c r="AD636" i="26"/>
  <c r="AE636" i="26" s="1"/>
  <c r="AD628" i="26"/>
  <c r="AE628" i="26" s="1"/>
  <c r="AD620" i="26"/>
  <c r="AE620" i="26" s="1"/>
  <c r="AD612" i="26"/>
  <c r="AE612" i="26" s="1"/>
  <c r="AD667" i="26"/>
  <c r="AE667" i="26" s="1"/>
  <c r="AD659" i="26"/>
  <c r="AE659" i="26" s="1"/>
  <c r="AD651" i="26"/>
  <c r="AE651" i="26" s="1"/>
  <c r="AD643" i="26"/>
  <c r="AE643" i="26" s="1"/>
  <c r="AD635" i="26"/>
  <c r="AE635" i="26" s="1"/>
  <c r="AD627" i="26"/>
  <c r="AE627" i="26" s="1"/>
  <c r="AD619" i="26"/>
  <c r="AE619" i="26" s="1"/>
  <c r="AD611" i="26"/>
  <c r="AE611" i="26" s="1"/>
  <c r="AD666" i="26"/>
  <c r="AE666" i="26" s="1"/>
  <c r="AD658" i="26"/>
  <c r="AE658" i="26" s="1"/>
  <c r="AD650" i="26"/>
  <c r="AE650" i="26" s="1"/>
  <c r="AD642" i="26"/>
  <c r="AE642" i="26" s="1"/>
  <c r="AD634" i="26"/>
  <c r="AE634" i="26" s="1"/>
  <c r="AD626" i="26"/>
  <c r="AE626" i="26" s="1"/>
  <c r="AD618" i="26"/>
  <c r="AE618" i="26" s="1"/>
  <c r="AD610" i="26"/>
  <c r="AE610" i="26" s="1"/>
  <c r="AD657" i="26"/>
  <c r="AE657" i="26" s="1"/>
  <c r="AD649" i="26"/>
  <c r="AE649" i="26" s="1"/>
  <c r="AD641" i="26"/>
  <c r="AE641" i="26" s="1"/>
  <c r="AD633" i="26"/>
  <c r="AE633" i="26" s="1"/>
  <c r="AD625" i="26"/>
  <c r="AE625" i="26" s="1"/>
  <c r="AD617" i="26"/>
  <c r="AE617" i="26" s="1"/>
  <c r="AD665" i="26"/>
  <c r="AE665" i="26" s="1"/>
  <c r="AD609" i="26"/>
  <c r="AE609" i="26" s="1"/>
  <c r="AD368" i="26"/>
  <c r="AE368" i="26" s="1"/>
  <c r="AD360" i="26"/>
  <c r="AE360" i="26" s="1"/>
  <c r="AD352" i="26"/>
  <c r="AE352" i="26" s="1"/>
  <c r="AD344" i="26"/>
  <c r="AE344" i="26" s="1"/>
  <c r="AD336" i="26"/>
  <c r="AE336" i="26" s="1"/>
  <c r="AD328" i="26"/>
  <c r="AE328" i="26" s="1"/>
  <c r="AD320" i="26"/>
  <c r="AE320" i="26" s="1"/>
  <c r="AD312" i="26"/>
  <c r="AE312" i="26" s="1"/>
  <c r="AD367" i="26"/>
  <c r="AE367" i="26" s="1"/>
  <c r="AD359" i="26"/>
  <c r="AE359" i="26" s="1"/>
  <c r="AD351" i="26"/>
  <c r="AE351" i="26" s="1"/>
  <c r="AD343" i="26"/>
  <c r="AE343" i="26" s="1"/>
  <c r="AD335" i="26"/>
  <c r="AE335" i="26" s="1"/>
  <c r="AD327" i="26"/>
  <c r="AE327" i="26" s="1"/>
  <c r="AD319" i="26"/>
  <c r="AE319" i="26" s="1"/>
  <c r="AD311" i="26"/>
  <c r="AE311" i="26" s="1"/>
  <c r="AD366" i="26"/>
  <c r="AE366" i="26" s="1"/>
  <c r="AD358" i="26"/>
  <c r="AE358" i="26" s="1"/>
  <c r="AD350" i="26"/>
  <c r="AE350" i="26" s="1"/>
  <c r="AD342" i="26"/>
  <c r="AE342" i="26" s="1"/>
  <c r="AD334" i="26"/>
  <c r="AE334" i="26" s="1"/>
  <c r="AD326" i="26"/>
  <c r="AE326" i="26" s="1"/>
  <c r="AD318" i="26"/>
  <c r="AE318" i="26" s="1"/>
  <c r="AD310" i="26"/>
  <c r="AE310" i="26" s="1"/>
  <c r="AD365" i="26"/>
  <c r="AE365" i="26" s="1"/>
  <c r="AD357" i="26"/>
  <c r="AE357" i="26" s="1"/>
  <c r="AD349" i="26"/>
  <c r="AE349" i="26" s="1"/>
  <c r="AD341" i="26"/>
  <c r="AE341" i="26" s="1"/>
  <c r="AD333" i="26"/>
  <c r="AE333" i="26" s="1"/>
  <c r="AD325" i="26"/>
  <c r="AE325" i="26" s="1"/>
  <c r="AD317" i="26"/>
  <c r="AE317" i="26" s="1"/>
  <c r="AD309" i="26"/>
  <c r="AE309" i="26" s="1"/>
  <c r="AD364" i="26"/>
  <c r="AE364" i="26" s="1"/>
  <c r="AD356" i="26"/>
  <c r="AE356" i="26" s="1"/>
  <c r="AD348" i="26"/>
  <c r="AE348" i="26" s="1"/>
  <c r="AD340" i="26"/>
  <c r="AE340" i="26" s="1"/>
  <c r="AD332" i="26"/>
  <c r="AE332" i="26" s="1"/>
  <c r="AD324" i="26"/>
  <c r="AE324" i="26" s="1"/>
  <c r="AD316" i="26"/>
  <c r="AE316" i="26" s="1"/>
  <c r="AD363" i="26"/>
  <c r="AE363" i="26" s="1"/>
  <c r="AD355" i="26"/>
  <c r="AE355" i="26" s="1"/>
  <c r="AD347" i="26"/>
  <c r="AE347" i="26" s="1"/>
  <c r="AD339" i="26"/>
  <c r="AE339" i="26" s="1"/>
  <c r="AD331" i="26"/>
  <c r="AE331" i="26" s="1"/>
  <c r="AD323" i="26"/>
  <c r="AE323" i="26" s="1"/>
  <c r="AD315" i="26"/>
  <c r="AE315" i="26" s="1"/>
  <c r="AD362" i="26"/>
  <c r="AE362" i="26" s="1"/>
  <c r="AD354" i="26"/>
  <c r="AE354" i="26" s="1"/>
  <c r="AD346" i="26"/>
  <c r="AE346" i="26" s="1"/>
  <c r="AD338" i="26"/>
  <c r="AE338" i="26" s="1"/>
  <c r="AD330" i="26"/>
  <c r="AE330" i="26" s="1"/>
  <c r="AD322" i="26"/>
  <c r="AE322" i="26" s="1"/>
  <c r="AD314" i="26"/>
  <c r="AE314" i="26" s="1"/>
  <c r="AD337" i="26"/>
  <c r="AE337" i="26" s="1"/>
  <c r="AD329" i="26"/>
  <c r="AE329" i="26" s="1"/>
  <c r="AD321" i="26"/>
  <c r="AE321" i="26" s="1"/>
  <c r="AD313" i="26"/>
  <c r="AE313" i="26" s="1"/>
  <c r="AD361" i="26"/>
  <c r="AE361" i="26" s="1"/>
  <c r="AD345" i="26"/>
  <c r="AE345" i="26" s="1"/>
  <c r="AD353" i="26"/>
  <c r="AE353" i="26" s="1"/>
  <c r="AD424" i="26"/>
  <c r="AE424" i="26" s="1"/>
  <c r="AD416" i="26"/>
  <c r="AE416" i="26" s="1"/>
  <c r="AD408" i="26"/>
  <c r="AE408" i="26" s="1"/>
  <c r="AD400" i="26"/>
  <c r="AE400" i="26" s="1"/>
  <c r="AD392" i="26"/>
  <c r="AE392" i="26" s="1"/>
  <c r="AD384" i="26"/>
  <c r="AE384" i="26" s="1"/>
  <c r="AD376" i="26"/>
  <c r="AE376" i="26" s="1"/>
  <c r="AD423" i="26"/>
  <c r="AE423" i="26" s="1"/>
  <c r="AD415" i="26"/>
  <c r="AE415" i="26" s="1"/>
  <c r="AD407" i="26"/>
  <c r="AE407" i="26" s="1"/>
  <c r="AD399" i="26"/>
  <c r="AE399" i="26" s="1"/>
  <c r="AD391" i="26"/>
  <c r="AE391" i="26" s="1"/>
  <c r="AD383" i="26"/>
  <c r="AE383" i="26" s="1"/>
  <c r="AD375" i="26"/>
  <c r="AE375" i="26" s="1"/>
  <c r="AD422" i="26"/>
  <c r="AE422" i="26" s="1"/>
  <c r="AD414" i="26"/>
  <c r="AE414" i="26" s="1"/>
  <c r="AD406" i="26"/>
  <c r="AE406" i="26" s="1"/>
  <c r="AD398" i="26"/>
  <c r="AE398" i="26" s="1"/>
  <c r="AD390" i="26"/>
  <c r="AE390" i="26" s="1"/>
  <c r="AD382" i="26"/>
  <c r="AE382" i="26" s="1"/>
  <c r="AD374" i="26"/>
  <c r="AE374" i="26" s="1"/>
  <c r="AD421" i="26"/>
  <c r="AE421" i="26" s="1"/>
  <c r="AD413" i="26"/>
  <c r="AE413" i="26" s="1"/>
  <c r="AD405" i="26"/>
  <c r="AE405" i="26" s="1"/>
  <c r="AD397" i="26"/>
  <c r="AE397" i="26" s="1"/>
  <c r="AD389" i="26"/>
  <c r="AE389" i="26" s="1"/>
  <c r="AD381" i="26"/>
  <c r="AE381" i="26" s="1"/>
  <c r="AD373" i="26"/>
  <c r="AE373" i="26" s="1"/>
  <c r="AD428" i="26"/>
  <c r="AE428" i="26" s="1"/>
  <c r="AD420" i="26"/>
  <c r="AE420" i="26" s="1"/>
  <c r="AD412" i="26"/>
  <c r="AE412" i="26" s="1"/>
  <c r="AD404" i="26"/>
  <c r="AE404" i="26" s="1"/>
  <c r="AD396" i="26"/>
  <c r="AE396" i="26" s="1"/>
  <c r="AD388" i="26"/>
  <c r="AE388" i="26" s="1"/>
  <c r="AD380" i="26"/>
  <c r="AE380" i="26" s="1"/>
  <c r="AD372" i="26"/>
  <c r="AE372" i="26" s="1"/>
  <c r="AD427" i="26"/>
  <c r="AE427" i="26" s="1"/>
  <c r="AD419" i="26"/>
  <c r="AE419" i="26" s="1"/>
  <c r="AD411" i="26"/>
  <c r="AE411" i="26" s="1"/>
  <c r="AD403" i="26"/>
  <c r="AE403" i="26" s="1"/>
  <c r="AD395" i="26"/>
  <c r="AE395" i="26" s="1"/>
  <c r="AD387" i="26"/>
  <c r="AE387" i="26" s="1"/>
  <c r="AD379" i="26"/>
  <c r="AE379" i="26" s="1"/>
  <c r="AD371" i="26"/>
  <c r="AE371" i="26" s="1"/>
  <c r="AD426" i="26"/>
  <c r="AE426" i="26" s="1"/>
  <c r="AD418" i="26"/>
  <c r="AE418" i="26" s="1"/>
  <c r="AD410" i="26"/>
  <c r="AE410" i="26" s="1"/>
  <c r="AD402" i="26"/>
  <c r="AE402" i="26" s="1"/>
  <c r="AD394" i="26"/>
  <c r="AE394" i="26" s="1"/>
  <c r="AD386" i="26"/>
  <c r="AE386" i="26" s="1"/>
  <c r="AD378" i="26"/>
  <c r="AE378" i="26" s="1"/>
  <c r="AD370" i="26"/>
  <c r="AE370" i="26" s="1"/>
  <c r="AD401" i="26"/>
  <c r="AE401" i="26" s="1"/>
  <c r="AD393" i="26"/>
  <c r="AE393" i="26" s="1"/>
  <c r="AD385" i="26"/>
  <c r="AE385" i="26" s="1"/>
  <c r="AD377" i="26"/>
  <c r="AE377" i="26" s="1"/>
  <c r="AD369" i="26"/>
  <c r="AE369" i="26" s="1"/>
  <c r="AD425" i="26"/>
  <c r="AE425" i="26" s="1"/>
  <c r="AD409" i="26"/>
  <c r="AE409" i="26" s="1"/>
  <c r="AD417" i="26"/>
  <c r="AE417" i="26" s="1"/>
  <c r="AD128" i="26"/>
  <c r="AE128" i="26" s="1"/>
  <c r="AD120" i="26"/>
  <c r="AE120" i="26" s="1"/>
  <c r="AD126" i="26"/>
  <c r="AE126" i="26" s="1"/>
  <c r="AD118" i="26"/>
  <c r="AE118" i="26" s="1"/>
  <c r="AD110" i="26"/>
  <c r="AE110" i="26" s="1"/>
  <c r="AD102" i="26"/>
  <c r="AE102" i="26" s="1"/>
  <c r="AD94" i="26"/>
  <c r="AE94" i="26" s="1"/>
  <c r="AD86" i="26"/>
  <c r="AE86" i="26" s="1"/>
  <c r="AD78" i="26"/>
  <c r="AE78" i="26" s="1"/>
  <c r="AD70" i="26"/>
  <c r="AE70" i="26" s="1"/>
  <c r="AD125" i="26"/>
  <c r="AE125" i="26" s="1"/>
  <c r="AD117" i="26"/>
  <c r="AE117" i="26" s="1"/>
  <c r="AD109" i="26"/>
  <c r="AE109" i="26" s="1"/>
  <c r="AD101" i="26"/>
  <c r="AE101" i="26" s="1"/>
  <c r="AD93" i="26"/>
  <c r="AE93" i="26" s="1"/>
  <c r="AD85" i="26"/>
  <c r="AE85" i="26" s="1"/>
  <c r="AD77" i="26"/>
  <c r="AE77" i="26" s="1"/>
  <c r="AD69" i="26"/>
  <c r="AE69" i="26" s="1"/>
  <c r="AD124" i="26"/>
  <c r="AE124" i="26" s="1"/>
  <c r="AD116" i="26"/>
  <c r="AE116" i="26" s="1"/>
  <c r="AD108" i="26"/>
  <c r="AE108" i="26" s="1"/>
  <c r="AD100" i="26"/>
  <c r="AE100" i="26" s="1"/>
  <c r="AD92" i="26"/>
  <c r="AE92" i="26" s="1"/>
  <c r="AD84" i="26"/>
  <c r="AE84" i="26" s="1"/>
  <c r="AD76" i="26"/>
  <c r="AE76" i="26" s="1"/>
  <c r="AD121" i="26"/>
  <c r="AE121" i="26" s="1"/>
  <c r="AD106" i="26"/>
  <c r="AE106" i="26" s="1"/>
  <c r="AD95" i="26"/>
  <c r="AE95" i="26" s="1"/>
  <c r="AD81" i="26"/>
  <c r="AE81" i="26" s="1"/>
  <c r="AD119" i="26"/>
  <c r="AE119" i="26" s="1"/>
  <c r="AD105" i="26"/>
  <c r="AE105" i="26" s="1"/>
  <c r="AD91" i="26"/>
  <c r="AE91" i="26" s="1"/>
  <c r="AD80" i="26"/>
  <c r="AE80" i="26" s="1"/>
  <c r="AD115" i="26"/>
  <c r="AE115" i="26" s="1"/>
  <c r="AD104" i="26"/>
  <c r="AE104" i="26" s="1"/>
  <c r="AD90" i="26"/>
  <c r="AE90" i="26" s="1"/>
  <c r="AD79" i="26"/>
  <c r="AE79" i="26" s="1"/>
  <c r="AD114" i="26"/>
  <c r="AE114" i="26" s="1"/>
  <c r="AD103" i="26"/>
  <c r="AE103" i="26" s="1"/>
  <c r="AD89" i="26"/>
  <c r="AE89" i="26" s="1"/>
  <c r="AD75" i="26"/>
  <c r="AE75" i="26" s="1"/>
  <c r="AD113" i="26"/>
  <c r="AE113" i="26" s="1"/>
  <c r="AD99" i="26"/>
  <c r="AE99" i="26" s="1"/>
  <c r="AD88" i="26"/>
  <c r="AE88" i="26" s="1"/>
  <c r="AD74" i="26"/>
  <c r="AE74" i="26" s="1"/>
  <c r="AD127" i="26"/>
  <c r="AE127" i="26" s="1"/>
  <c r="AD112" i="26"/>
  <c r="AE112" i="26" s="1"/>
  <c r="AD98" i="26"/>
  <c r="AE98" i="26" s="1"/>
  <c r="AD87" i="26"/>
  <c r="AE87" i="26" s="1"/>
  <c r="AD73" i="26"/>
  <c r="AE73" i="26" s="1"/>
  <c r="AD122" i="26"/>
  <c r="AE122" i="26" s="1"/>
  <c r="AD107" i="26"/>
  <c r="AE107" i="26" s="1"/>
  <c r="AD96" i="26"/>
  <c r="AE96" i="26" s="1"/>
  <c r="AD82" i="26"/>
  <c r="AE82" i="26" s="1"/>
  <c r="AD71" i="26"/>
  <c r="AE71" i="26" s="1"/>
  <c r="AD72" i="26"/>
  <c r="AE72" i="26" s="1"/>
  <c r="AD123" i="26"/>
  <c r="AE123" i="26" s="1"/>
  <c r="AD111" i="26"/>
  <c r="AE111" i="26" s="1"/>
  <c r="AD83" i="26"/>
  <c r="AE83" i="26" s="1"/>
  <c r="AD97" i="26"/>
  <c r="AE97" i="26" s="1"/>
  <c r="AD728" i="26"/>
  <c r="AE728" i="26" s="1"/>
  <c r="AD720" i="26"/>
  <c r="AE720" i="26" s="1"/>
  <c r="AD712" i="26"/>
  <c r="AE712" i="26" s="1"/>
  <c r="AD704" i="26"/>
  <c r="AE704" i="26" s="1"/>
  <c r="AD696" i="26"/>
  <c r="AE696" i="26" s="1"/>
  <c r="AD688" i="26"/>
  <c r="AE688" i="26" s="1"/>
  <c r="AD680" i="26"/>
  <c r="AE680" i="26" s="1"/>
  <c r="AD672" i="26"/>
  <c r="AE672" i="26" s="1"/>
  <c r="AD727" i="26"/>
  <c r="AE727" i="26" s="1"/>
  <c r="AD719" i="26"/>
  <c r="AE719" i="26" s="1"/>
  <c r="AD711" i="26"/>
  <c r="AE711" i="26" s="1"/>
  <c r="AD703" i="26"/>
  <c r="AE703" i="26" s="1"/>
  <c r="AD695" i="26"/>
  <c r="AE695" i="26" s="1"/>
  <c r="AD687" i="26"/>
  <c r="AE687" i="26" s="1"/>
  <c r="AD679" i="26"/>
  <c r="AE679" i="26" s="1"/>
  <c r="AD671" i="26"/>
  <c r="AE671" i="26" s="1"/>
  <c r="AD726" i="26"/>
  <c r="AE726" i="26" s="1"/>
  <c r="AD718" i="26"/>
  <c r="AE718" i="26" s="1"/>
  <c r="AD710" i="26"/>
  <c r="AE710" i="26" s="1"/>
  <c r="AD702" i="26"/>
  <c r="AE702" i="26" s="1"/>
  <c r="AD694" i="26"/>
  <c r="AE694" i="26" s="1"/>
  <c r="AD686" i="26"/>
  <c r="AE686" i="26" s="1"/>
  <c r="AD678" i="26"/>
  <c r="AE678" i="26" s="1"/>
  <c r="AD670" i="26"/>
  <c r="AE670" i="26" s="1"/>
  <c r="AD725" i="26"/>
  <c r="AE725" i="26" s="1"/>
  <c r="AD717" i="26"/>
  <c r="AE717" i="26" s="1"/>
  <c r="AD709" i="26"/>
  <c r="AE709" i="26" s="1"/>
  <c r="AD701" i="26"/>
  <c r="AE701" i="26" s="1"/>
  <c r="AD693" i="26"/>
  <c r="AE693" i="26" s="1"/>
  <c r="AD685" i="26"/>
  <c r="AE685" i="26" s="1"/>
  <c r="AD677" i="26"/>
  <c r="AE677" i="26" s="1"/>
  <c r="AD669" i="26"/>
  <c r="AE669" i="26" s="1"/>
  <c r="AD724" i="26"/>
  <c r="AE724" i="26" s="1"/>
  <c r="AD716" i="26"/>
  <c r="AE716" i="26" s="1"/>
  <c r="AD708" i="26"/>
  <c r="AE708" i="26" s="1"/>
  <c r="AD700" i="26"/>
  <c r="AE700" i="26" s="1"/>
  <c r="AD692" i="26"/>
  <c r="AE692" i="26" s="1"/>
  <c r="AD684" i="26"/>
  <c r="AE684" i="26" s="1"/>
  <c r="AD676" i="26"/>
  <c r="AE676" i="26" s="1"/>
  <c r="AD723" i="26"/>
  <c r="AE723" i="26" s="1"/>
  <c r="AD715" i="26"/>
  <c r="AE715" i="26" s="1"/>
  <c r="AD707" i="26"/>
  <c r="AE707" i="26" s="1"/>
  <c r="AD699" i="26"/>
  <c r="AE699" i="26" s="1"/>
  <c r="AD691" i="26"/>
  <c r="AE691" i="26" s="1"/>
  <c r="AD683" i="26"/>
  <c r="AE683" i="26" s="1"/>
  <c r="AD675" i="26"/>
  <c r="AE675" i="26" s="1"/>
  <c r="AD722" i="26"/>
  <c r="AE722" i="26" s="1"/>
  <c r="AD714" i="26"/>
  <c r="AE714" i="26" s="1"/>
  <c r="AD706" i="26"/>
  <c r="AE706" i="26" s="1"/>
  <c r="AD698" i="26"/>
  <c r="AE698" i="26" s="1"/>
  <c r="AD690" i="26"/>
  <c r="AE690" i="26" s="1"/>
  <c r="AD682" i="26"/>
  <c r="AE682" i="26" s="1"/>
  <c r="AD674" i="26"/>
  <c r="AE674" i="26" s="1"/>
  <c r="AD721" i="26"/>
  <c r="AE721" i="26" s="1"/>
  <c r="AD713" i="26"/>
  <c r="AE713" i="26" s="1"/>
  <c r="AD705" i="26"/>
  <c r="AE705" i="26" s="1"/>
  <c r="AD697" i="26"/>
  <c r="AE697" i="26" s="1"/>
  <c r="AD689" i="26"/>
  <c r="AE689" i="26" s="1"/>
  <c r="AD681" i="26"/>
  <c r="AE681" i="26" s="1"/>
  <c r="AD673" i="26"/>
  <c r="AE673" i="26" s="1"/>
  <c r="AD608" i="26"/>
  <c r="AE608" i="26" s="1"/>
  <c r="AD600" i="26"/>
  <c r="AE600" i="26" s="1"/>
  <c r="AD592" i="26"/>
  <c r="AE592" i="26" s="1"/>
  <c r="AD584" i="26"/>
  <c r="AE584" i="26" s="1"/>
  <c r="AD576" i="26"/>
  <c r="AE576" i="26" s="1"/>
  <c r="AD568" i="26"/>
  <c r="AE568" i="26" s="1"/>
  <c r="AD560" i="26"/>
  <c r="AE560" i="26" s="1"/>
  <c r="AD552" i="26"/>
  <c r="AE552" i="26" s="1"/>
  <c r="AD607" i="26"/>
  <c r="AE607" i="26" s="1"/>
  <c r="AD599" i="26"/>
  <c r="AE599" i="26" s="1"/>
  <c r="AD591" i="26"/>
  <c r="AE591" i="26" s="1"/>
  <c r="AD583" i="26"/>
  <c r="AE583" i="26" s="1"/>
  <c r="AD575" i="26"/>
  <c r="AE575" i="26" s="1"/>
  <c r="AD567" i="26"/>
  <c r="AE567" i="26" s="1"/>
  <c r="AD559" i="26"/>
  <c r="AE559" i="26" s="1"/>
  <c r="AD551" i="26"/>
  <c r="AE551" i="26" s="1"/>
  <c r="AD606" i="26"/>
  <c r="AE606" i="26" s="1"/>
  <c r="AD598" i="26"/>
  <c r="AE598" i="26" s="1"/>
  <c r="AD590" i="26"/>
  <c r="AE590" i="26" s="1"/>
  <c r="AD582" i="26"/>
  <c r="AE582" i="26" s="1"/>
  <c r="AD574" i="26"/>
  <c r="AE574" i="26" s="1"/>
  <c r="AD566" i="26"/>
  <c r="AE566" i="26" s="1"/>
  <c r="AD558" i="26"/>
  <c r="AE558" i="26" s="1"/>
  <c r="AD550" i="26"/>
  <c r="AE550" i="26" s="1"/>
  <c r="AD605" i="26"/>
  <c r="AE605" i="26" s="1"/>
  <c r="AD597" i="26"/>
  <c r="AE597" i="26" s="1"/>
  <c r="AD589" i="26"/>
  <c r="AE589" i="26" s="1"/>
  <c r="AD581" i="26"/>
  <c r="AE581" i="26" s="1"/>
  <c r="AD573" i="26"/>
  <c r="AE573" i="26" s="1"/>
  <c r="AD565" i="26"/>
  <c r="AE565" i="26" s="1"/>
  <c r="AD557" i="26"/>
  <c r="AE557" i="26" s="1"/>
  <c r="AD549" i="26"/>
  <c r="AE549" i="26" s="1"/>
  <c r="AD604" i="26"/>
  <c r="AE604" i="26" s="1"/>
  <c r="AD596" i="26"/>
  <c r="AE596" i="26" s="1"/>
  <c r="AD588" i="26"/>
  <c r="AE588" i="26" s="1"/>
  <c r="AD580" i="26"/>
  <c r="AE580" i="26" s="1"/>
  <c r="AD572" i="26"/>
  <c r="AE572" i="26" s="1"/>
  <c r="AD564" i="26"/>
  <c r="AE564" i="26" s="1"/>
  <c r="AD556" i="26"/>
  <c r="AE556" i="26" s="1"/>
  <c r="AD603" i="26"/>
  <c r="AE603" i="26" s="1"/>
  <c r="AD595" i="26"/>
  <c r="AE595" i="26" s="1"/>
  <c r="AD587" i="26"/>
  <c r="AE587" i="26" s="1"/>
  <c r="AD579" i="26"/>
  <c r="AE579" i="26" s="1"/>
  <c r="AD571" i="26"/>
  <c r="AE571" i="26" s="1"/>
  <c r="AD563" i="26"/>
  <c r="AE563" i="26" s="1"/>
  <c r="AD555" i="26"/>
  <c r="AE555" i="26" s="1"/>
  <c r="AD602" i="26"/>
  <c r="AE602" i="26" s="1"/>
  <c r="AD594" i="26"/>
  <c r="AE594" i="26" s="1"/>
  <c r="AD586" i="26"/>
  <c r="AE586" i="26" s="1"/>
  <c r="AD578" i="26"/>
  <c r="AE578" i="26" s="1"/>
  <c r="AD570" i="26"/>
  <c r="AE570" i="26" s="1"/>
  <c r="AD562" i="26"/>
  <c r="AE562" i="26" s="1"/>
  <c r="AD554" i="26"/>
  <c r="AE554" i="26" s="1"/>
  <c r="AD593" i="26"/>
  <c r="AE593" i="26" s="1"/>
  <c r="AD585" i="26"/>
  <c r="AE585" i="26" s="1"/>
  <c r="AD577" i="26"/>
  <c r="AE577" i="26" s="1"/>
  <c r="AD569" i="26"/>
  <c r="AE569" i="26" s="1"/>
  <c r="AD561" i="26"/>
  <c r="AE561" i="26" s="1"/>
  <c r="AD553" i="26"/>
  <c r="AE553" i="26" s="1"/>
  <c r="AD601" i="26"/>
  <c r="AE601" i="26" s="1"/>
  <c r="H63" i="24"/>
  <c r="P63" i="24" s="1"/>
  <c r="E66" i="24" s="1"/>
  <c r="K66" i="24" s="1"/>
  <c r="E78" i="24" s="1"/>
  <c r="K37" i="24"/>
  <c r="AD184" i="26"/>
  <c r="AE184" i="26" s="1"/>
  <c r="AD176" i="26"/>
  <c r="AE176" i="26" s="1"/>
  <c r="AD168" i="26"/>
  <c r="AE168" i="26" s="1"/>
  <c r="AD160" i="26"/>
  <c r="AE160" i="26" s="1"/>
  <c r="AD152" i="26"/>
  <c r="AE152" i="26" s="1"/>
  <c r="AD144" i="26"/>
  <c r="AE144" i="26" s="1"/>
  <c r="AD136" i="26"/>
  <c r="AE136" i="26" s="1"/>
  <c r="AD183" i="26"/>
  <c r="AE183" i="26" s="1"/>
  <c r="AD175" i="26"/>
  <c r="AE175" i="26" s="1"/>
  <c r="AD167" i="26"/>
  <c r="AE167" i="26" s="1"/>
  <c r="AD159" i="26"/>
  <c r="AE159" i="26" s="1"/>
  <c r="AD151" i="26"/>
  <c r="AE151" i="26" s="1"/>
  <c r="AD143" i="26"/>
  <c r="AE143" i="26" s="1"/>
  <c r="AD135" i="26"/>
  <c r="AE135" i="26" s="1"/>
  <c r="AD182" i="26"/>
  <c r="AE182" i="26" s="1"/>
  <c r="AD174" i="26"/>
  <c r="AE174" i="26" s="1"/>
  <c r="AD166" i="26"/>
  <c r="AE166" i="26" s="1"/>
  <c r="AD158" i="26"/>
  <c r="AE158" i="26" s="1"/>
  <c r="AD150" i="26"/>
  <c r="AE150" i="26" s="1"/>
  <c r="AD142" i="26"/>
  <c r="AE142" i="26" s="1"/>
  <c r="AD134" i="26"/>
  <c r="AE134" i="26" s="1"/>
  <c r="AD181" i="26"/>
  <c r="AE181" i="26" s="1"/>
  <c r="AD173" i="26"/>
  <c r="AE173" i="26" s="1"/>
  <c r="AD165" i="26"/>
  <c r="AE165" i="26" s="1"/>
  <c r="AD157" i="26"/>
  <c r="AE157" i="26" s="1"/>
  <c r="AD149" i="26"/>
  <c r="AE149" i="26" s="1"/>
  <c r="AD141" i="26"/>
  <c r="AE141" i="26" s="1"/>
  <c r="AD133" i="26"/>
  <c r="AE133" i="26" s="1"/>
  <c r="AD188" i="26"/>
  <c r="AE188" i="26" s="1"/>
  <c r="AD180" i="26"/>
  <c r="AE180" i="26" s="1"/>
  <c r="AD172" i="26"/>
  <c r="AE172" i="26" s="1"/>
  <c r="AD164" i="26"/>
  <c r="AE164" i="26" s="1"/>
  <c r="AD156" i="26"/>
  <c r="AE156" i="26" s="1"/>
  <c r="AD148" i="26"/>
  <c r="AE148" i="26" s="1"/>
  <c r="AD140" i="26"/>
  <c r="AE140" i="26" s="1"/>
  <c r="AD132" i="26"/>
  <c r="AE132" i="26" s="1"/>
  <c r="AD179" i="26"/>
  <c r="AE179" i="26" s="1"/>
  <c r="AD161" i="26"/>
  <c r="AE161" i="26" s="1"/>
  <c r="AD138" i="26"/>
  <c r="AE138" i="26" s="1"/>
  <c r="AD178" i="26"/>
  <c r="AE178" i="26" s="1"/>
  <c r="AD155" i="26"/>
  <c r="AE155" i="26" s="1"/>
  <c r="AD137" i="26"/>
  <c r="AE137" i="26" s="1"/>
  <c r="AD177" i="26"/>
  <c r="AE177" i="26" s="1"/>
  <c r="AD154" i="26"/>
  <c r="AE154" i="26" s="1"/>
  <c r="AD131" i="26"/>
  <c r="AE131" i="26" s="1"/>
  <c r="AD171" i="26"/>
  <c r="AE171" i="26" s="1"/>
  <c r="AD153" i="26"/>
  <c r="AE153" i="26" s="1"/>
  <c r="AD130" i="26"/>
  <c r="AE130" i="26" s="1"/>
  <c r="AD170" i="26"/>
  <c r="AE170" i="26" s="1"/>
  <c r="AD147" i="26"/>
  <c r="AE147" i="26" s="1"/>
  <c r="AD129" i="26"/>
  <c r="AE129" i="26" s="1"/>
  <c r="AD187" i="26"/>
  <c r="AE187" i="26" s="1"/>
  <c r="AD169" i="26"/>
  <c r="AE169" i="26" s="1"/>
  <c r="AD146" i="26"/>
  <c r="AE146" i="26" s="1"/>
  <c r="AD185" i="26"/>
  <c r="AE185" i="26" s="1"/>
  <c r="AD162" i="26"/>
  <c r="AE162" i="26" s="1"/>
  <c r="AD139" i="26"/>
  <c r="AE139" i="26" s="1"/>
  <c r="AD186" i="26"/>
  <c r="AE186" i="26" s="1"/>
  <c r="AD163" i="26"/>
  <c r="AE163" i="26" s="1"/>
  <c r="AD145" i="26"/>
  <c r="AE145" i="26" s="1"/>
  <c r="AD488" i="26"/>
  <c r="AE488" i="26" s="1"/>
  <c r="AD480" i="26"/>
  <c r="AE480" i="26" s="1"/>
  <c r="AD472" i="26"/>
  <c r="AE472" i="26" s="1"/>
  <c r="AD464" i="26"/>
  <c r="AE464" i="26" s="1"/>
  <c r="AD456" i="26"/>
  <c r="AE456" i="26" s="1"/>
  <c r="AD448" i="26"/>
  <c r="AE448" i="26" s="1"/>
  <c r="AD440" i="26"/>
  <c r="AE440" i="26" s="1"/>
  <c r="AD432" i="26"/>
  <c r="AE432" i="26" s="1"/>
  <c r="AD487" i="26"/>
  <c r="AE487" i="26" s="1"/>
  <c r="AD479" i="26"/>
  <c r="AE479" i="26" s="1"/>
  <c r="AD471" i="26"/>
  <c r="AE471" i="26" s="1"/>
  <c r="AD463" i="26"/>
  <c r="AE463" i="26" s="1"/>
  <c r="AD455" i="26"/>
  <c r="AE455" i="26" s="1"/>
  <c r="AD447" i="26"/>
  <c r="AE447" i="26" s="1"/>
  <c r="AD439" i="26"/>
  <c r="AE439" i="26" s="1"/>
  <c r="AD431" i="26"/>
  <c r="AE431" i="26" s="1"/>
  <c r="AD486" i="26"/>
  <c r="AE486" i="26" s="1"/>
  <c r="AD478" i="26"/>
  <c r="AE478" i="26" s="1"/>
  <c r="AD470" i="26"/>
  <c r="AE470" i="26" s="1"/>
  <c r="AD462" i="26"/>
  <c r="AE462" i="26" s="1"/>
  <c r="AD454" i="26"/>
  <c r="AE454" i="26" s="1"/>
  <c r="AD446" i="26"/>
  <c r="AE446" i="26" s="1"/>
  <c r="AD438" i="26"/>
  <c r="AE438" i="26" s="1"/>
  <c r="AD430" i="26"/>
  <c r="AE430" i="26" s="1"/>
  <c r="AD485" i="26"/>
  <c r="AE485" i="26" s="1"/>
  <c r="AD477" i="26"/>
  <c r="AE477" i="26" s="1"/>
  <c r="AD469" i="26"/>
  <c r="AE469" i="26" s="1"/>
  <c r="AD461" i="26"/>
  <c r="AE461" i="26" s="1"/>
  <c r="AD453" i="26"/>
  <c r="AE453" i="26" s="1"/>
  <c r="AD445" i="26"/>
  <c r="AE445" i="26" s="1"/>
  <c r="AD437" i="26"/>
  <c r="AE437" i="26" s="1"/>
  <c r="AD429" i="26"/>
  <c r="AE429" i="26" s="1"/>
  <c r="AD484" i="26"/>
  <c r="AE484" i="26" s="1"/>
  <c r="AD476" i="26"/>
  <c r="AE476" i="26" s="1"/>
  <c r="AD468" i="26"/>
  <c r="AE468" i="26" s="1"/>
  <c r="AD460" i="26"/>
  <c r="AE460" i="26" s="1"/>
  <c r="AD452" i="26"/>
  <c r="AE452" i="26" s="1"/>
  <c r="AD444" i="26"/>
  <c r="AE444" i="26" s="1"/>
  <c r="AD436" i="26"/>
  <c r="AE436" i="26" s="1"/>
  <c r="AD483" i="26"/>
  <c r="AE483" i="26" s="1"/>
  <c r="AD475" i="26"/>
  <c r="AE475" i="26" s="1"/>
  <c r="AD467" i="26"/>
  <c r="AE467" i="26" s="1"/>
  <c r="AD459" i="26"/>
  <c r="AE459" i="26" s="1"/>
  <c r="AD451" i="26"/>
  <c r="AE451" i="26" s="1"/>
  <c r="AD443" i="26"/>
  <c r="AE443" i="26" s="1"/>
  <c r="AD435" i="26"/>
  <c r="AE435" i="26" s="1"/>
  <c r="AD482" i="26"/>
  <c r="AE482" i="26" s="1"/>
  <c r="AD474" i="26"/>
  <c r="AE474" i="26" s="1"/>
  <c r="AD466" i="26"/>
  <c r="AE466" i="26" s="1"/>
  <c r="AD458" i="26"/>
  <c r="AE458" i="26" s="1"/>
  <c r="AD450" i="26"/>
  <c r="AE450" i="26" s="1"/>
  <c r="AD442" i="26"/>
  <c r="AE442" i="26" s="1"/>
  <c r="AD434" i="26"/>
  <c r="AE434" i="26" s="1"/>
  <c r="AD465" i="26"/>
  <c r="AE465" i="26" s="1"/>
  <c r="AD457" i="26"/>
  <c r="AE457" i="26" s="1"/>
  <c r="AD449" i="26"/>
  <c r="AE449" i="26" s="1"/>
  <c r="AD441" i="26"/>
  <c r="AE441" i="26" s="1"/>
  <c r="AD433" i="26"/>
  <c r="AE433" i="26" s="1"/>
  <c r="AD473" i="26"/>
  <c r="AE473" i="26" s="1"/>
  <c r="AD481" i="26"/>
  <c r="AE481" i="26" s="1"/>
  <c r="AD248" i="26"/>
  <c r="AE248" i="26" s="1"/>
  <c r="AD240" i="26"/>
  <c r="AE240" i="26" s="1"/>
  <c r="AD232" i="26"/>
  <c r="AE232" i="26" s="1"/>
  <c r="AD224" i="26"/>
  <c r="AE224" i="26" s="1"/>
  <c r="AD216" i="26"/>
  <c r="AE216" i="26" s="1"/>
  <c r="AD208" i="26"/>
  <c r="AE208" i="26" s="1"/>
  <c r="AD200" i="26"/>
  <c r="AE200" i="26" s="1"/>
  <c r="AD192" i="26"/>
  <c r="AE192" i="26" s="1"/>
  <c r="AD247" i="26"/>
  <c r="AE247" i="26" s="1"/>
  <c r="AD239" i="26"/>
  <c r="AE239" i="26" s="1"/>
  <c r="AD231" i="26"/>
  <c r="AE231" i="26" s="1"/>
  <c r="AD223" i="26"/>
  <c r="AE223" i="26" s="1"/>
  <c r="AD215" i="26"/>
  <c r="AE215" i="26" s="1"/>
  <c r="AD207" i="26"/>
  <c r="AE207" i="26" s="1"/>
  <c r="AD199" i="26"/>
  <c r="AE199" i="26" s="1"/>
  <c r="AD191" i="26"/>
  <c r="AE191" i="26" s="1"/>
  <c r="AD246" i="26"/>
  <c r="AE246" i="26" s="1"/>
  <c r="AD238" i="26"/>
  <c r="AE238" i="26" s="1"/>
  <c r="AD230" i="26"/>
  <c r="AE230" i="26" s="1"/>
  <c r="AD222" i="26"/>
  <c r="AE222" i="26" s="1"/>
  <c r="AD214" i="26"/>
  <c r="AE214" i="26" s="1"/>
  <c r="AD206" i="26"/>
  <c r="AE206" i="26" s="1"/>
  <c r="AD198" i="26"/>
  <c r="AE198" i="26" s="1"/>
  <c r="AD190" i="26"/>
  <c r="AE190" i="26" s="1"/>
  <c r="AD245" i="26"/>
  <c r="AE245" i="26" s="1"/>
  <c r="AD237" i="26"/>
  <c r="AE237" i="26" s="1"/>
  <c r="AD229" i="26"/>
  <c r="AE229" i="26" s="1"/>
  <c r="AD221" i="26"/>
  <c r="AE221" i="26" s="1"/>
  <c r="AD213" i="26"/>
  <c r="AE213" i="26" s="1"/>
  <c r="AD205" i="26"/>
  <c r="AE205" i="26" s="1"/>
  <c r="AD197" i="26"/>
  <c r="AE197" i="26" s="1"/>
  <c r="AD189" i="26"/>
  <c r="AE189" i="26" s="1"/>
  <c r="AD244" i="26"/>
  <c r="AE244" i="26" s="1"/>
  <c r="AD236" i="26"/>
  <c r="AE236" i="26" s="1"/>
  <c r="AD228" i="26"/>
  <c r="AE228" i="26" s="1"/>
  <c r="AD220" i="26"/>
  <c r="AE220" i="26" s="1"/>
  <c r="AD212" i="26"/>
  <c r="AE212" i="26" s="1"/>
  <c r="AD204" i="26"/>
  <c r="AE204" i="26" s="1"/>
  <c r="AD196" i="26"/>
  <c r="AE196" i="26" s="1"/>
  <c r="AD243" i="26"/>
  <c r="AE243" i="26" s="1"/>
  <c r="AD235" i="26"/>
  <c r="AE235" i="26" s="1"/>
  <c r="AD242" i="26"/>
  <c r="AE242" i="26" s="1"/>
  <c r="AD234" i="26"/>
  <c r="AE234" i="26" s="1"/>
  <c r="AD225" i="26"/>
  <c r="AE225" i="26" s="1"/>
  <c r="AD202" i="26"/>
  <c r="AE202" i="26" s="1"/>
  <c r="AD219" i="26"/>
  <c r="AE219" i="26" s="1"/>
  <c r="AD201" i="26"/>
  <c r="AE201" i="26" s="1"/>
  <c r="AD218" i="26"/>
  <c r="AE218" i="26" s="1"/>
  <c r="AD195" i="26"/>
  <c r="AE195" i="26" s="1"/>
  <c r="AD217" i="26"/>
  <c r="AE217" i="26" s="1"/>
  <c r="AD194" i="26"/>
  <c r="AE194" i="26" s="1"/>
  <c r="AD241" i="26"/>
  <c r="AE241" i="26" s="1"/>
  <c r="AD211" i="26"/>
  <c r="AE211" i="26" s="1"/>
  <c r="AD193" i="26"/>
  <c r="AE193" i="26" s="1"/>
  <c r="AD233" i="26"/>
  <c r="AE233" i="26" s="1"/>
  <c r="AD210" i="26"/>
  <c r="AE210" i="26" s="1"/>
  <c r="AD226" i="26"/>
  <c r="AE226" i="26" s="1"/>
  <c r="AD203" i="26"/>
  <c r="AE203" i="26" s="1"/>
  <c r="AD209" i="26"/>
  <c r="AE209" i="26" s="1"/>
  <c r="AD227" i="26"/>
  <c r="AE227" i="26" s="1"/>
  <c r="AD304" i="26"/>
  <c r="AE304" i="26" s="1"/>
  <c r="AD296" i="26"/>
  <c r="AE296" i="26" s="1"/>
  <c r="AD288" i="26"/>
  <c r="AE288" i="26" s="1"/>
  <c r="AD280" i="26"/>
  <c r="AE280" i="26" s="1"/>
  <c r="AD272" i="26"/>
  <c r="AE272" i="26" s="1"/>
  <c r="AD264" i="26"/>
  <c r="AE264" i="26" s="1"/>
  <c r="AD256" i="26"/>
  <c r="AE256" i="26" s="1"/>
  <c r="AD303" i="26"/>
  <c r="AE303" i="26" s="1"/>
  <c r="AD295" i="26"/>
  <c r="AE295" i="26" s="1"/>
  <c r="AD287" i="26"/>
  <c r="AE287" i="26" s="1"/>
  <c r="AD279" i="26"/>
  <c r="AE279" i="26" s="1"/>
  <c r="AD271" i="26"/>
  <c r="AE271" i="26" s="1"/>
  <c r="AD263" i="26"/>
  <c r="AE263" i="26" s="1"/>
  <c r="AD255" i="26"/>
  <c r="AE255" i="26" s="1"/>
  <c r="AD302" i="26"/>
  <c r="AE302" i="26" s="1"/>
  <c r="AD294" i="26"/>
  <c r="AE294" i="26" s="1"/>
  <c r="AD286" i="26"/>
  <c r="AE286" i="26" s="1"/>
  <c r="AD278" i="26"/>
  <c r="AE278" i="26" s="1"/>
  <c r="AD270" i="26"/>
  <c r="AE270" i="26" s="1"/>
  <c r="AD262" i="26"/>
  <c r="AE262" i="26" s="1"/>
  <c r="AD254" i="26"/>
  <c r="AE254" i="26" s="1"/>
  <c r="AD301" i="26"/>
  <c r="AE301" i="26" s="1"/>
  <c r="AD293" i="26"/>
  <c r="AE293" i="26" s="1"/>
  <c r="AD285" i="26"/>
  <c r="AE285" i="26" s="1"/>
  <c r="AD277" i="26"/>
  <c r="AE277" i="26" s="1"/>
  <c r="AD269" i="26"/>
  <c r="AE269" i="26" s="1"/>
  <c r="AD261" i="26"/>
  <c r="AE261" i="26" s="1"/>
  <c r="AD253" i="26"/>
  <c r="AE253" i="26" s="1"/>
  <c r="AD308" i="26"/>
  <c r="AE308" i="26" s="1"/>
  <c r="AD300" i="26"/>
  <c r="AE300" i="26" s="1"/>
  <c r="AD292" i="26"/>
  <c r="AE292" i="26" s="1"/>
  <c r="AD284" i="26"/>
  <c r="AE284" i="26" s="1"/>
  <c r="AD276" i="26"/>
  <c r="AE276" i="26" s="1"/>
  <c r="AD268" i="26"/>
  <c r="AE268" i="26" s="1"/>
  <c r="AD260" i="26"/>
  <c r="AE260" i="26" s="1"/>
  <c r="AD252" i="26"/>
  <c r="AE252" i="26" s="1"/>
  <c r="AD307" i="26"/>
  <c r="AE307" i="26" s="1"/>
  <c r="AD299" i="26"/>
  <c r="AE299" i="26" s="1"/>
  <c r="AD291" i="26"/>
  <c r="AE291" i="26" s="1"/>
  <c r="AD283" i="26"/>
  <c r="AE283" i="26" s="1"/>
  <c r="AD275" i="26"/>
  <c r="AE275" i="26" s="1"/>
  <c r="AD267" i="26"/>
  <c r="AE267" i="26" s="1"/>
  <c r="AD259" i="26"/>
  <c r="AE259" i="26" s="1"/>
  <c r="AD251" i="26"/>
  <c r="AE251" i="26" s="1"/>
  <c r="AD306" i="26"/>
  <c r="AE306" i="26" s="1"/>
  <c r="AD298" i="26"/>
  <c r="AE298" i="26" s="1"/>
  <c r="AD290" i="26"/>
  <c r="AE290" i="26" s="1"/>
  <c r="AD282" i="26"/>
  <c r="AE282" i="26" s="1"/>
  <c r="AD274" i="26"/>
  <c r="AE274" i="26" s="1"/>
  <c r="AD266" i="26"/>
  <c r="AE266" i="26" s="1"/>
  <c r="AD258" i="26"/>
  <c r="AE258" i="26" s="1"/>
  <c r="AD250" i="26"/>
  <c r="AE250" i="26" s="1"/>
  <c r="AD273" i="26"/>
  <c r="AE273" i="26" s="1"/>
  <c r="AD265" i="26"/>
  <c r="AE265" i="26" s="1"/>
  <c r="AD257" i="26"/>
  <c r="AE257" i="26" s="1"/>
  <c r="AD249" i="26"/>
  <c r="AE249" i="26" s="1"/>
  <c r="AD305" i="26"/>
  <c r="AE305" i="26" s="1"/>
  <c r="AD297" i="26"/>
  <c r="AE297" i="26" s="1"/>
  <c r="AD281" i="26"/>
  <c r="AE281" i="26" s="1"/>
  <c r="AD289" i="26"/>
  <c r="AE289" i="26" s="1"/>
  <c r="AD608" i="25"/>
  <c r="AE608" i="25" s="1"/>
  <c r="AD600" i="25"/>
  <c r="AE600" i="25" s="1"/>
  <c r="AD592" i="25"/>
  <c r="AE592" i="25" s="1"/>
  <c r="AD584" i="25"/>
  <c r="AE584" i="25" s="1"/>
  <c r="AD576" i="25"/>
  <c r="AE576" i="25" s="1"/>
  <c r="AD568" i="25"/>
  <c r="AE568" i="25" s="1"/>
  <c r="AD560" i="25"/>
  <c r="AE560" i="25" s="1"/>
  <c r="AD552" i="25"/>
  <c r="AE552" i="25" s="1"/>
  <c r="AD607" i="25"/>
  <c r="AE607" i="25" s="1"/>
  <c r="AD599" i="25"/>
  <c r="AE599" i="25" s="1"/>
  <c r="AD591" i="25"/>
  <c r="AE591" i="25" s="1"/>
  <c r="AD583" i="25"/>
  <c r="AE583" i="25" s="1"/>
  <c r="AD575" i="25"/>
  <c r="AE575" i="25" s="1"/>
  <c r="AD567" i="25"/>
  <c r="AE567" i="25" s="1"/>
  <c r="AD559" i="25"/>
  <c r="AE559" i="25" s="1"/>
  <c r="AD551" i="25"/>
  <c r="AE551" i="25" s="1"/>
  <c r="AD606" i="25"/>
  <c r="AE606" i="25" s="1"/>
  <c r="AD598" i="25"/>
  <c r="AE598" i="25" s="1"/>
  <c r="K30" i="21" s="1"/>
  <c r="AD590" i="25"/>
  <c r="AE590" i="25" s="1"/>
  <c r="AD582" i="25"/>
  <c r="AE582" i="25" s="1"/>
  <c r="AD574" i="25"/>
  <c r="AE574" i="25" s="1"/>
  <c r="K30" i="19" s="1"/>
  <c r="AD566" i="25"/>
  <c r="AE566" i="25" s="1"/>
  <c r="AD558" i="25"/>
  <c r="AE558" i="25" s="1"/>
  <c r="AD550" i="25"/>
  <c r="AE550" i="25" s="1"/>
  <c r="AD605" i="25"/>
  <c r="AE605" i="25" s="1"/>
  <c r="AD597" i="25"/>
  <c r="AE597" i="25" s="1"/>
  <c r="AD589" i="25"/>
  <c r="AE589" i="25" s="1"/>
  <c r="AD581" i="25"/>
  <c r="AE581" i="25" s="1"/>
  <c r="AD573" i="25"/>
  <c r="AE573" i="25" s="1"/>
  <c r="AD565" i="25"/>
  <c r="AE565" i="25" s="1"/>
  <c r="AD557" i="25"/>
  <c r="AE557" i="25" s="1"/>
  <c r="AD549" i="25"/>
  <c r="AE549" i="25" s="1"/>
  <c r="AD604" i="25"/>
  <c r="AE604" i="25" s="1"/>
  <c r="K31" i="21" s="1"/>
  <c r="AD596" i="25"/>
  <c r="AE596" i="25" s="1"/>
  <c r="AD588" i="25"/>
  <c r="AE588" i="25" s="1"/>
  <c r="AD580" i="25"/>
  <c r="AE580" i="25" s="1"/>
  <c r="K31" i="19" s="1"/>
  <c r="AD572" i="25"/>
  <c r="AE572" i="25" s="1"/>
  <c r="AD564" i="25"/>
  <c r="AE564" i="25" s="1"/>
  <c r="AD556" i="25"/>
  <c r="AE556" i="25" s="1"/>
  <c r="AD603" i="25"/>
  <c r="AE603" i="25" s="1"/>
  <c r="AD595" i="25"/>
  <c r="AE595" i="25" s="1"/>
  <c r="AD587" i="25"/>
  <c r="AE587" i="25" s="1"/>
  <c r="AD579" i="25"/>
  <c r="AE579" i="25" s="1"/>
  <c r="AD571" i="25"/>
  <c r="AE571" i="25" s="1"/>
  <c r="AD563" i="25"/>
  <c r="AE563" i="25" s="1"/>
  <c r="AD555" i="25"/>
  <c r="AE555" i="25" s="1"/>
  <c r="AD601" i="25"/>
  <c r="AE601" i="25" s="1"/>
  <c r="AD593" i="25"/>
  <c r="AE593" i="25" s="1"/>
  <c r="AD585" i="25"/>
  <c r="AE585" i="25" s="1"/>
  <c r="AD577" i="25"/>
  <c r="AE577" i="25" s="1"/>
  <c r="AD569" i="25"/>
  <c r="AE569" i="25" s="1"/>
  <c r="AD561" i="25"/>
  <c r="AE561" i="25" s="1"/>
  <c r="AD553" i="25"/>
  <c r="AE553" i="25" s="1"/>
  <c r="AD594" i="25"/>
  <c r="AE594" i="25" s="1"/>
  <c r="AD586" i="25"/>
  <c r="AE586" i="25" s="1"/>
  <c r="AD578" i="25"/>
  <c r="AE578" i="25" s="1"/>
  <c r="AD570" i="25"/>
  <c r="AE570" i="25" s="1"/>
  <c r="AD562" i="25"/>
  <c r="AE562" i="25" s="1"/>
  <c r="AD554" i="25"/>
  <c r="AE554" i="25" s="1"/>
  <c r="AD602" i="25"/>
  <c r="AE602" i="25" s="1"/>
  <c r="AD248" i="25"/>
  <c r="AE248" i="25" s="1"/>
  <c r="AD240" i="25"/>
  <c r="AE240" i="25" s="1"/>
  <c r="AD232" i="25"/>
  <c r="AE232" i="25" s="1"/>
  <c r="AD224" i="25"/>
  <c r="AE224" i="25" s="1"/>
  <c r="AD216" i="25"/>
  <c r="AE216" i="25" s="1"/>
  <c r="AD208" i="25"/>
  <c r="AE208" i="25" s="1"/>
  <c r="AD200" i="25"/>
  <c r="AE200" i="25" s="1"/>
  <c r="AD192" i="25"/>
  <c r="AE192" i="25" s="1"/>
  <c r="AD247" i="25"/>
  <c r="AE247" i="25" s="1"/>
  <c r="AD239" i="25"/>
  <c r="AE239" i="25" s="1"/>
  <c r="AD231" i="25"/>
  <c r="AE231" i="25" s="1"/>
  <c r="AD223" i="25"/>
  <c r="AE223" i="25" s="1"/>
  <c r="AD215" i="25"/>
  <c r="AE215" i="25" s="1"/>
  <c r="AD207" i="25"/>
  <c r="AE207" i="25" s="1"/>
  <c r="AD199" i="25"/>
  <c r="AE199" i="25" s="1"/>
  <c r="AD191" i="25"/>
  <c r="AE191" i="25" s="1"/>
  <c r="AD246" i="25"/>
  <c r="AE246" i="25" s="1"/>
  <c r="AD238" i="25"/>
  <c r="AE238" i="25" s="1"/>
  <c r="E30" i="21" s="1"/>
  <c r="AD230" i="25"/>
  <c r="AE230" i="25" s="1"/>
  <c r="AD222" i="25"/>
  <c r="AE222" i="25" s="1"/>
  <c r="AD214" i="25"/>
  <c r="AE214" i="25" s="1"/>
  <c r="E30" i="19" s="1"/>
  <c r="AD206" i="25"/>
  <c r="AE206" i="25" s="1"/>
  <c r="AD198" i="25"/>
  <c r="AE198" i="25" s="1"/>
  <c r="AD190" i="25"/>
  <c r="AE190" i="25" s="1"/>
  <c r="AD245" i="25"/>
  <c r="AE245" i="25" s="1"/>
  <c r="AD237" i="25"/>
  <c r="AE237" i="25" s="1"/>
  <c r="AD229" i="25"/>
  <c r="AE229" i="25" s="1"/>
  <c r="AD221" i="25"/>
  <c r="AE221" i="25" s="1"/>
  <c r="AD213" i="25"/>
  <c r="AE213" i="25" s="1"/>
  <c r="AD205" i="25"/>
  <c r="AE205" i="25" s="1"/>
  <c r="AD197" i="25"/>
  <c r="AE197" i="25" s="1"/>
  <c r="AD189" i="25"/>
  <c r="AE189" i="25" s="1"/>
  <c r="AD244" i="25"/>
  <c r="AE244" i="25" s="1"/>
  <c r="E31" i="21" s="1"/>
  <c r="AD236" i="25"/>
  <c r="AE236" i="25" s="1"/>
  <c r="AD228" i="25"/>
  <c r="AE228" i="25" s="1"/>
  <c r="AD220" i="25"/>
  <c r="AE220" i="25" s="1"/>
  <c r="AD212" i="25"/>
  <c r="AE212" i="25" s="1"/>
  <c r="AD204" i="25"/>
  <c r="AE204" i="25" s="1"/>
  <c r="AD196" i="25"/>
  <c r="AE196" i="25" s="1"/>
  <c r="AD243" i="25"/>
  <c r="AE243" i="25" s="1"/>
  <c r="AD235" i="25"/>
  <c r="AE235" i="25" s="1"/>
  <c r="AD227" i="25"/>
  <c r="AE227" i="25" s="1"/>
  <c r="AD219" i="25"/>
  <c r="AE219" i="25" s="1"/>
  <c r="AD211" i="25"/>
  <c r="AE211" i="25" s="1"/>
  <c r="AD203" i="25"/>
  <c r="AE203" i="25" s="1"/>
  <c r="AD195" i="25"/>
  <c r="AE195" i="25" s="1"/>
  <c r="AD241" i="25"/>
  <c r="AE241" i="25" s="1"/>
  <c r="AD233" i="25"/>
  <c r="AE233" i="25" s="1"/>
  <c r="AD225" i="25"/>
  <c r="AE225" i="25" s="1"/>
  <c r="AD217" i="25"/>
  <c r="AE217" i="25" s="1"/>
  <c r="AD209" i="25"/>
  <c r="AE209" i="25" s="1"/>
  <c r="AD201" i="25"/>
  <c r="AE201" i="25" s="1"/>
  <c r="AD193" i="25"/>
  <c r="AE193" i="25" s="1"/>
  <c r="AD210" i="25"/>
  <c r="AE210" i="25" s="1"/>
  <c r="AD202" i="25"/>
  <c r="AE202" i="25" s="1"/>
  <c r="AD194" i="25"/>
  <c r="AE194" i="25" s="1"/>
  <c r="AD242" i="25"/>
  <c r="AE242" i="25" s="1"/>
  <c r="AD234" i="25"/>
  <c r="AE234" i="25" s="1"/>
  <c r="AD226" i="25"/>
  <c r="AE226" i="25" s="1"/>
  <c r="AD218" i="25"/>
  <c r="AE218" i="25" s="1"/>
  <c r="AD424" i="25"/>
  <c r="AE424" i="25" s="1"/>
  <c r="AD416" i="25"/>
  <c r="AE416" i="25" s="1"/>
  <c r="AD408" i="25"/>
  <c r="AE408" i="25" s="1"/>
  <c r="AD400" i="25"/>
  <c r="AE400" i="25" s="1"/>
  <c r="AD392" i="25"/>
  <c r="AE392" i="25" s="1"/>
  <c r="AD384" i="25"/>
  <c r="AE384" i="25" s="1"/>
  <c r="AD376" i="25"/>
  <c r="AE376" i="25" s="1"/>
  <c r="AD423" i="25"/>
  <c r="AE423" i="25" s="1"/>
  <c r="AD415" i="25"/>
  <c r="AE415" i="25" s="1"/>
  <c r="AD407" i="25"/>
  <c r="AE407" i="25" s="1"/>
  <c r="AD399" i="25"/>
  <c r="AE399" i="25" s="1"/>
  <c r="AD391" i="25"/>
  <c r="AE391" i="25" s="1"/>
  <c r="AD383" i="25"/>
  <c r="AE383" i="25" s="1"/>
  <c r="AD375" i="25"/>
  <c r="AE375" i="25" s="1"/>
  <c r="AD422" i="25"/>
  <c r="AE422" i="25" s="1"/>
  <c r="AD414" i="25"/>
  <c r="AE414" i="25" s="1"/>
  <c r="AD406" i="25"/>
  <c r="AE406" i="25" s="1"/>
  <c r="AD398" i="25"/>
  <c r="AE398" i="25" s="1"/>
  <c r="AD390" i="25"/>
  <c r="AE390" i="25" s="1"/>
  <c r="AD382" i="25"/>
  <c r="AE382" i="25" s="1"/>
  <c r="AD374" i="25"/>
  <c r="AE374" i="25" s="1"/>
  <c r="AD421" i="25"/>
  <c r="AE421" i="25" s="1"/>
  <c r="AD413" i="25"/>
  <c r="AE413" i="25" s="1"/>
  <c r="AD405" i="25"/>
  <c r="AE405" i="25" s="1"/>
  <c r="AD397" i="25"/>
  <c r="AE397" i="25" s="1"/>
  <c r="AD389" i="25"/>
  <c r="AE389" i="25" s="1"/>
  <c r="AD381" i="25"/>
  <c r="AE381" i="25" s="1"/>
  <c r="AD373" i="25"/>
  <c r="AE373" i="25" s="1"/>
  <c r="AD428" i="25"/>
  <c r="AE428" i="25" s="1"/>
  <c r="AD420" i="25"/>
  <c r="AE420" i="25" s="1"/>
  <c r="AD412" i="25"/>
  <c r="AE412" i="25" s="1"/>
  <c r="AD404" i="25"/>
  <c r="AE404" i="25" s="1"/>
  <c r="AD396" i="25"/>
  <c r="AE396" i="25" s="1"/>
  <c r="AD388" i="25"/>
  <c r="AE388" i="25" s="1"/>
  <c r="AD380" i="25"/>
  <c r="AE380" i="25" s="1"/>
  <c r="AD372" i="25"/>
  <c r="AE372" i="25" s="1"/>
  <c r="AD427" i="25"/>
  <c r="AE427" i="25" s="1"/>
  <c r="AD419" i="25"/>
  <c r="AE419" i="25" s="1"/>
  <c r="AD411" i="25"/>
  <c r="AE411" i="25" s="1"/>
  <c r="AD403" i="25"/>
  <c r="AE403" i="25" s="1"/>
  <c r="AD395" i="25"/>
  <c r="AE395" i="25" s="1"/>
  <c r="AD387" i="25"/>
  <c r="AE387" i="25" s="1"/>
  <c r="AD379" i="25"/>
  <c r="AE379" i="25" s="1"/>
  <c r="AD371" i="25"/>
  <c r="AE371" i="25" s="1"/>
  <c r="AD425" i="25"/>
  <c r="AE425" i="25" s="1"/>
  <c r="AD417" i="25"/>
  <c r="AE417" i="25" s="1"/>
  <c r="H28" i="21" s="1"/>
  <c r="AD409" i="25"/>
  <c r="AE409" i="25" s="1"/>
  <c r="AD401" i="25"/>
  <c r="AE401" i="25" s="1"/>
  <c r="AD393" i="25"/>
  <c r="AE393" i="25" s="1"/>
  <c r="AD385" i="25"/>
  <c r="AE385" i="25" s="1"/>
  <c r="AD377" i="25"/>
  <c r="AE377" i="25" s="1"/>
  <c r="AD369" i="25"/>
  <c r="AE369" i="25" s="1"/>
  <c r="H28" i="19" s="1"/>
  <c r="AD402" i="25"/>
  <c r="AE402" i="25" s="1"/>
  <c r="AD394" i="25"/>
  <c r="AE394" i="25" s="1"/>
  <c r="H30" i="19" s="1"/>
  <c r="AD386" i="25"/>
  <c r="AE386" i="25" s="1"/>
  <c r="AD378" i="25"/>
  <c r="AE378" i="25" s="1"/>
  <c r="AD370" i="25"/>
  <c r="AE370" i="25" s="1"/>
  <c r="AD426" i="25"/>
  <c r="AE426" i="25" s="1"/>
  <c r="AD418" i="25"/>
  <c r="AE418" i="25" s="1"/>
  <c r="H30" i="21" s="1"/>
  <c r="AD410" i="25"/>
  <c r="AE410" i="25" s="1"/>
  <c r="AD544" i="25"/>
  <c r="AE544" i="25" s="1"/>
  <c r="AD536" i="25"/>
  <c r="AE536" i="25" s="1"/>
  <c r="AD528" i="25"/>
  <c r="AE528" i="25" s="1"/>
  <c r="AD520" i="25"/>
  <c r="AE520" i="25" s="1"/>
  <c r="AD512" i="25"/>
  <c r="AE512" i="25" s="1"/>
  <c r="AD504" i="25"/>
  <c r="AE504" i="25" s="1"/>
  <c r="AD496" i="25"/>
  <c r="AE496" i="25" s="1"/>
  <c r="AD543" i="25"/>
  <c r="AE543" i="25" s="1"/>
  <c r="AD535" i="25"/>
  <c r="AE535" i="25" s="1"/>
  <c r="AD527" i="25"/>
  <c r="AE527" i="25" s="1"/>
  <c r="AD519" i="25"/>
  <c r="AE519" i="25" s="1"/>
  <c r="AD511" i="25"/>
  <c r="AE511" i="25" s="1"/>
  <c r="AD503" i="25"/>
  <c r="AE503" i="25" s="1"/>
  <c r="AD495" i="25"/>
  <c r="AE495" i="25" s="1"/>
  <c r="AD542" i="25"/>
  <c r="AE542" i="25" s="1"/>
  <c r="AD534" i="25"/>
  <c r="AE534" i="25" s="1"/>
  <c r="AD526" i="25"/>
  <c r="AE526" i="25" s="1"/>
  <c r="AD518" i="25"/>
  <c r="AE518" i="25" s="1"/>
  <c r="AD510" i="25"/>
  <c r="AE510" i="25" s="1"/>
  <c r="AD502" i="25"/>
  <c r="AE502" i="25" s="1"/>
  <c r="AD494" i="25"/>
  <c r="AE494" i="25" s="1"/>
  <c r="AD541" i="25"/>
  <c r="AE541" i="25" s="1"/>
  <c r="AD533" i="25"/>
  <c r="AE533" i="25" s="1"/>
  <c r="AD525" i="25"/>
  <c r="AE525" i="25" s="1"/>
  <c r="AD517" i="25"/>
  <c r="AE517" i="25" s="1"/>
  <c r="AD509" i="25"/>
  <c r="AE509" i="25" s="1"/>
  <c r="AD501" i="25"/>
  <c r="AE501" i="25" s="1"/>
  <c r="AD493" i="25"/>
  <c r="AE493" i="25" s="1"/>
  <c r="AD548" i="25"/>
  <c r="AE548" i="25" s="1"/>
  <c r="AD540" i="25"/>
  <c r="AE540" i="25" s="1"/>
  <c r="AD532" i="25"/>
  <c r="AE532" i="25" s="1"/>
  <c r="AD524" i="25"/>
  <c r="AE524" i="25" s="1"/>
  <c r="AD516" i="25"/>
  <c r="AE516" i="25" s="1"/>
  <c r="AD508" i="25"/>
  <c r="AE508" i="25" s="1"/>
  <c r="AD500" i="25"/>
  <c r="AE500" i="25" s="1"/>
  <c r="AD492" i="25"/>
  <c r="AE492" i="25" s="1"/>
  <c r="AD547" i="25"/>
  <c r="AE547" i="25" s="1"/>
  <c r="AD539" i="25"/>
  <c r="AE539" i="25" s="1"/>
  <c r="AD531" i="25"/>
  <c r="AE531" i="25" s="1"/>
  <c r="AD523" i="25"/>
  <c r="AE523" i="25" s="1"/>
  <c r="AD515" i="25"/>
  <c r="AE515" i="25" s="1"/>
  <c r="AD507" i="25"/>
  <c r="AE507" i="25" s="1"/>
  <c r="AD499" i="25"/>
  <c r="AE499" i="25" s="1"/>
  <c r="AD491" i="25"/>
  <c r="AE491" i="25" s="1"/>
  <c r="AD545" i="25"/>
  <c r="AE545" i="25" s="1"/>
  <c r="AD537" i="25"/>
  <c r="AE537" i="25" s="1"/>
  <c r="J28" i="21" s="1"/>
  <c r="AD529" i="25"/>
  <c r="AE529" i="25" s="1"/>
  <c r="AD521" i="25"/>
  <c r="AE521" i="25" s="1"/>
  <c r="AD513" i="25"/>
  <c r="AE513" i="25" s="1"/>
  <c r="AD505" i="25"/>
  <c r="AE505" i="25" s="1"/>
  <c r="AD497" i="25"/>
  <c r="AE497" i="25" s="1"/>
  <c r="AD489" i="25"/>
  <c r="AE489" i="25" s="1"/>
  <c r="J28" i="19" s="1"/>
  <c r="AD530" i="25"/>
  <c r="AE530" i="25" s="1"/>
  <c r="AD522" i="25"/>
  <c r="AE522" i="25" s="1"/>
  <c r="AD514" i="25"/>
  <c r="AE514" i="25" s="1"/>
  <c r="J30" i="19" s="1"/>
  <c r="AD506" i="25"/>
  <c r="AE506" i="25" s="1"/>
  <c r="AD498" i="25"/>
  <c r="AE498" i="25" s="1"/>
  <c r="AD490" i="25"/>
  <c r="AE490" i="25" s="1"/>
  <c r="AD546" i="25"/>
  <c r="AE546" i="25" s="1"/>
  <c r="AD538" i="25"/>
  <c r="AE538" i="25" s="1"/>
  <c r="J30" i="21" s="1"/>
  <c r="AD368" i="25"/>
  <c r="AE368" i="25" s="1"/>
  <c r="AD360" i="25"/>
  <c r="AE360" i="25" s="1"/>
  <c r="AD352" i="25"/>
  <c r="AE352" i="25" s="1"/>
  <c r="AD344" i="25"/>
  <c r="AE344" i="25" s="1"/>
  <c r="AD336" i="25"/>
  <c r="AE336" i="25" s="1"/>
  <c r="AD328" i="25"/>
  <c r="AE328" i="25" s="1"/>
  <c r="AD320" i="25"/>
  <c r="AE320" i="25" s="1"/>
  <c r="AD312" i="25"/>
  <c r="AE312" i="25" s="1"/>
  <c r="AD367" i="25"/>
  <c r="AE367" i="25" s="1"/>
  <c r="AD359" i="25"/>
  <c r="AE359" i="25" s="1"/>
  <c r="AD351" i="25"/>
  <c r="AE351" i="25" s="1"/>
  <c r="AD343" i="25"/>
  <c r="AE343" i="25" s="1"/>
  <c r="AD335" i="25"/>
  <c r="AE335" i="25" s="1"/>
  <c r="AD327" i="25"/>
  <c r="AE327" i="25" s="1"/>
  <c r="AD319" i="25"/>
  <c r="AE319" i="25" s="1"/>
  <c r="AD311" i="25"/>
  <c r="AE311" i="25" s="1"/>
  <c r="AD366" i="25"/>
  <c r="AE366" i="25" s="1"/>
  <c r="AD358" i="25"/>
  <c r="AE358" i="25" s="1"/>
  <c r="G30" i="21" s="1"/>
  <c r="AD350" i="25"/>
  <c r="AE350" i="25" s="1"/>
  <c r="AD342" i="25"/>
  <c r="AE342" i="25" s="1"/>
  <c r="AD334" i="25"/>
  <c r="AE334" i="25" s="1"/>
  <c r="G30" i="19" s="1"/>
  <c r="AD326" i="25"/>
  <c r="AE326" i="25" s="1"/>
  <c r="AD318" i="25"/>
  <c r="AE318" i="25" s="1"/>
  <c r="AD310" i="25"/>
  <c r="AE310" i="25" s="1"/>
  <c r="AD365" i="25"/>
  <c r="AE365" i="25" s="1"/>
  <c r="AD357" i="25"/>
  <c r="AE357" i="25" s="1"/>
  <c r="G28" i="21" s="1"/>
  <c r="AD349" i="25"/>
  <c r="AE349" i="25" s="1"/>
  <c r="AD341" i="25"/>
  <c r="AE341" i="25" s="1"/>
  <c r="AD333" i="25"/>
  <c r="AE333" i="25" s="1"/>
  <c r="AD325" i="25"/>
  <c r="AE325" i="25" s="1"/>
  <c r="AD317" i="25"/>
  <c r="AE317" i="25" s="1"/>
  <c r="AD309" i="25"/>
  <c r="AE309" i="25" s="1"/>
  <c r="G28" i="19" s="1"/>
  <c r="AD364" i="25"/>
  <c r="AE364" i="25" s="1"/>
  <c r="AD356" i="25"/>
  <c r="AE356" i="25" s="1"/>
  <c r="AD348" i="25"/>
  <c r="AE348" i="25" s="1"/>
  <c r="AD340" i="25"/>
  <c r="AE340" i="25" s="1"/>
  <c r="AD332" i="25"/>
  <c r="AE332" i="25" s="1"/>
  <c r="AD324" i="25"/>
  <c r="AE324" i="25" s="1"/>
  <c r="AD316" i="25"/>
  <c r="AE316" i="25" s="1"/>
  <c r="AD363" i="25"/>
  <c r="AE363" i="25" s="1"/>
  <c r="AD355" i="25"/>
  <c r="AE355" i="25" s="1"/>
  <c r="AD347" i="25"/>
  <c r="AE347" i="25" s="1"/>
  <c r="AD339" i="25"/>
  <c r="AE339" i="25" s="1"/>
  <c r="AD331" i="25"/>
  <c r="AE331" i="25" s="1"/>
  <c r="AD323" i="25"/>
  <c r="AE323" i="25" s="1"/>
  <c r="AD315" i="25"/>
  <c r="AE315" i="25" s="1"/>
  <c r="AD361" i="25"/>
  <c r="AE361" i="25" s="1"/>
  <c r="AD353" i="25"/>
  <c r="AE353" i="25" s="1"/>
  <c r="AD345" i="25"/>
  <c r="AE345" i="25" s="1"/>
  <c r="AD337" i="25"/>
  <c r="AE337" i="25" s="1"/>
  <c r="AD329" i="25"/>
  <c r="AE329" i="25" s="1"/>
  <c r="AD321" i="25"/>
  <c r="AE321" i="25" s="1"/>
  <c r="AD313" i="25"/>
  <c r="AE313" i="25" s="1"/>
  <c r="AD338" i="25"/>
  <c r="AE338" i="25" s="1"/>
  <c r="AD330" i="25"/>
  <c r="AE330" i="25" s="1"/>
  <c r="AD322" i="25"/>
  <c r="AE322" i="25" s="1"/>
  <c r="AD314" i="25"/>
  <c r="AE314" i="25" s="1"/>
  <c r="AD362" i="25"/>
  <c r="AE362" i="25" s="1"/>
  <c r="AD354" i="25"/>
  <c r="AE354" i="25" s="1"/>
  <c r="AD346" i="25"/>
  <c r="AE346" i="25" s="1"/>
  <c r="AD184" i="25"/>
  <c r="AE184" i="25" s="1"/>
  <c r="P31" i="21" s="1"/>
  <c r="AD176" i="25"/>
  <c r="AE176" i="25" s="1"/>
  <c r="AD168" i="25"/>
  <c r="AE168" i="25" s="1"/>
  <c r="AD160" i="25"/>
  <c r="AE160" i="25" s="1"/>
  <c r="P31" i="19" s="1"/>
  <c r="AD152" i="25"/>
  <c r="AE152" i="25" s="1"/>
  <c r="AD144" i="25"/>
  <c r="AE144" i="25" s="1"/>
  <c r="AD136" i="25"/>
  <c r="AE136" i="25" s="1"/>
  <c r="AD183" i="25"/>
  <c r="AE183" i="25" s="1"/>
  <c r="P29" i="21" s="1"/>
  <c r="AD175" i="25"/>
  <c r="AE175" i="25" s="1"/>
  <c r="AD167" i="25"/>
  <c r="AE167" i="25" s="1"/>
  <c r="AD159" i="25"/>
  <c r="AE159" i="25" s="1"/>
  <c r="AD151" i="25"/>
  <c r="AE151" i="25" s="1"/>
  <c r="AD143" i="25"/>
  <c r="AE143" i="25" s="1"/>
  <c r="AD135" i="25"/>
  <c r="AE135" i="25" s="1"/>
  <c r="P29" i="19" s="1"/>
  <c r="AD182" i="25"/>
  <c r="AE182" i="25" s="1"/>
  <c r="AD174" i="25"/>
  <c r="AE174" i="25" s="1"/>
  <c r="AD166" i="25"/>
  <c r="AE166" i="25" s="1"/>
  <c r="AD158" i="25"/>
  <c r="AE158" i="25" s="1"/>
  <c r="AD150" i="25"/>
  <c r="AE150" i="25" s="1"/>
  <c r="AD142" i="25"/>
  <c r="AE142" i="25" s="1"/>
  <c r="AD134" i="25"/>
  <c r="AE134" i="25" s="1"/>
  <c r="AD181" i="25"/>
  <c r="AE181" i="25" s="1"/>
  <c r="AD173" i="25"/>
  <c r="AE173" i="25" s="1"/>
  <c r="AD165" i="25"/>
  <c r="AE165" i="25" s="1"/>
  <c r="AD157" i="25"/>
  <c r="AE157" i="25" s="1"/>
  <c r="AD149" i="25"/>
  <c r="AE149" i="25" s="1"/>
  <c r="AD141" i="25"/>
  <c r="AE141" i="25" s="1"/>
  <c r="AD133" i="25"/>
  <c r="AE133" i="25" s="1"/>
  <c r="AD188" i="25"/>
  <c r="AE188" i="25" s="1"/>
  <c r="AD180" i="25"/>
  <c r="AE180" i="25" s="1"/>
  <c r="AD172" i="25"/>
  <c r="AE172" i="25" s="1"/>
  <c r="AD164" i="25"/>
  <c r="AE164" i="25" s="1"/>
  <c r="AD156" i="25"/>
  <c r="AE156" i="25" s="1"/>
  <c r="AD148" i="25"/>
  <c r="AE148" i="25" s="1"/>
  <c r="AD140" i="25"/>
  <c r="AE140" i="25" s="1"/>
  <c r="AD132" i="25"/>
  <c r="AE132" i="25" s="1"/>
  <c r="AD187" i="25"/>
  <c r="AE187" i="25" s="1"/>
  <c r="AD179" i="25"/>
  <c r="AE179" i="25" s="1"/>
  <c r="AD171" i="25"/>
  <c r="AE171" i="25" s="1"/>
  <c r="AD163" i="25"/>
  <c r="AE163" i="25" s="1"/>
  <c r="AD155" i="25"/>
  <c r="AE155" i="25" s="1"/>
  <c r="AD147" i="25"/>
  <c r="AE147" i="25" s="1"/>
  <c r="AD139" i="25"/>
  <c r="AE139" i="25" s="1"/>
  <c r="AD131" i="25"/>
  <c r="AE131" i="25" s="1"/>
  <c r="AD185" i="25"/>
  <c r="AE185" i="25" s="1"/>
  <c r="AD177" i="25"/>
  <c r="AE177" i="25" s="1"/>
  <c r="AD169" i="25"/>
  <c r="AE169" i="25" s="1"/>
  <c r="AD161" i="25"/>
  <c r="AE161" i="25" s="1"/>
  <c r="AD153" i="25"/>
  <c r="AE153" i="25" s="1"/>
  <c r="AD145" i="25"/>
  <c r="AE145" i="25" s="1"/>
  <c r="AD137" i="25"/>
  <c r="AE137" i="25" s="1"/>
  <c r="AD129" i="25"/>
  <c r="AE129" i="25" s="1"/>
  <c r="AD146" i="25"/>
  <c r="AE146" i="25" s="1"/>
  <c r="AD138" i="25"/>
  <c r="AE138" i="25" s="1"/>
  <c r="AD130" i="25"/>
  <c r="AE130" i="25" s="1"/>
  <c r="AD186" i="25"/>
  <c r="AE186" i="25" s="1"/>
  <c r="AD178" i="25"/>
  <c r="AE178" i="25" s="1"/>
  <c r="AD170" i="25"/>
  <c r="AE170" i="25" s="1"/>
  <c r="AD162" i="25"/>
  <c r="AE162" i="25" s="1"/>
  <c r="AD154" i="25"/>
  <c r="AE154" i="25" s="1"/>
  <c r="AD304" i="25"/>
  <c r="AE304" i="25" s="1"/>
  <c r="AD296" i="25"/>
  <c r="AE296" i="25" s="1"/>
  <c r="AD288" i="25"/>
  <c r="AE288" i="25" s="1"/>
  <c r="AD280" i="25"/>
  <c r="AE280" i="25" s="1"/>
  <c r="AD272" i="25"/>
  <c r="AE272" i="25" s="1"/>
  <c r="AD264" i="25"/>
  <c r="AE264" i="25" s="1"/>
  <c r="AD256" i="25"/>
  <c r="AE256" i="25" s="1"/>
  <c r="AD303" i="25"/>
  <c r="AE303" i="25" s="1"/>
  <c r="AD295" i="25"/>
  <c r="AE295" i="25" s="1"/>
  <c r="AD287" i="25"/>
  <c r="AE287" i="25" s="1"/>
  <c r="AD279" i="25"/>
  <c r="AE279" i="25" s="1"/>
  <c r="AD271" i="25"/>
  <c r="AE271" i="25" s="1"/>
  <c r="AD263" i="25"/>
  <c r="AE263" i="25" s="1"/>
  <c r="AD255" i="25"/>
  <c r="AE255" i="25" s="1"/>
  <c r="AD302" i="25"/>
  <c r="AE302" i="25" s="1"/>
  <c r="AD294" i="25"/>
  <c r="AE294" i="25" s="1"/>
  <c r="AD286" i="25"/>
  <c r="AE286" i="25" s="1"/>
  <c r="AD278" i="25"/>
  <c r="AE278" i="25" s="1"/>
  <c r="AD270" i="25"/>
  <c r="AE270" i="25" s="1"/>
  <c r="AD262" i="25"/>
  <c r="AE262" i="25" s="1"/>
  <c r="AD254" i="25"/>
  <c r="AE254" i="25" s="1"/>
  <c r="AD301" i="25"/>
  <c r="AE301" i="25" s="1"/>
  <c r="AD293" i="25"/>
  <c r="AE293" i="25" s="1"/>
  <c r="AD285" i="25"/>
  <c r="AE285" i="25" s="1"/>
  <c r="AD277" i="25"/>
  <c r="AE277" i="25" s="1"/>
  <c r="AD269" i="25"/>
  <c r="AE269" i="25" s="1"/>
  <c r="AD261" i="25"/>
  <c r="AE261" i="25" s="1"/>
  <c r="AD253" i="25"/>
  <c r="AE253" i="25" s="1"/>
  <c r="AD308" i="25"/>
  <c r="AE308" i="25" s="1"/>
  <c r="AD300" i="25"/>
  <c r="AE300" i="25" s="1"/>
  <c r="AD292" i="25"/>
  <c r="AE292" i="25" s="1"/>
  <c r="AD284" i="25"/>
  <c r="AE284" i="25" s="1"/>
  <c r="AD276" i="25"/>
  <c r="AE276" i="25" s="1"/>
  <c r="AD268" i="25"/>
  <c r="AE268" i="25" s="1"/>
  <c r="AD260" i="25"/>
  <c r="AE260" i="25" s="1"/>
  <c r="AD252" i="25"/>
  <c r="AE252" i="25" s="1"/>
  <c r="AD307" i="25"/>
  <c r="AE307" i="25" s="1"/>
  <c r="AD299" i="25"/>
  <c r="AE299" i="25" s="1"/>
  <c r="AD291" i="25"/>
  <c r="AE291" i="25" s="1"/>
  <c r="AD283" i="25"/>
  <c r="AE283" i="25" s="1"/>
  <c r="AD275" i="25"/>
  <c r="AE275" i="25" s="1"/>
  <c r="AD267" i="25"/>
  <c r="AE267" i="25" s="1"/>
  <c r="AD259" i="25"/>
  <c r="AE259" i="25" s="1"/>
  <c r="AD251" i="25"/>
  <c r="AE251" i="25" s="1"/>
  <c r="AD305" i="25"/>
  <c r="AE305" i="25" s="1"/>
  <c r="AD297" i="25"/>
  <c r="AE297" i="25" s="1"/>
  <c r="F28" i="21" s="1"/>
  <c r="AD289" i="25"/>
  <c r="AE289" i="25" s="1"/>
  <c r="AD281" i="25"/>
  <c r="AE281" i="25" s="1"/>
  <c r="AD273" i="25"/>
  <c r="AE273" i="25" s="1"/>
  <c r="AD265" i="25"/>
  <c r="AE265" i="25" s="1"/>
  <c r="AD257" i="25"/>
  <c r="AE257" i="25" s="1"/>
  <c r="AD249" i="25"/>
  <c r="AE249" i="25" s="1"/>
  <c r="F28" i="19" s="1"/>
  <c r="AD274" i="25"/>
  <c r="AE274" i="25" s="1"/>
  <c r="F30" i="19" s="1"/>
  <c r="AD266" i="25"/>
  <c r="AE266" i="25" s="1"/>
  <c r="AD258" i="25"/>
  <c r="AE258" i="25" s="1"/>
  <c r="AD250" i="25"/>
  <c r="AE250" i="25" s="1"/>
  <c r="AD306" i="25"/>
  <c r="AE306" i="25" s="1"/>
  <c r="AD298" i="25"/>
  <c r="AE298" i="25" s="1"/>
  <c r="F30" i="21" s="1"/>
  <c r="AD290" i="25"/>
  <c r="AE290" i="25" s="1"/>
  <c r="AD282" i="25"/>
  <c r="AE282" i="25" s="1"/>
  <c r="AD128" i="25"/>
  <c r="AE128" i="25" s="1"/>
  <c r="AD120" i="25"/>
  <c r="AE120" i="25" s="1"/>
  <c r="AD112" i="25"/>
  <c r="AE112" i="25" s="1"/>
  <c r="AD104" i="25"/>
  <c r="AE104" i="25" s="1"/>
  <c r="AD96" i="25"/>
  <c r="AE96" i="25" s="1"/>
  <c r="AD88" i="25"/>
  <c r="AE88" i="25" s="1"/>
  <c r="AD80" i="25"/>
  <c r="AE80" i="25" s="1"/>
  <c r="AD72" i="25"/>
  <c r="AE72" i="25" s="1"/>
  <c r="AD127" i="25"/>
  <c r="AE127" i="25" s="1"/>
  <c r="AD119" i="25"/>
  <c r="AE119" i="25" s="1"/>
  <c r="AD111" i="25"/>
  <c r="AE111" i="25" s="1"/>
  <c r="AD103" i="25"/>
  <c r="AE103" i="25" s="1"/>
  <c r="AD95" i="25"/>
  <c r="AE95" i="25" s="1"/>
  <c r="AD87" i="25"/>
  <c r="AE87" i="25" s="1"/>
  <c r="AD79" i="25"/>
  <c r="AE79" i="25" s="1"/>
  <c r="AD71" i="25"/>
  <c r="AE71" i="25" s="1"/>
  <c r="AD126" i="25"/>
  <c r="AE126" i="25" s="1"/>
  <c r="AD118" i="25"/>
  <c r="AE118" i="25" s="1"/>
  <c r="AD110" i="25"/>
  <c r="AE110" i="25" s="1"/>
  <c r="AD102" i="25"/>
  <c r="AE102" i="25" s="1"/>
  <c r="AD94" i="25"/>
  <c r="AE94" i="25" s="1"/>
  <c r="AD86" i="25"/>
  <c r="AE86" i="25" s="1"/>
  <c r="AD78" i="25"/>
  <c r="AE78" i="25" s="1"/>
  <c r="AD70" i="25"/>
  <c r="AE70" i="25" s="1"/>
  <c r="AD125" i="25"/>
  <c r="AE125" i="25" s="1"/>
  <c r="AD117" i="25"/>
  <c r="AE117" i="25" s="1"/>
  <c r="AD109" i="25"/>
  <c r="AE109" i="25" s="1"/>
  <c r="AD101" i="25"/>
  <c r="AE101" i="25" s="1"/>
  <c r="AD93" i="25"/>
  <c r="AE93" i="25" s="1"/>
  <c r="AD85" i="25"/>
  <c r="AE85" i="25" s="1"/>
  <c r="AD77" i="25"/>
  <c r="AE77" i="25" s="1"/>
  <c r="AD69" i="25"/>
  <c r="AE69" i="25" s="1"/>
  <c r="AD124" i="25"/>
  <c r="AE124" i="25" s="1"/>
  <c r="O31" i="21" s="1"/>
  <c r="AD116" i="25"/>
  <c r="AE116" i="25" s="1"/>
  <c r="AD108" i="25"/>
  <c r="AE108" i="25" s="1"/>
  <c r="AD100" i="25"/>
  <c r="AE100" i="25" s="1"/>
  <c r="O31" i="19" s="1"/>
  <c r="AD92" i="25"/>
  <c r="AE92" i="25" s="1"/>
  <c r="AD84" i="25"/>
  <c r="AE84" i="25" s="1"/>
  <c r="AD76" i="25"/>
  <c r="AE76" i="25" s="1"/>
  <c r="AD123" i="25"/>
  <c r="AE123" i="25" s="1"/>
  <c r="O29" i="21" s="1"/>
  <c r="AD115" i="25"/>
  <c r="AE115" i="25" s="1"/>
  <c r="AD107" i="25"/>
  <c r="AE107" i="25" s="1"/>
  <c r="AD99" i="25"/>
  <c r="AE99" i="25" s="1"/>
  <c r="AD91" i="25"/>
  <c r="AE91" i="25" s="1"/>
  <c r="AD83" i="25"/>
  <c r="AE83" i="25" s="1"/>
  <c r="AD75" i="25"/>
  <c r="AE75" i="25" s="1"/>
  <c r="O29" i="19" s="1"/>
  <c r="AD121" i="25"/>
  <c r="AE121" i="25" s="1"/>
  <c r="AD113" i="25"/>
  <c r="AE113" i="25" s="1"/>
  <c r="AD105" i="25"/>
  <c r="AE105" i="25" s="1"/>
  <c r="AD97" i="25"/>
  <c r="AE97" i="25" s="1"/>
  <c r="AD89" i="25"/>
  <c r="AE89" i="25" s="1"/>
  <c r="AD81" i="25"/>
  <c r="AE81" i="25" s="1"/>
  <c r="AD73" i="25"/>
  <c r="AE73" i="25" s="1"/>
  <c r="AD82" i="25"/>
  <c r="AE82" i="25" s="1"/>
  <c r="AD74" i="25"/>
  <c r="AE74" i="25" s="1"/>
  <c r="AD122" i="25"/>
  <c r="AE122" i="25" s="1"/>
  <c r="AD114" i="25"/>
  <c r="AE114" i="25" s="1"/>
  <c r="AD106" i="25"/>
  <c r="AE106" i="25" s="1"/>
  <c r="AD98" i="25"/>
  <c r="AE98" i="25" s="1"/>
  <c r="AD90" i="25"/>
  <c r="AE90" i="25" s="1"/>
  <c r="AD488" i="25"/>
  <c r="AE488" i="25" s="1"/>
  <c r="AD480" i="25"/>
  <c r="AE480" i="25" s="1"/>
  <c r="AD472" i="25"/>
  <c r="AE472" i="25" s="1"/>
  <c r="AD464" i="25"/>
  <c r="AE464" i="25" s="1"/>
  <c r="AD456" i="25"/>
  <c r="AE456" i="25" s="1"/>
  <c r="AD448" i="25"/>
  <c r="AE448" i="25" s="1"/>
  <c r="AD440" i="25"/>
  <c r="AE440" i="25" s="1"/>
  <c r="AD432" i="25"/>
  <c r="AE432" i="25" s="1"/>
  <c r="AD487" i="25"/>
  <c r="AE487" i="25" s="1"/>
  <c r="AD479" i="25"/>
  <c r="AE479" i="25" s="1"/>
  <c r="AD471" i="25"/>
  <c r="AE471" i="25" s="1"/>
  <c r="AD463" i="25"/>
  <c r="AE463" i="25" s="1"/>
  <c r="AD455" i="25"/>
  <c r="AE455" i="25" s="1"/>
  <c r="AD447" i="25"/>
  <c r="AE447" i="25" s="1"/>
  <c r="AD439" i="25"/>
  <c r="AE439" i="25" s="1"/>
  <c r="AD431" i="25"/>
  <c r="AE431" i="25" s="1"/>
  <c r="AD486" i="25"/>
  <c r="AE486" i="25" s="1"/>
  <c r="AD478" i="25"/>
  <c r="AE478" i="25" s="1"/>
  <c r="I30" i="21" s="1"/>
  <c r="AD470" i="25"/>
  <c r="AE470" i="25" s="1"/>
  <c r="AD462" i="25"/>
  <c r="AE462" i="25" s="1"/>
  <c r="AD454" i="25"/>
  <c r="AE454" i="25" s="1"/>
  <c r="I30" i="19" s="1"/>
  <c r="AD446" i="25"/>
  <c r="AE446" i="25" s="1"/>
  <c r="AD438" i="25"/>
  <c r="AE438" i="25" s="1"/>
  <c r="AD430" i="25"/>
  <c r="AE430" i="25" s="1"/>
  <c r="AD485" i="25"/>
  <c r="AE485" i="25" s="1"/>
  <c r="AD477" i="25"/>
  <c r="AE477" i="25" s="1"/>
  <c r="I28" i="21" s="1"/>
  <c r="AD469" i="25"/>
  <c r="AE469" i="25" s="1"/>
  <c r="AD461" i="25"/>
  <c r="AE461" i="25" s="1"/>
  <c r="AD453" i="25"/>
  <c r="AE453" i="25" s="1"/>
  <c r="AD445" i="25"/>
  <c r="AE445" i="25" s="1"/>
  <c r="AD437" i="25"/>
  <c r="AE437" i="25" s="1"/>
  <c r="AD429" i="25"/>
  <c r="AE429" i="25" s="1"/>
  <c r="I28" i="19" s="1"/>
  <c r="AD484" i="25"/>
  <c r="AE484" i="25" s="1"/>
  <c r="AD476" i="25"/>
  <c r="AE476" i="25" s="1"/>
  <c r="AD468" i="25"/>
  <c r="AE468" i="25" s="1"/>
  <c r="AD460" i="25"/>
  <c r="AE460" i="25" s="1"/>
  <c r="AD452" i="25"/>
  <c r="AE452" i="25" s="1"/>
  <c r="AD444" i="25"/>
  <c r="AE444" i="25" s="1"/>
  <c r="AD436" i="25"/>
  <c r="AE436" i="25" s="1"/>
  <c r="AD483" i="25"/>
  <c r="AE483" i="25" s="1"/>
  <c r="AD475" i="25"/>
  <c r="AE475" i="25" s="1"/>
  <c r="AD467" i="25"/>
  <c r="AE467" i="25" s="1"/>
  <c r="AD459" i="25"/>
  <c r="AE459" i="25" s="1"/>
  <c r="AD451" i="25"/>
  <c r="AE451" i="25" s="1"/>
  <c r="AD443" i="25"/>
  <c r="AE443" i="25" s="1"/>
  <c r="AD435" i="25"/>
  <c r="AE435" i="25" s="1"/>
  <c r="AD481" i="25"/>
  <c r="AE481" i="25" s="1"/>
  <c r="AD473" i="25"/>
  <c r="AE473" i="25" s="1"/>
  <c r="AD465" i="25"/>
  <c r="AE465" i="25" s="1"/>
  <c r="AD457" i="25"/>
  <c r="AE457" i="25" s="1"/>
  <c r="AD449" i="25"/>
  <c r="AE449" i="25" s="1"/>
  <c r="AD441" i="25"/>
  <c r="AE441" i="25" s="1"/>
  <c r="AD433" i="25"/>
  <c r="AE433" i="25" s="1"/>
  <c r="AD466" i="25"/>
  <c r="AE466" i="25" s="1"/>
  <c r="AD458" i="25"/>
  <c r="AE458" i="25" s="1"/>
  <c r="AD450" i="25"/>
  <c r="AE450" i="25" s="1"/>
  <c r="AD442" i="25"/>
  <c r="AE442" i="25" s="1"/>
  <c r="AD434" i="25"/>
  <c r="AE434" i="25" s="1"/>
  <c r="AD482" i="25"/>
  <c r="AE482" i="25" s="1"/>
  <c r="AD474" i="25"/>
  <c r="AE474" i="25" s="1"/>
  <c r="AD728" i="25"/>
  <c r="AE728" i="25" s="1"/>
  <c r="AD720" i="25"/>
  <c r="AE720" i="25" s="1"/>
  <c r="AD712" i="25"/>
  <c r="AE712" i="25" s="1"/>
  <c r="AD704" i="25"/>
  <c r="AE704" i="25" s="1"/>
  <c r="AD696" i="25"/>
  <c r="AE696" i="25" s="1"/>
  <c r="AD688" i="25"/>
  <c r="AE688" i="25" s="1"/>
  <c r="AD680" i="25"/>
  <c r="AE680" i="25" s="1"/>
  <c r="AD672" i="25"/>
  <c r="AE672" i="25" s="1"/>
  <c r="AD727" i="25"/>
  <c r="AE727" i="25" s="1"/>
  <c r="AD719" i="25"/>
  <c r="AE719" i="25" s="1"/>
  <c r="AD711" i="25"/>
  <c r="AE711" i="25" s="1"/>
  <c r="AD703" i="25"/>
  <c r="AE703" i="25" s="1"/>
  <c r="AD695" i="25"/>
  <c r="AE695" i="25" s="1"/>
  <c r="AD687" i="25"/>
  <c r="AE687" i="25" s="1"/>
  <c r="AD679" i="25"/>
  <c r="AE679" i="25" s="1"/>
  <c r="AD671" i="25"/>
  <c r="AE671" i="25" s="1"/>
  <c r="AD726" i="25"/>
  <c r="AE726" i="25" s="1"/>
  <c r="AD718" i="25"/>
  <c r="AE718" i="25" s="1"/>
  <c r="M30" i="21" s="1"/>
  <c r="AD710" i="25"/>
  <c r="AE710" i="25" s="1"/>
  <c r="AD702" i="25"/>
  <c r="AE702" i="25" s="1"/>
  <c r="AD694" i="25"/>
  <c r="AE694" i="25" s="1"/>
  <c r="M30" i="19" s="1"/>
  <c r="AD686" i="25"/>
  <c r="AE686" i="25" s="1"/>
  <c r="AD678" i="25"/>
  <c r="AE678" i="25" s="1"/>
  <c r="AD670" i="25"/>
  <c r="AE670" i="25" s="1"/>
  <c r="AD725" i="25"/>
  <c r="AE725" i="25" s="1"/>
  <c r="AD717" i="25"/>
  <c r="AE717" i="25" s="1"/>
  <c r="AD709" i="25"/>
  <c r="AE709" i="25" s="1"/>
  <c r="AD701" i="25"/>
  <c r="AE701" i="25" s="1"/>
  <c r="AD693" i="25"/>
  <c r="AE693" i="25" s="1"/>
  <c r="AD685" i="25"/>
  <c r="AE685" i="25" s="1"/>
  <c r="AD677" i="25"/>
  <c r="AE677" i="25" s="1"/>
  <c r="AD669" i="25"/>
  <c r="AE669" i="25" s="1"/>
  <c r="AD724" i="25"/>
  <c r="AE724" i="25" s="1"/>
  <c r="M31" i="21" s="1"/>
  <c r="AD716" i="25"/>
  <c r="AE716" i="25" s="1"/>
  <c r="AD708" i="25"/>
  <c r="AE708" i="25" s="1"/>
  <c r="AD700" i="25"/>
  <c r="AE700" i="25" s="1"/>
  <c r="M31" i="19" s="1"/>
  <c r="AD692" i="25"/>
  <c r="AE692" i="25" s="1"/>
  <c r="AD684" i="25"/>
  <c r="AE684" i="25" s="1"/>
  <c r="AD676" i="25"/>
  <c r="AE676" i="25" s="1"/>
  <c r="AD723" i="25"/>
  <c r="AE723" i="25" s="1"/>
  <c r="M29" i="21" s="1"/>
  <c r="AD715" i="25"/>
  <c r="AE715" i="25" s="1"/>
  <c r="AD707" i="25"/>
  <c r="AE707" i="25" s="1"/>
  <c r="AD699" i="25"/>
  <c r="AE699" i="25" s="1"/>
  <c r="AD691" i="25"/>
  <c r="AE691" i="25" s="1"/>
  <c r="AD683" i="25"/>
  <c r="AE683" i="25" s="1"/>
  <c r="AD675" i="25"/>
  <c r="AE675" i="25" s="1"/>
  <c r="M29" i="19" s="1"/>
  <c r="AD721" i="25"/>
  <c r="AE721" i="25" s="1"/>
  <c r="AD713" i="25"/>
  <c r="AE713" i="25" s="1"/>
  <c r="AD705" i="25"/>
  <c r="AE705" i="25" s="1"/>
  <c r="AD697" i="25"/>
  <c r="AE697" i="25" s="1"/>
  <c r="AD689" i="25"/>
  <c r="AE689" i="25" s="1"/>
  <c r="AD681" i="25"/>
  <c r="AE681" i="25" s="1"/>
  <c r="AD673" i="25"/>
  <c r="AE673" i="25" s="1"/>
  <c r="AD722" i="25"/>
  <c r="AE722" i="25" s="1"/>
  <c r="AD714" i="25"/>
  <c r="AE714" i="25" s="1"/>
  <c r="AD706" i="25"/>
  <c r="AE706" i="25" s="1"/>
  <c r="AD698" i="25"/>
  <c r="AE698" i="25" s="1"/>
  <c r="AD690" i="25"/>
  <c r="AE690" i="25" s="1"/>
  <c r="AD682" i="25"/>
  <c r="AE682" i="25" s="1"/>
  <c r="AD674" i="25"/>
  <c r="AE674" i="25" s="1"/>
  <c r="AD64" i="25"/>
  <c r="AE64" i="25" s="1"/>
  <c r="N31" i="21" s="1"/>
  <c r="AD56" i="25"/>
  <c r="AE56" i="25" s="1"/>
  <c r="AD63" i="25"/>
  <c r="AE63" i="25" s="1"/>
  <c r="N29" i="21" s="1"/>
  <c r="AD55" i="25"/>
  <c r="AE55" i="25" s="1"/>
  <c r="AD62" i="25"/>
  <c r="AE62" i="25" s="1"/>
  <c r="AD54" i="25"/>
  <c r="AE54" i="25" s="1"/>
  <c r="AD61" i="25"/>
  <c r="AE61" i="25" s="1"/>
  <c r="AD53" i="25"/>
  <c r="AE53" i="25" s="1"/>
  <c r="AD68" i="25"/>
  <c r="AE68" i="25" s="1"/>
  <c r="AD60" i="25"/>
  <c r="AE60" i="25" s="1"/>
  <c r="AD52" i="25"/>
  <c r="AE52" i="25" s="1"/>
  <c r="AD67" i="25"/>
  <c r="AE67" i="25" s="1"/>
  <c r="AD59" i="25"/>
  <c r="AE59" i="25" s="1"/>
  <c r="AD51" i="25"/>
  <c r="AE51" i="25" s="1"/>
  <c r="AD65" i="25"/>
  <c r="AE65" i="25" s="1"/>
  <c r="AD57" i="25"/>
  <c r="AE57" i="25" s="1"/>
  <c r="AD49" i="25"/>
  <c r="AE49" i="25" s="1"/>
  <c r="AD45" i="25"/>
  <c r="AE45" i="25" s="1"/>
  <c r="AD37" i="25"/>
  <c r="AE37" i="25" s="1"/>
  <c r="AD29" i="25"/>
  <c r="AE29" i="25" s="1"/>
  <c r="AD21" i="25"/>
  <c r="AE21" i="25" s="1"/>
  <c r="AD13" i="25"/>
  <c r="AE13" i="25" s="1"/>
  <c r="AD44" i="25"/>
  <c r="AE44" i="25" s="1"/>
  <c r="AD36" i="25"/>
  <c r="AE36" i="25" s="1"/>
  <c r="AD28" i="25"/>
  <c r="AE28" i="25" s="1"/>
  <c r="AD20" i="25"/>
  <c r="AE20" i="25" s="1"/>
  <c r="AD12" i="25"/>
  <c r="AE12" i="25" s="1"/>
  <c r="AD66" i="25"/>
  <c r="AE66" i="25" s="1"/>
  <c r="AD43" i="25"/>
  <c r="AE43" i="25" s="1"/>
  <c r="AD35" i="25"/>
  <c r="AE35" i="25" s="1"/>
  <c r="AD27" i="25"/>
  <c r="AE27" i="25" s="1"/>
  <c r="AD19" i="25"/>
  <c r="AE19" i="25" s="1"/>
  <c r="AD11" i="25"/>
  <c r="AE11" i="25" s="1"/>
  <c r="AD58" i="25"/>
  <c r="AE58" i="25" s="1"/>
  <c r="AD42" i="25"/>
  <c r="AE42" i="25" s="1"/>
  <c r="AD34" i="25"/>
  <c r="AE34" i="25" s="1"/>
  <c r="AD26" i="25"/>
  <c r="AE26" i="25" s="1"/>
  <c r="AD18" i="25"/>
  <c r="AE18" i="25" s="1"/>
  <c r="AD10" i="25"/>
  <c r="AE10" i="25" s="1"/>
  <c r="AD50" i="25"/>
  <c r="AE50" i="25" s="1"/>
  <c r="AD41" i="25"/>
  <c r="AE41" i="25" s="1"/>
  <c r="AD33" i="25"/>
  <c r="AE33" i="25" s="1"/>
  <c r="AD25" i="25"/>
  <c r="AE25" i="25" s="1"/>
  <c r="AD17" i="25"/>
  <c r="AE17" i="25" s="1"/>
  <c r="AD9" i="25"/>
  <c r="AE9" i="25" s="1"/>
  <c r="AD48" i="25"/>
  <c r="AE48" i="25" s="1"/>
  <c r="AD40" i="25"/>
  <c r="AE40" i="25" s="1"/>
  <c r="N31" i="19" s="1"/>
  <c r="AD32" i="25"/>
  <c r="AE32" i="25" s="1"/>
  <c r="AD24" i="25"/>
  <c r="AE24" i="25" s="1"/>
  <c r="AD16" i="25"/>
  <c r="AE16" i="25" s="1"/>
  <c r="AD47" i="25"/>
  <c r="AE47" i="25" s="1"/>
  <c r="AD39" i="25"/>
  <c r="AE39" i="25" s="1"/>
  <c r="AD31" i="25"/>
  <c r="AE31" i="25" s="1"/>
  <c r="AD23" i="25"/>
  <c r="AE23" i="25" s="1"/>
  <c r="AD15" i="25"/>
  <c r="AE15" i="25" s="1"/>
  <c r="N29" i="19" s="1"/>
  <c r="AD46" i="25"/>
  <c r="AE46" i="25" s="1"/>
  <c r="AD38" i="25"/>
  <c r="AE38" i="25" s="1"/>
  <c r="AD30" i="25"/>
  <c r="AE30" i="25" s="1"/>
  <c r="AD22" i="25"/>
  <c r="AE22" i="25" s="1"/>
  <c r="AD14" i="25"/>
  <c r="AE14" i="25" s="1"/>
  <c r="K40" i="23"/>
  <c r="H72" i="23"/>
  <c r="P72" i="23" s="1"/>
  <c r="E75" i="23" s="1"/>
  <c r="K75" i="23" s="1"/>
  <c r="H78" i="23" s="1"/>
  <c r="F39" i="22" s="1"/>
  <c r="H63" i="23"/>
  <c r="P63" i="23" s="1"/>
  <c r="E66" i="23" s="1"/>
  <c r="K66" i="23" s="1"/>
  <c r="E78" i="23" s="1"/>
  <c r="K37" i="23"/>
  <c r="H63" i="21"/>
  <c r="K37" i="21"/>
  <c r="H63" i="19"/>
  <c r="K37" i="19"/>
  <c r="K40" i="19"/>
  <c r="H72" i="19"/>
  <c r="J21" i="11"/>
  <c r="J22" i="11"/>
  <c r="J23" i="11"/>
  <c r="J24" i="11"/>
  <c r="I21" i="11"/>
  <c r="I22" i="11"/>
  <c r="I23" i="11"/>
  <c r="I24" i="11"/>
  <c r="H21" i="11"/>
  <c r="H22" i="11"/>
  <c r="H24" i="11"/>
  <c r="H23" i="11"/>
  <c r="G24" i="11"/>
  <c r="G23" i="11"/>
  <c r="G31" i="11"/>
  <c r="G22" i="11"/>
  <c r="G21" i="11"/>
  <c r="F23" i="11"/>
  <c r="F24" i="11"/>
  <c r="F21" i="11"/>
  <c r="F22" i="11"/>
  <c r="E24" i="11"/>
  <c r="E23" i="11"/>
  <c r="E22" i="11"/>
  <c r="E21" i="11"/>
  <c r="O22" i="11"/>
  <c r="O21" i="11"/>
  <c r="O17" i="11" s="1"/>
  <c r="O30" i="11"/>
  <c r="O23" i="11"/>
  <c r="O24" i="11"/>
  <c r="N21" i="11"/>
  <c r="N22" i="11"/>
  <c r="N24" i="11"/>
  <c r="N23" i="11"/>
  <c r="M22" i="11"/>
  <c r="M21" i="11"/>
  <c r="M24" i="11"/>
  <c r="M23" i="11"/>
  <c r="L21" i="11"/>
  <c r="L22" i="11"/>
  <c r="L30" i="11"/>
  <c r="L23" i="11"/>
  <c r="L24" i="11"/>
  <c r="P24" i="11"/>
  <c r="P23" i="11"/>
  <c r="P28" i="11"/>
  <c r="P21" i="11"/>
  <c r="P22" i="11"/>
  <c r="K23" i="11"/>
  <c r="K24" i="11"/>
  <c r="H29" i="11"/>
  <c r="J31" i="11"/>
  <c r="L28" i="11"/>
  <c r="N28" i="11"/>
  <c r="F29" i="11"/>
  <c r="H31" i="11"/>
  <c r="K30" i="11"/>
  <c r="O28" i="11"/>
  <c r="I31" i="11"/>
  <c r="N30" i="11"/>
  <c r="F31" i="11"/>
  <c r="M28" i="11"/>
  <c r="G29" i="11"/>
  <c r="P30" i="11"/>
  <c r="M30" i="11"/>
  <c r="J29" i="11"/>
  <c r="I29" i="11"/>
  <c r="E29" i="11"/>
  <c r="K17" i="11" l="1"/>
  <c r="L17" i="11"/>
  <c r="N17" i="11"/>
  <c r="M17" i="11"/>
  <c r="F17" i="11"/>
  <c r="P17" i="11"/>
  <c r="I17" i="11"/>
  <c r="E17" i="11"/>
  <c r="G17" i="11"/>
  <c r="H17" i="11"/>
  <c r="J17" i="11"/>
  <c r="K40" i="21"/>
  <c r="Q31" i="21"/>
  <c r="E31" i="19"/>
  <c r="Q31" i="19" s="1"/>
  <c r="Q30" i="19"/>
  <c r="Q30" i="21"/>
  <c r="D40" i="22"/>
  <c r="H40" i="22" s="1"/>
  <c r="K78" i="24"/>
  <c r="E84" i="24" s="1"/>
  <c r="J84" i="24" s="1"/>
  <c r="J86" i="24" s="1"/>
  <c r="D46" i="22" s="1"/>
  <c r="F41" i="22"/>
  <c r="D39" i="22"/>
  <c r="K78" i="23"/>
  <c r="E84" i="23" s="1"/>
  <c r="J84" i="23" s="1"/>
  <c r="J86" i="23" s="1"/>
  <c r="D45" i="22" s="1"/>
  <c r="Q21" i="11"/>
  <c r="Q22" i="11"/>
  <c r="Q24" i="11"/>
  <c r="Q23" i="11"/>
  <c r="D47" i="22" l="1"/>
  <c r="D49" i="22" s="1"/>
  <c r="D41" i="22"/>
  <c r="H39" i="22"/>
  <c r="H41" i="22" s="1"/>
  <c r="E9" i="11"/>
  <c r="H63" i="11" s="1"/>
  <c r="E10" i="11"/>
  <c r="K40" i="11" s="1"/>
  <c r="K37" i="11" l="1"/>
  <c r="H72" i="11"/>
  <c r="I40" i="1" l="1"/>
  <c r="I37" i="1"/>
  <c r="G40" i="1"/>
  <c r="G37" i="1"/>
  <c r="Y728" i="10" l="1"/>
  <c r="Y727" i="10"/>
  <c r="Y726" i="10"/>
  <c r="Y725" i="10"/>
  <c r="Y724" i="10"/>
  <c r="Y723" i="10"/>
  <c r="Y722" i="10"/>
  <c r="Y721" i="10"/>
  <c r="Y720" i="10"/>
  <c r="Y719" i="10"/>
  <c r="Y718" i="10"/>
  <c r="Y717" i="10"/>
  <c r="Y716" i="10"/>
  <c r="Y715" i="10"/>
  <c r="Y714" i="10"/>
  <c r="Y713" i="10"/>
  <c r="Y712" i="10"/>
  <c r="Y711" i="10"/>
  <c r="Y710" i="10"/>
  <c r="Y709" i="10"/>
  <c r="Y708" i="10"/>
  <c r="Y707" i="10"/>
  <c r="Y706" i="10"/>
  <c r="Y705" i="10"/>
  <c r="Y704" i="10"/>
  <c r="Y703" i="10"/>
  <c r="Y702" i="10"/>
  <c r="Y701" i="10"/>
  <c r="Y700" i="10"/>
  <c r="Y699" i="10"/>
  <c r="Y698" i="10"/>
  <c r="Y697" i="10"/>
  <c r="Y696" i="10"/>
  <c r="Y695" i="10"/>
  <c r="Y694" i="10"/>
  <c r="Y693" i="10"/>
  <c r="Y692" i="10"/>
  <c r="Y691" i="10"/>
  <c r="Y690" i="10"/>
  <c r="Y689" i="10"/>
  <c r="Y688" i="10"/>
  <c r="Y687" i="10"/>
  <c r="Y686" i="10"/>
  <c r="Y685" i="10"/>
  <c r="Y684" i="10"/>
  <c r="Y683" i="10"/>
  <c r="Y682" i="10"/>
  <c r="Y681" i="10"/>
  <c r="Y680" i="10"/>
  <c r="Y679" i="10"/>
  <c r="Y678" i="10"/>
  <c r="Y677" i="10"/>
  <c r="Y676" i="10"/>
  <c r="Y675" i="10"/>
  <c r="Y674" i="10"/>
  <c r="Y673" i="10"/>
  <c r="Y672" i="10"/>
  <c r="Y671" i="10"/>
  <c r="Y670" i="10"/>
  <c r="Y669" i="10"/>
  <c r="Y668" i="10"/>
  <c r="Y667" i="10"/>
  <c r="Y666" i="10"/>
  <c r="Y665" i="10"/>
  <c r="Y664" i="10"/>
  <c r="Y663" i="10"/>
  <c r="Y662" i="10"/>
  <c r="Y661" i="10"/>
  <c r="Y660" i="10"/>
  <c r="Y659" i="10"/>
  <c r="Y658" i="10"/>
  <c r="Y657" i="10"/>
  <c r="Y656" i="10"/>
  <c r="Y655" i="10"/>
  <c r="Y654" i="10"/>
  <c r="Y653" i="10"/>
  <c r="Y652" i="10"/>
  <c r="Y651" i="10"/>
  <c r="Y650" i="10"/>
  <c r="Y649" i="10"/>
  <c r="Y648" i="10"/>
  <c r="Y647" i="10"/>
  <c r="Y646" i="10"/>
  <c r="Y645" i="10"/>
  <c r="Y644" i="10"/>
  <c r="Y643" i="10"/>
  <c r="Y642" i="10"/>
  <c r="Y641" i="10"/>
  <c r="Y640" i="10"/>
  <c r="Y639" i="10"/>
  <c r="Y638" i="10"/>
  <c r="Y637" i="10"/>
  <c r="Y636" i="10"/>
  <c r="Y635" i="10"/>
  <c r="Y634" i="10"/>
  <c r="Y633" i="10"/>
  <c r="Y632" i="10"/>
  <c r="Y631" i="10"/>
  <c r="Y630" i="10"/>
  <c r="Y629" i="10"/>
  <c r="Y628" i="10"/>
  <c r="Y627" i="10"/>
  <c r="Y626" i="10"/>
  <c r="Y625" i="10"/>
  <c r="Y624" i="10"/>
  <c r="Y623" i="10"/>
  <c r="Y622" i="10"/>
  <c r="Y621" i="10"/>
  <c r="Y620" i="10"/>
  <c r="Y619" i="10"/>
  <c r="Y618" i="10"/>
  <c r="Y617" i="10"/>
  <c r="Y616" i="10"/>
  <c r="Y615" i="10"/>
  <c r="Y614" i="10"/>
  <c r="Y613" i="10"/>
  <c r="Y612" i="10"/>
  <c r="Y611" i="10"/>
  <c r="Y610" i="10"/>
  <c r="Y609" i="10"/>
  <c r="Y608" i="10"/>
  <c r="Y607" i="10"/>
  <c r="Y606" i="10"/>
  <c r="Y605" i="10"/>
  <c r="Y604" i="10"/>
  <c r="Y603" i="10"/>
  <c r="Y602" i="10"/>
  <c r="Y601" i="10"/>
  <c r="Y600" i="10"/>
  <c r="Y599" i="10"/>
  <c r="Y598" i="10"/>
  <c r="Y597" i="10"/>
  <c r="Y596" i="10"/>
  <c r="Y595" i="10"/>
  <c r="Y594" i="10"/>
  <c r="Y593" i="10"/>
  <c r="Y592" i="10"/>
  <c r="Y591" i="10"/>
  <c r="Y590" i="10"/>
  <c r="Y589" i="10"/>
  <c r="Y588" i="10"/>
  <c r="Y587" i="10"/>
  <c r="Y586" i="10"/>
  <c r="Y585" i="10"/>
  <c r="Y584" i="10"/>
  <c r="Y583" i="10"/>
  <c r="Y582" i="10"/>
  <c r="Y581" i="10"/>
  <c r="Y580" i="10"/>
  <c r="Y579" i="10"/>
  <c r="Y578" i="10"/>
  <c r="Y577" i="10"/>
  <c r="Y576" i="10"/>
  <c r="Y575" i="10"/>
  <c r="Y574" i="10"/>
  <c r="Y573" i="10"/>
  <c r="Y572" i="10"/>
  <c r="Y571" i="10"/>
  <c r="Y570" i="10"/>
  <c r="Y569" i="10"/>
  <c r="Y568" i="10"/>
  <c r="Y567" i="10"/>
  <c r="Y566" i="10"/>
  <c r="Y565" i="10"/>
  <c r="Y564" i="10"/>
  <c r="Y563" i="10"/>
  <c r="Y562" i="10"/>
  <c r="Y561" i="10"/>
  <c r="Y560" i="10"/>
  <c r="Y559" i="10"/>
  <c r="Y558" i="10"/>
  <c r="Y557" i="10"/>
  <c r="Y556" i="10"/>
  <c r="Y555" i="10"/>
  <c r="Y554" i="10"/>
  <c r="Y553" i="10"/>
  <c r="Y552" i="10"/>
  <c r="Y551" i="10"/>
  <c r="Y550" i="10"/>
  <c r="Y549" i="10"/>
  <c r="Y548" i="10"/>
  <c r="Y547" i="10"/>
  <c r="Y546" i="10"/>
  <c r="Y545" i="10"/>
  <c r="Y544" i="10"/>
  <c r="Y543" i="10"/>
  <c r="Y542" i="10"/>
  <c r="Y541" i="10"/>
  <c r="Y540" i="10"/>
  <c r="Y539" i="10"/>
  <c r="Y538" i="10"/>
  <c r="Y537" i="10"/>
  <c r="Y536" i="10"/>
  <c r="Y535" i="10"/>
  <c r="Y534" i="10"/>
  <c r="Y533" i="10"/>
  <c r="Y532" i="10"/>
  <c r="Y531" i="10"/>
  <c r="Y530" i="10"/>
  <c r="Y529" i="10"/>
  <c r="Y528" i="10"/>
  <c r="Y527" i="10"/>
  <c r="Y526" i="10"/>
  <c r="Y525" i="10"/>
  <c r="Y524" i="10"/>
  <c r="Y523" i="10"/>
  <c r="Y522" i="10"/>
  <c r="Y521" i="10"/>
  <c r="Y520" i="10"/>
  <c r="Y519" i="10"/>
  <c r="Y518" i="10"/>
  <c r="Y517" i="10"/>
  <c r="Y516" i="10"/>
  <c r="Y515" i="10"/>
  <c r="Y514" i="10"/>
  <c r="Y513" i="10"/>
  <c r="Y512" i="10"/>
  <c r="Y511" i="10"/>
  <c r="Y510" i="10"/>
  <c r="Y509" i="10"/>
  <c r="Y508" i="10"/>
  <c r="Y507" i="10"/>
  <c r="Y506" i="10"/>
  <c r="Y505" i="10"/>
  <c r="Y504" i="10"/>
  <c r="Y503" i="10"/>
  <c r="Y502" i="10"/>
  <c r="Y501" i="10"/>
  <c r="Y500" i="10"/>
  <c r="Y499" i="10"/>
  <c r="Y498" i="10"/>
  <c r="Y497" i="10"/>
  <c r="Y496" i="10"/>
  <c r="Y495" i="10"/>
  <c r="Y494" i="10"/>
  <c r="Y493" i="10"/>
  <c r="Y492" i="10"/>
  <c r="Y491" i="10"/>
  <c r="Y490" i="10"/>
  <c r="Y489" i="10"/>
  <c r="Y488" i="10"/>
  <c r="Y487" i="10"/>
  <c r="Y486" i="10"/>
  <c r="Y485" i="10"/>
  <c r="Y484" i="10"/>
  <c r="Y483" i="10"/>
  <c r="Y482" i="10"/>
  <c r="Y481" i="10"/>
  <c r="Y480" i="10"/>
  <c r="Y479" i="10"/>
  <c r="Y478" i="10"/>
  <c r="Y477" i="10"/>
  <c r="Y476" i="10"/>
  <c r="Y475" i="10"/>
  <c r="Y474" i="10"/>
  <c r="Y473" i="10"/>
  <c r="Y472" i="10"/>
  <c r="Y471" i="10"/>
  <c r="Y470" i="10"/>
  <c r="Y469" i="10"/>
  <c r="Y468" i="10"/>
  <c r="Y467" i="10"/>
  <c r="Y466" i="10"/>
  <c r="Y465" i="10"/>
  <c r="Y464" i="10"/>
  <c r="Y463" i="10"/>
  <c r="Y462" i="10"/>
  <c r="Y461" i="10"/>
  <c r="Y460" i="10"/>
  <c r="Y459" i="10"/>
  <c r="Y458" i="10"/>
  <c r="Y457" i="10"/>
  <c r="Y456" i="10"/>
  <c r="Y455" i="10"/>
  <c r="Y454" i="10"/>
  <c r="Y453" i="10"/>
  <c r="Y452" i="10"/>
  <c r="Y451" i="10"/>
  <c r="Y450" i="10"/>
  <c r="Y449" i="10"/>
  <c r="Y448" i="10"/>
  <c r="Y447" i="10"/>
  <c r="Y446" i="10"/>
  <c r="Y445" i="10"/>
  <c r="Y444" i="10"/>
  <c r="Y443" i="10"/>
  <c r="Y442" i="10"/>
  <c r="Y441" i="10"/>
  <c r="Y440" i="10"/>
  <c r="Y439" i="10"/>
  <c r="Y438" i="10"/>
  <c r="Y437" i="10"/>
  <c r="Y436" i="10"/>
  <c r="Y435" i="10"/>
  <c r="Y434" i="10"/>
  <c r="Y433" i="10"/>
  <c r="Y432" i="10"/>
  <c r="Y431" i="10"/>
  <c r="Y430" i="10"/>
  <c r="Y429" i="10"/>
  <c r="Y428" i="10"/>
  <c r="Y427" i="10"/>
  <c r="Y426" i="10"/>
  <c r="Y425" i="10"/>
  <c r="Y424" i="10"/>
  <c r="Y423" i="10"/>
  <c r="Y422" i="10"/>
  <c r="Y421" i="10"/>
  <c r="Y420" i="10"/>
  <c r="Y419" i="10"/>
  <c r="Y418" i="10"/>
  <c r="Y417" i="10"/>
  <c r="Y416" i="10"/>
  <c r="Y415" i="10"/>
  <c r="Y414" i="10"/>
  <c r="Y413" i="10"/>
  <c r="Y412" i="10"/>
  <c r="Y411" i="10"/>
  <c r="Y410" i="10"/>
  <c r="Y409" i="10"/>
  <c r="Y408" i="10"/>
  <c r="Y407" i="10"/>
  <c r="Y406" i="10"/>
  <c r="Y405" i="10"/>
  <c r="Y404" i="10"/>
  <c r="Y403" i="10"/>
  <c r="Y402" i="10"/>
  <c r="Y401" i="10"/>
  <c r="Y400" i="10"/>
  <c r="Y399" i="10"/>
  <c r="Y398" i="10"/>
  <c r="Y397" i="10"/>
  <c r="Y396" i="10"/>
  <c r="Y395" i="10"/>
  <c r="Y394" i="10"/>
  <c r="Y393" i="10"/>
  <c r="Y392" i="10"/>
  <c r="Y391" i="10"/>
  <c r="Y390" i="10"/>
  <c r="Y389" i="10"/>
  <c r="Y388" i="10"/>
  <c r="Y387" i="10"/>
  <c r="Y386" i="10"/>
  <c r="Y385" i="10"/>
  <c r="Y384" i="10"/>
  <c r="Y383" i="10"/>
  <c r="Y382" i="10"/>
  <c r="Y381" i="10"/>
  <c r="Y380" i="10"/>
  <c r="Y379" i="10"/>
  <c r="Y378" i="10"/>
  <c r="Y377" i="10"/>
  <c r="Y376" i="10"/>
  <c r="Y375" i="10"/>
  <c r="Y374" i="10"/>
  <c r="Y373" i="10"/>
  <c r="Y372" i="10"/>
  <c r="Y371" i="10"/>
  <c r="Y370" i="10"/>
  <c r="Y369" i="10"/>
  <c r="Y368" i="10"/>
  <c r="Y367" i="10"/>
  <c r="Y366" i="10"/>
  <c r="Y365" i="10"/>
  <c r="Y364" i="10"/>
  <c r="Y363" i="10"/>
  <c r="Y362" i="10"/>
  <c r="Y361" i="10"/>
  <c r="Y360" i="10"/>
  <c r="Y359" i="10"/>
  <c r="Y358" i="10"/>
  <c r="Y357" i="10"/>
  <c r="Y356" i="10"/>
  <c r="Y355" i="10"/>
  <c r="Y354" i="10"/>
  <c r="Y353" i="10"/>
  <c r="Y352" i="10"/>
  <c r="Y351" i="10"/>
  <c r="Y350" i="10"/>
  <c r="Y349" i="10"/>
  <c r="Y348" i="10"/>
  <c r="Y347" i="10"/>
  <c r="Y346" i="10"/>
  <c r="Y345" i="10"/>
  <c r="Y344" i="10"/>
  <c r="Y343" i="10"/>
  <c r="Y342" i="10"/>
  <c r="Y341" i="10"/>
  <c r="Y340" i="10"/>
  <c r="Y339" i="10"/>
  <c r="Y338" i="10"/>
  <c r="Y337" i="10"/>
  <c r="Y336" i="10"/>
  <c r="Y335" i="10"/>
  <c r="Y334" i="10"/>
  <c r="Y333" i="10"/>
  <c r="Y332" i="10"/>
  <c r="Y331" i="10"/>
  <c r="Y330" i="10"/>
  <c r="Y329" i="10"/>
  <c r="Y328" i="10"/>
  <c r="Y327" i="10"/>
  <c r="Y326" i="10"/>
  <c r="Y325" i="10"/>
  <c r="Y324" i="10"/>
  <c r="Y323" i="10"/>
  <c r="Y322" i="10"/>
  <c r="Y321" i="10"/>
  <c r="Y320" i="10"/>
  <c r="Y319" i="10"/>
  <c r="Y318" i="10"/>
  <c r="Y317" i="10"/>
  <c r="Y316" i="10"/>
  <c r="Y315" i="10"/>
  <c r="Y314" i="10"/>
  <c r="Y313" i="10"/>
  <c r="Y312" i="10"/>
  <c r="Y311" i="10"/>
  <c r="Y310" i="10"/>
  <c r="Y309" i="10"/>
  <c r="Y308" i="10"/>
  <c r="Y307" i="10"/>
  <c r="Y306" i="10"/>
  <c r="Y305" i="10"/>
  <c r="Y304" i="10"/>
  <c r="Y303" i="10"/>
  <c r="Y302" i="10"/>
  <c r="Y301" i="10"/>
  <c r="Y300" i="10"/>
  <c r="Y299" i="10"/>
  <c r="Y298" i="10"/>
  <c r="Y297" i="10"/>
  <c r="Y296" i="10"/>
  <c r="Y295" i="10"/>
  <c r="Y294" i="10"/>
  <c r="Y293" i="10"/>
  <c r="Y292" i="10"/>
  <c r="Y291" i="10"/>
  <c r="Y290" i="10"/>
  <c r="Y289" i="10"/>
  <c r="Y288" i="10"/>
  <c r="Y287" i="10"/>
  <c r="Y286" i="10"/>
  <c r="Y285" i="10"/>
  <c r="Y284" i="10"/>
  <c r="Y283" i="10"/>
  <c r="Y282" i="10"/>
  <c r="Y281" i="10"/>
  <c r="Y280" i="10"/>
  <c r="Y279" i="10"/>
  <c r="Y278" i="10"/>
  <c r="Y277" i="10"/>
  <c r="Y276" i="10"/>
  <c r="Y275" i="10"/>
  <c r="Y274" i="10"/>
  <c r="Y273" i="10"/>
  <c r="Y272" i="10"/>
  <c r="Y271" i="10"/>
  <c r="Y270" i="10"/>
  <c r="Y269" i="10"/>
  <c r="Y268" i="10"/>
  <c r="Y267" i="10"/>
  <c r="Y266" i="10"/>
  <c r="Y265" i="10"/>
  <c r="Y264" i="10"/>
  <c r="Y263" i="10"/>
  <c r="Y262" i="10"/>
  <c r="Y261" i="10"/>
  <c r="Y260" i="10"/>
  <c r="Y259" i="10"/>
  <c r="Y258" i="10"/>
  <c r="Y257" i="10"/>
  <c r="Y256" i="10"/>
  <c r="Y255" i="10"/>
  <c r="Y254" i="10"/>
  <c r="Y253" i="10"/>
  <c r="Y252" i="10"/>
  <c r="Y251" i="10"/>
  <c r="Y250" i="10"/>
  <c r="Y249" i="10"/>
  <c r="Y248" i="10"/>
  <c r="Y247" i="10"/>
  <c r="Y246" i="10"/>
  <c r="Y245" i="10"/>
  <c r="Y244" i="10"/>
  <c r="Y243" i="10"/>
  <c r="Y242" i="10"/>
  <c r="Y241" i="10"/>
  <c r="Y240" i="10"/>
  <c r="Y239" i="10"/>
  <c r="Y238" i="10"/>
  <c r="Y237" i="10"/>
  <c r="Y236" i="10"/>
  <c r="Y235" i="10"/>
  <c r="Y234" i="10"/>
  <c r="Y233" i="10"/>
  <c r="Y232" i="10"/>
  <c r="Y231" i="10"/>
  <c r="Y230" i="10"/>
  <c r="Y229" i="10"/>
  <c r="Y228" i="10"/>
  <c r="Y227" i="10"/>
  <c r="Y226" i="10"/>
  <c r="Y225" i="10"/>
  <c r="Y224" i="10"/>
  <c r="Y223" i="10"/>
  <c r="Y222" i="10"/>
  <c r="Y221" i="10"/>
  <c r="Y220" i="10"/>
  <c r="Y219" i="10"/>
  <c r="Y218" i="10"/>
  <c r="Y217" i="10"/>
  <c r="Y216" i="10"/>
  <c r="Y215" i="10"/>
  <c r="Y214" i="10"/>
  <c r="Y213" i="10"/>
  <c r="Y212" i="10"/>
  <c r="Y211" i="10"/>
  <c r="Y210" i="10"/>
  <c r="Y209" i="10"/>
  <c r="Y208" i="10"/>
  <c r="Y207" i="10"/>
  <c r="Y206" i="10"/>
  <c r="Y205" i="10"/>
  <c r="Y204" i="10"/>
  <c r="Y203" i="10"/>
  <c r="Y202" i="10"/>
  <c r="Y201" i="10"/>
  <c r="Y200" i="10"/>
  <c r="Y199" i="10"/>
  <c r="Y198" i="10"/>
  <c r="Y197" i="10"/>
  <c r="Y196" i="10"/>
  <c r="Y195" i="10"/>
  <c r="Y194" i="10"/>
  <c r="Y193" i="10"/>
  <c r="Y192" i="10"/>
  <c r="Y191" i="10"/>
  <c r="Y190" i="10"/>
  <c r="Y189" i="10"/>
  <c r="Y188" i="10"/>
  <c r="Y187" i="10"/>
  <c r="Y186" i="10"/>
  <c r="Y185" i="10"/>
  <c r="Y184" i="10"/>
  <c r="Y183" i="10"/>
  <c r="Y182" i="10"/>
  <c r="Y181" i="10"/>
  <c r="Y180" i="10"/>
  <c r="Y179" i="10"/>
  <c r="Y178" i="10"/>
  <c r="Y177" i="10"/>
  <c r="Y176" i="10"/>
  <c r="Y175" i="10"/>
  <c r="Y174" i="10"/>
  <c r="Y173" i="10"/>
  <c r="Y172" i="10"/>
  <c r="Y171" i="10"/>
  <c r="Y170" i="10"/>
  <c r="Y169" i="10"/>
  <c r="Y168" i="10"/>
  <c r="Y167" i="10"/>
  <c r="Y166" i="10"/>
  <c r="Y165" i="10"/>
  <c r="Y164" i="10"/>
  <c r="Y163" i="10"/>
  <c r="Y162" i="10"/>
  <c r="Y161" i="10"/>
  <c r="Y160" i="10"/>
  <c r="Y159" i="10"/>
  <c r="Y158" i="10"/>
  <c r="Y157" i="10"/>
  <c r="Y156" i="10"/>
  <c r="Y155" i="10"/>
  <c r="Y154" i="10"/>
  <c r="Y153" i="10"/>
  <c r="Y152" i="10"/>
  <c r="Y151" i="10"/>
  <c r="Y150" i="10"/>
  <c r="Y149" i="10"/>
  <c r="Y148" i="10"/>
  <c r="Y147" i="10"/>
  <c r="Y146" i="10"/>
  <c r="Y145" i="10"/>
  <c r="Y144" i="10"/>
  <c r="Y143" i="10"/>
  <c r="Y142" i="10"/>
  <c r="Y141" i="10"/>
  <c r="Y140" i="10"/>
  <c r="Y139" i="10"/>
  <c r="Y138" i="10"/>
  <c r="Y137" i="10"/>
  <c r="Y136" i="10"/>
  <c r="Y135" i="10"/>
  <c r="Y134" i="10"/>
  <c r="Y133" i="10"/>
  <c r="Y132" i="10"/>
  <c r="Y131" i="10"/>
  <c r="Y130" i="10"/>
  <c r="Y129" i="10"/>
  <c r="Y128" i="10"/>
  <c r="Y127" i="10"/>
  <c r="Y126" i="10"/>
  <c r="Y125" i="10"/>
  <c r="Y124" i="10"/>
  <c r="Y123" i="10"/>
  <c r="Y122" i="10"/>
  <c r="Y121" i="10"/>
  <c r="Y120" i="10"/>
  <c r="Y119" i="10"/>
  <c r="Y118" i="10"/>
  <c r="Y117" i="10"/>
  <c r="Y116" i="10"/>
  <c r="Y115" i="10"/>
  <c r="Y114" i="10"/>
  <c r="Y113" i="10"/>
  <c r="Y112" i="10"/>
  <c r="Y111" i="10"/>
  <c r="Y110" i="10"/>
  <c r="Y109" i="10"/>
  <c r="Y108" i="10"/>
  <c r="Y107" i="10"/>
  <c r="Y106" i="10"/>
  <c r="Y105" i="10"/>
  <c r="Y104" i="10"/>
  <c r="Y103" i="10"/>
  <c r="Y102" i="10"/>
  <c r="Y101" i="10"/>
  <c r="Y100" i="10"/>
  <c r="Y99" i="10"/>
  <c r="Y98" i="10"/>
  <c r="Y97" i="10"/>
  <c r="Y96" i="10"/>
  <c r="Y95" i="10"/>
  <c r="Y94" i="10"/>
  <c r="Y93" i="10"/>
  <c r="Y92" i="10"/>
  <c r="Y91" i="10"/>
  <c r="Y90" i="10"/>
  <c r="Y89" i="10"/>
  <c r="Y88" i="10"/>
  <c r="Y87" i="10"/>
  <c r="Y86" i="10"/>
  <c r="Y85" i="10"/>
  <c r="Y84" i="10"/>
  <c r="Y83" i="10"/>
  <c r="Y82" i="10"/>
  <c r="Y81" i="10"/>
  <c r="Y80" i="10"/>
  <c r="Y79" i="10"/>
  <c r="Y78" i="10"/>
  <c r="Y77" i="10"/>
  <c r="Y76" i="10"/>
  <c r="Y75" i="10"/>
  <c r="Y74" i="10"/>
  <c r="Y73" i="10"/>
  <c r="Y72" i="10"/>
  <c r="Y71" i="10"/>
  <c r="Y70" i="10"/>
  <c r="Y69" i="10"/>
  <c r="Y68" i="10"/>
  <c r="Y67" i="10"/>
  <c r="Y66" i="10"/>
  <c r="Y65" i="10"/>
  <c r="Y64" i="10"/>
  <c r="Y63" i="10"/>
  <c r="Y62" i="10"/>
  <c r="Y61" i="10"/>
  <c r="Y60" i="10"/>
  <c r="Y59" i="10"/>
  <c r="Y58" i="10"/>
  <c r="Y57" i="10"/>
  <c r="Y56" i="10"/>
  <c r="Y55" i="10"/>
  <c r="Y54" i="10"/>
  <c r="Y53" i="10"/>
  <c r="Y52" i="10"/>
  <c r="Y51" i="10"/>
  <c r="Y50" i="10"/>
  <c r="Y49" i="10"/>
  <c r="Y48" i="10"/>
  <c r="Y47" i="10"/>
  <c r="Y46" i="10"/>
  <c r="Y45" i="10"/>
  <c r="Y44" i="10"/>
  <c r="Y43" i="10"/>
  <c r="Y42" i="10"/>
  <c r="Y41" i="10"/>
  <c r="Y40" i="10"/>
  <c r="Y39" i="10"/>
  <c r="Y38" i="10"/>
  <c r="Y37" i="10"/>
  <c r="Y36" i="10"/>
  <c r="Y35" i="10"/>
  <c r="Y34" i="10"/>
  <c r="Y33" i="10"/>
  <c r="Y32" i="10"/>
  <c r="Y31" i="10"/>
  <c r="Y30" i="10"/>
  <c r="Y29" i="10"/>
  <c r="Y28" i="10"/>
  <c r="Y27" i="10"/>
  <c r="Y26" i="10"/>
  <c r="Y25" i="10"/>
  <c r="Y24" i="10"/>
  <c r="Y23" i="10"/>
  <c r="Y22" i="10"/>
  <c r="Y21" i="10"/>
  <c r="Y20" i="10"/>
  <c r="Y19" i="10"/>
  <c r="Y18" i="10"/>
  <c r="Y17" i="10"/>
  <c r="Y16" i="10"/>
  <c r="Y15" i="10"/>
  <c r="Y14" i="10"/>
  <c r="Y13" i="10"/>
  <c r="Y12" i="10"/>
  <c r="Y11" i="10"/>
  <c r="Y10" i="10"/>
  <c r="Y9" i="10"/>
  <c r="E28" i="11" l="1"/>
  <c r="K29" i="11"/>
  <c r="E30" i="11"/>
  <c r="Q1" i="1"/>
  <c r="L1" i="1"/>
  <c r="H75" i="1" l="1"/>
  <c r="H66" i="1"/>
  <c r="H52" i="1"/>
  <c r="E52" i="1"/>
  <c r="H46" i="1"/>
  <c r="E46" i="1"/>
  <c r="E60" i="1" s="1"/>
  <c r="M72" i="1" l="1"/>
  <c r="M63" i="1"/>
  <c r="J72" i="1"/>
  <c r="J63" i="1"/>
  <c r="C9" i="1"/>
  <c r="O14" i="1" l="1"/>
  <c r="L13" i="1"/>
  <c r="P14" i="1"/>
  <c r="M13" i="1"/>
  <c r="I14" i="1"/>
  <c r="F13" i="1"/>
  <c r="N13" i="1"/>
  <c r="G13" i="1"/>
  <c r="K14" i="1"/>
  <c r="H13" i="1"/>
  <c r="P13" i="1"/>
  <c r="L14" i="1"/>
  <c r="I13" i="1"/>
  <c r="E14" i="1"/>
  <c r="M14" i="1"/>
  <c r="H14" i="1"/>
  <c r="E13" i="1"/>
  <c r="J14" i="1"/>
  <c r="O13" i="1"/>
  <c r="J13" i="1"/>
  <c r="F14" i="1"/>
  <c r="N14" i="1"/>
  <c r="K13" i="1"/>
  <c r="G14" i="1"/>
  <c r="J21" i="1" l="1"/>
  <c r="J22" i="1"/>
  <c r="J31" i="1"/>
  <c r="J24" i="1"/>
  <c r="J23" i="1"/>
  <c r="I22" i="1"/>
  <c r="I21" i="1"/>
  <c r="I17" i="1" s="1"/>
  <c r="I31" i="1"/>
  <c r="I24" i="1"/>
  <c r="I23" i="1"/>
  <c r="H31" i="1"/>
  <c r="H23" i="1"/>
  <c r="H24" i="1"/>
  <c r="H21" i="1"/>
  <c r="H22" i="1"/>
  <c r="G21" i="1"/>
  <c r="G22" i="1"/>
  <c r="G31" i="1"/>
  <c r="G23" i="1"/>
  <c r="G24" i="1"/>
  <c r="F21" i="1"/>
  <c r="F22" i="1"/>
  <c r="F31" i="1"/>
  <c r="F23" i="1"/>
  <c r="F24" i="1"/>
  <c r="E24" i="1"/>
  <c r="E23" i="1"/>
  <c r="E22" i="1"/>
  <c r="E21" i="1"/>
  <c r="E28" i="1"/>
  <c r="O22" i="1"/>
  <c r="O21" i="1"/>
  <c r="O24" i="1"/>
  <c r="O23" i="1"/>
  <c r="N24" i="1"/>
  <c r="N23" i="1"/>
  <c r="N21" i="1"/>
  <c r="N22" i="1"/>
  <c r="M24" i="1"/>
  <c r="M23" i="1"/>
  <c r="M22" i="1"/>
  <c r="M21" i="1"/>
  <c r="L24" i="1"/>
  <c r="L23" i="1"/>
  <c r="L21" i="1"/>
  <c r="L22" i="1"/>
  <c r="P22" i="1"/>
  <c r="P21" i="1"/>
  <c r="P23" i="1"/>
  <c r="P24" i="1"/>
  <c r="K22" i="1"/>
  <c r="K21" i="1"/>
  <c r="K23" i="1"/>
  <c r="K24" i="1"/>
  <c r="M28" i="1"/>
  <c r="L30" i="1"/>
  <c r="P28" i="1"/>
  <c r="P30" i="1"/>
  <c r="O28" i="1"/>
  <c r="H29" i="1"/>
  <c r="L28" i="1"/>
  <c r="O30" i="1"/>
  <c r="E29" i="1"/>
  <c r="N28" i="1"/>
  <c r="J29" i="1"/>
  <c r="G29" i="1"/>
  <c r="M30" i="1"/>
  <c r="E30" i="1"/>
  <c r="K30" i="1"/>
  <c r="K28" i="1"/>
  <c r="K29" i="1"/>
  <c r="N30" i="1"/>
  <c r="F29" i="1"/>
  <c r="I29" i="1"/>
  <c r="K17" i="1" l="1"/>
  <c r="P17" i="1"/>
  <c r="O17" i="1"/>
  <c r="G17" i="1"/>
  <c r="H17" i="1"/>
  <c r="L17" i="1"/>
  <c r="N17" i="1"/>
  <c r="E17" i="1"/>
  <c r="F17" i="1"/>
  <c r="M17" i="1"/>
  <c r="J17" i="1"/>
  <c r="AD484" i="10"/>
  <c r="AE484" i="10" s="1"/>
  <c r="AD548" i="10"/>
  <c r="AE548" i="10" s="1"/>
  <c r="AD468" i="10"/>
  <c r="AE468" i="10" s="1"/>
  <c r="AD452" i="10"/>
  <c r="AE452" i="10" s="1"/>
  <c r="AD444" i="10"/>
  <c r="AE444" i="10" s="1"/>
  <c r="AD436" i="10"/>
  <c r="AE436" i="10" s="1"/>
  <c r="AD483" i="10"/>
  <c r="AE483" i="10" s="1"/>
  <c r="AD459" i="10"/>
  <c r="AE459" i="10" s="1"/>
  <c r="AD443" i="10"/>
  <c r="AE443" i="10" s="1"/>
  <c r="AD435" i="10"/>
  <c r="AE435" i="10" s="1"/>
  <c r="AD482" i="10"/>
  <c r="AE482" i="10" s="1"/>
  <c r="AD474" i="10"/>
  <c r="AE474" i="10" s="1"/>
  <c r="AD450" i="10"/>
  <c r="AE450" i="10" s="1"/>
  <c r="AD434" i="10"/>
  <c r="AE434" i="10" s="1"/>
  <c r="AD481" i="10"/>
  <c r="AE481" i="10" s="1"/>
  <c r="AD473" i="10"/>
  <c r="AE473" i="10" s="1"/>
  <c r="AD465" i="10"/>
  <c r="AE465" i="10" s="1"/>
  <c r="AD441" i="10"/>
  <c r="AE441" i="10" s="1"/>
  <c r="AD488" i="10"/>
  <c r="AE488" i="10" s="1"/>
  <c r="AD480" i="10"/>
  <c r="AE480" i="10" s="1"/>
  <c r="AD472" i="10"/>
  <c r="AE472" i="10" s="1"/>
  <c r="AD464" i="10"/>
  <c r="AE464" i="10" s="1"/>
  <c r="AD448" i="10"/>
  <c r="AE448" i="10" s="1"/>
  <c r="AD440" i="10"/>
  <c r="AE440" i="10" s="1"/>
  <c r="AD487" i="10"/>
  <c r="AE487" i="10" s="1"/>
  <c r="AD479" i="10"/>
  <c r="AE479" i="10" s="1"/>
  <c r="AD471" i="10"/>
  <c r="AE471" i="10" s="1"/>
  <c r="AD463" i="10"/>
  <c r="AE463" i="10" s="1"/>
  <c r="AD447" i="10"/>
  <c r="AE447" i="10" s="1"/>
  <c r="AD439" i="10"/>
  <c r="AE439" i="10" s="1"/>
  <c r="AD485" i="10"/>
  <c r="AE485" i="10" s="1"/>
  <c r="AD477" i="10"/>
  <c r="AE477" i="10" s="1"/>
  <c r="AD469" i="10"/>
  <c r="AE469" i="10" s="1"/>
  <c r="AD461" i="10"/>
  <c r="AE461" i="10" s="1"/>
  <c r="AD445" i="10"/>
  <c r="AE445" i="10" s="1"/>
  <c r="AD437" i="10"/>
  <c r="AE437" i="10" s="1"/>
  <c r="AD478" i="10"/>
  <c r="AE478" i="10" s="1"/>
  <c r="AD430" i="10"/>
  <c r="AE430" i="10" s="1"/>
  <c r="AD470" i="10"/>
  <c r="AE470" i="10" s="1"/>
  <c r="AD462" i="10"/>
  <c r="AE462" i="10" s="1"/>
  <c r="AD454" i="10"/>
  <c r="AE454" i="10" s="1"/>
  <c r="AD446" i="10"/>
  <c r="AE446" i="10" s="1"/>
  <c r="AD540" i="10"/>
  <c r="AE540" i="10" s="1"/>
  <c r="AD532" i="10"/>
  <c r="AE532" i="10" s="1"/>
  <c r="AD516" i="10"/>
  <c r="AE516" i="10" s="1"/>
  <c r="AD508" i="10"/>
  <c r="AE508" i="10" s="1"/>
  <c r="AD500" i="10"/>
  <c r="AE500" i="10" s="1"/>
  <c r="AD492" i="10"/>
  <c r="AE492" i="10" s="1"/>
  <c r="AD531" i="10"/>
  <c r="AE531" i="10" s="1"/>
  <c r="AD515" i="10"/>
  <c r="AE515" i="10" s="1"/>
  <c r="AD507" i="10"/>
  <c r="AE507" i="10" s="1"/>
  <c r="AD499" i="10"/>
  <c r="AE499" i="10" s="1"/>
  <c r="AD491" i="10"/>
  <c r="AE491" i="10" s="1"/>
  <c r="AD538" i="10"/>
  <c r="AE538" i="10" s="1"/>
  <c r="AD530" i="10"/>
  <c r="AE530" i="10" s="1"/>
  <c r="AD514" i="10"/>
  <c r="AE514" i="10" s="1"/>
  <c r="AD506" i="10"/>
  <c r="AE506" i="10" s="1"/>
  <c r="AD498" i="10"/>
  <c r="AE498" i="10" s="1"/>
  <c r="AD490" i="10"/>
  <c r="AE490" i="10" s="1"/>
  <c r="AD537" i="10"/>
  <c r="AE537" i="10" s="1"/>
  <c r="AD529" i="10"/>
  <c r="AE529" i="10" s="1"/>
  <c r="AD513" i="10"/>
  <c r="AE513" i="10" s="1"/>
  <c r="AD505" i="10"/>
  <c r="AE505" i="10" s="1"/>
  <c r="AD497" i="10"/>
  <c r="AE497" i="10" s="1"/>
  <c r="AD489" i="10"/>
  <c r="AE489" i="10" s="1"/>
  <c r="AD536" i="10"/>
  <c r="AE536" i="10" s="1"/>
  <c r="AD528" i="10"/>
  <c r="AE528" i="10" s="1"/>
  <c r="AD512" i="10"/>
  <c r="AE512" i="10" s="1"/>
  <c r="AD504" i="10"/>
  <c r="AE504" i="10" s="1"/>
  <c r="AD496" i="10"/>
  <c r="AE496" i="10" s="1"/>
  <c r="AD543" i="10"/>
  <c r="AE543" i="10" s="1"/>
  <c r="AD527" i="10"/>
  <c r="AE527" i="10" s="1"/>
  <c r="AD519" i="10"/>
  <c r="AE519" i="10" s="1"/>
  <c r="AD503" i="10"/>
  <c r="AE503" i="10" s="1"/>
  <c r="AD495" i="10"/>
  <c r="AE495" i="10" s="1"/>
  <c r="AD541" i="10"/>
  <c r="AE541" i="10" s="1"/>
  <c r="AD533" i="10"/>
  <c r="AE533" i="10" s="1"/>
  <c r="AD517" i="10"/>
  <c r="AE517" i="10" s="1"/>
  <c r="AD509" i="10"/>
  <c r="AE509" i="10" s="1"/>
  <c r="AD493" i="10"/>
  <c r="AE493" i="10" s="1"/>
  <c r="AD542" i="10"/>
  <c r="AE542" i="10" s="1"/>
  <c r="AD534" i="10"/>
  <c r="AE534" i="10" s="1"/>
  <c r="AD502" i="10"/>
  <c r="AE502" i="10" s="1"/>
  <c r="AD518" i="10"/>
  <c r="AE518" i="10" s="1"/>
  <c r="AD494" i="10"/>
  <c r="AE494" i="10" s="1"/>
  <c r="AD251" i="10" l="1"/>
  <c r="AD259" i="10"/>
  <c r="AD267" i="10"/>
  <c r="AD275" i="10"/>
  <c r="AD283" i="10"/>
  <c r="AD291" i="10"/>
  <c r="AD299" i="10"/>
  <c r="AE299" i="10" s="1"/>
  <c r="AD307" i="10"/>
  <c r="AE307" i="10" s="1"/>
  <c r="AD258" i="10"/>
  <c r="AE258" i="10" s="1"/>
  <c r="AD252" i="10"/>
  <c r="AE252" i="10" s="1"/>
  <c r="AD260" i="10"/>
  <c r="AE260" i="10" s="1"/>
  <c r="AD268" i="10"/>
  <c r="AE268" i="10" s="1"/>
  <c r="AD276" i="10"/>
  <c r="AD284" i="10"/>
  <c r="AD292" i="10"/>
  <c r="AE292" i="10" s="1"/>
  <c r="AD300" i="10"/>
  <c r="AE300" i="10" s="1"/>
  <c r="AD308" i="10"/>
  <c r="AD306" i="10"/>
  <c r="AE306" i="10" s="1"/>
  <c r="AD253" i="10"/>
  <c r="AE253" i="10" s="1"/>
  <c r="AD261" i="10"/>
  <c r="AD269" i="10"/>
  <c r="AE269" i="10" s="1"/>
  <c r="AD277" i="10"/>
  <c r="AE277" i="10" s="1"/>
  <c r="AD285" i="10"/>
  <c r="AE285" i="10" s="1"/>
  <c r="AD293" i="10"/>
  <c r="AE293" i="10" s="1"/>
  <c r="AD301" i="10"/>
  <c r="AD254" i="10"/>
  <c r="AD262" i="10"/>
  <c r="AD270" i="10"/>
  <c r="AD278" i="10"/>
  <c r="AD286" i="10"/>
  <c r="AD294" i="10"/>
  <c r="AE294" i="10" s="1"/>
  <c r="AD302" i="10"/>
  <c r="AE302" i="10" s="1"/>
  <c r="AD298" i="10"/>
  <c r="AE298" i="10" s="1"/>
  <c r="F30" i="11" s="1"/>
  <c r="AD255" i="10"/>
  <c r="AE255" i="10" s="1"/>
  <c r="AD263" i="10"/>
  <c r="AE263" i="10" s="1"/>
  <c r="AD271" i="10"/>
  <c r="AE271" i="10" s="1"/>
  <c r="AD279" i="10"/>
  <c r="AD287" i="10"/>
  <c r="AD295" i="10"/>
  <c r="AE295" i="10" s="1"/>
  <c r="AD303" i="10"/>
  <c r="AE303" i="10" s="1"/>
  <c r="AD266" i="10"/>
  <c r="AD290" i="10"/>
  <c r="AE290" i="10" s="1"/>
  <c r="AD256" i="10"/>
  <c r="AE256" i="10" s="1"/>
  <c r="AD264" i="10"/>
  <c r="AD272" i="10"/>
  <c r="AE272" i="10" s="1"/>
  <c r="AD280" i="10"/>
  <c r="AE280" i="10" s="1"/>
  <c r="AD288" i="10"/>
  <c r="AE288" i="10" s="1"/>
  <c r="AD296" i="10"/>
  <c r="AE296" i="10" s="1"/>
  <c r="AD304" i="10"/>
  <c r="AD250" i="10"/>
  <c r="AD282" i="10"/>
  <c r="AE282" i="10" s="1"/>
  <c r="AD249" i="10"/>
  <c r="AD257" i="10"/>
  <c r="AD265" i="10"/>
  <c r="AD273" i="10"/>
  <c r="AE273" i="10" s="1"/>
  <c r="AD281" i="10"/>
  <c r="AE281" i="10" s="1"/>
  <c r="AD289" i="10"/>
  <c r="AE289" i="10" s="1"/>
  <c r="AD297" i="10"/>
  <c r="AE297" i="10" s="1"/>
  <c r="AD305" i="10"/>
  <c r="AE305" i="10" s="1"/>
  <c r="AD274" i="10"/>
  <c r="AE274" i="10" s="1"/>
  <c r="F30" i="1" s="1"/>
  <c r="AD195" i="10"/>
  <c r="AD203" i="10"/>
  <c r="AE203" i="10" s="1"/>
  <c r="AD211" i="10"/>
  <c r="AE211" i="10" s="1"/>
  <c r="AD219" i="10"/>
  <c r="AE219" i="10" s="1"/>
  <c r="AD227" i="10"/>
  <c r="AE227" i="10" s="1"/>
  <c r="AD235" i="10"/>
  <c r="AE235" i="10" s="1"/>
  <c r="AD243" i="10"/>
  <c r="AE243" i="10" s="1"/>
  <c r="AD196" i="10"/>
  <c r="AE196" i="10" s="1"/>
  <c r="AD204" i="10"/>
  <c r="AE204" i="10" s="1"/>
  <c r="AD212" i="10"/>
  <c r="AE212" i="10" s="1"/>
  <c r="AD220" i="10"/>
  <c r="AE220" i="10" s="1"/>
  <c r="E31" i="1" s="1"/>
  <c r="AD228" i="10"/>
  <c r="AE228" i="10" s="1"/>
  <c r="AD236" i="10"/>
  <c r="AE236" i="10" s="1"/>
  <c r="AD244" i="10"/>
  <c r="AD234" i="10"/>
  <c r="AD189" i="10"/>
  <c r="AE189" i="10" s="1"/>
  <c r="AD197" i="10"/>
  <c r="AD205" i="10"/>
  <c r="AE205" i="10" s="1"/>
  <c r="AD213" i="10"/>
  <c r="AE213" i="10" s="1"/>
  <c r="AD221" i="10"/>
  <c r="AE221" i="10" s="1"/>
  <c r="AD229" i="10"/>
  <c r="AE229" i="10" s="1"/>
  <c r="AD237" i="10"/>
  <c r="AE237" i="10" s="1"/>
  <c r="AD245" i="10"/>
  <c r="AE245" i="10" s="1"/>
  <c r="AD226" i="10"/>
  <c r="AE226" i="10" s="1"/>
  <c r="AD190" i="10"/>
  <c r="AD198" i="10"/>
  <c r="AE198" i="10" s="1"/>
  <c r="AD206" i="10"/>
  <c r="AE206" i="10" s="1"/>
  <c r="AD214" i="10"/>
  <c r="AE214" i="10" s="1"/>
  <c r="AD222" i="10"/>
  <c r="AE222" i="10" s="1"/>
  <c r="AD230" i="10"/>
  <c r="AE230" i="10" s="1"/>
  <c r="AD238" i="10"/>
  <c r="AE238" i="10" s="1"/>
  <c r="AD246" i="10"/>
  <c r="AE246" i="10" s="1"/>
  <c r="AD202" i="10"/>
  <c r="AE202" i="10" s="1"/>
  <c r="AD191" i="10"/>
  <c r="AE191" i="10" s="1"/>
  <c r="AD199" i="10"/>
  <c r="AE199" i="10" s="1"/>
  <c r="AD207" i="10"/>
  <c r="AE207" i="10" s="1"/>
  <c r="AD215" i="10"/>
  <c r="AE215" i="10" s="1"/>
  <c r="AD223" i="10"/>
  <c r="AE223" i="10" s="1"/>
  <c r="AD231" i="10"/>
  <c r="AE231" i="10" s="1"/>
  <c r="AD239" i="10"/>
  <c r="AE239" i="10" s="1"/>
  <c r="AD247" i="10"/>
  <c r="AD210" i="10"/>
  <c r="AE210" i="10" s="1"/>
  <c r="AD192" i="10"/>
  <c r="AE192" i="10" s="1"/>
  <c r="AD200" i="10"/>
  <c r="AE200" i="10" s="1"/>
  <c r="AD208" i="10"/>
  <c r="AE208" i="10" s="1"/>
  <c r="AD216" i="10"/>
  <c r="AE216" i="10" s="1"/>
  <c r="AD224" i="10"/>
  <c r="AE224" i="10" s="1"/>
  <c r="AD232" i="10"/>
  <c r="AE232" i="10" s="1"/>
  <c r="AD240" i="10"/>
  <c r="AE240" i="10" s="1"/>
  <c r="AD248" i="10"/>
  <c r="AE248" i="10" s="1"/>
  <c r="AD194" i="10"/>
  <c r="AE194" i="10" s="1"/>
  <c r="AD193" i="10"/>
  <c r="AE193" i="10" s="1"/>
  <c r="AD201" i="10"/>
  <c r="AE201" i="10" s="1"/>
  <c r="AD209" i="10"/>
  <c r="AE209" i="10" s="1"/>
  <c r="AD217" i="10"/>
  <c r="AE217" i="10" s="1"/>
  <c r="AD225" i="10"/>
  <c r="AE225" i="10" s="1"/>
  <c r="AD233" i="10"/>
  <c r="AE233" i="10" s="1"/>
  <c r="AD241" i="10"/>
  <c r="AE241" i="10" s="1"/>
  <c r="AD218" i="10"/>
  <c r="AE218" i="10" s="1"/>
  <c r="AD242" i="10"/>
  <c r="AE242" i="10" s="1"/>
  <c r="AE190" i="10"/>
  <c r="AE244" i="10"/>
  <c r="E31" i="11" s="1"/>
  <c r="AE195" i="10"/>
  <c r="AE197" i="10"/>
  <c r="AE234" i="10"/>
  <c r="AD510" i="10"/>
  <c r="AE510" i="10" s="1"/>
  <c r="AD501" i="10"/>
  <c r="AE501" i="10" s="1"/>
  <c r="AD511" i="10"/>
  <c r="AE511" i="10" s="1"/>
  <c r="AD520" i="10"/>
  <c r="AE520" i="10" s="1"/>
  <c r="AD521" i="10"/>
  <c r="AE521" i="10" s="1"/>
  <c r="AD522" i="10"/>
  <c r="AE522" i="10" s="1"/>
  <c r="AD523" i="10"/>
  <c r="AE523" i="10" s="1"/>
  <c r="AD524" i="10"/>
  <c r="AE524" i="10" s="1"/>
  <c r="AD438" i="10"/>
  <c r="AE438" i="10" s="1"/>
  <c r="AD429" i="10"/>
  <c r="AE429" i="10" s="1"/>
  <c r="AD431" i="10"/>
  <c r="AE431" i="10" s="1"/>
  <c r="AD432" i="10"/>
  <c r="AE432" i="10" s="1"/>
  <c r="AD433" i="10"/>
  <c r="AE433" i="10" s="1"/>
  <c r="AD442" i="10"/>
  <c r="AE442" i="10" s="1"/>
  <c r="AD451" i="10"/>
  <c r="AE451" i="10" s="1"/>
  <c r="AD460" i="10"/>
  <c r="AE460" i="10" s="1"/>
  <c r="AD539" i="10"/>
  <c r="AE539" i="10" s="1"/>
  <c r="AE247" i="10"/>
  <c r="AD449" i="10"/>
  <c r="AE449" i="10" s="1"/>
  <c r="AD458" i="10"/>
  <c r="AE458" i="10" s="1"/>
  <c r="AD467" i="10"/>
  <c r="AE467" i="10" s="1"/>
  <c r="AD476" i="10"/>
  <c r="AE476" i="10" s="1"/>
  <c r="AD526" i="10"/>
  <c r="AE526" i="10" s="1"/>
  <c r="AD525" i="10"/>
  <c r="AE525" i="10" s="1"/>
  <c r="AD535" i="10"/>
  <c r="AE535" i="10" s="1"/>
  <c r="AD544" i="10"/>
  <c r="AE544" i="10" s="1"/>
  <c r="AD545" i="10"/>
  <c r="AE545" i="10" s="1"/>
  <c r="AD546" i="10"/>
  <c r="AE546" i="10" s="1"/>
  <c r="AD547" i="10"/>
  <c r="AE547" i="10" s="1"/>
  <c r="AD486" i="10"/>
  <c r="AE486" i="10" s="1"/>
  <c r="AD453" i="10"/>
  <c r="AE453" i="10" s="1"/>
  <c r="AD455" i="10"/>
  <c r="AE455" i="10" s="1"/>
  <c r="AD456" i="10"/>
  <c r="AE456" i="10" s="1"/>
  <c r="AD457" i="10"/>
  <c r="AE457" i="10" s="1"/>
  <c r="AD466" i="10"/>
  <c r="AE466" i="10" s="1"/>
  <c r="AD475" i="10"/>
  <c r="AE475" i="10" s="1"/>
  <c r="I28" i="1"/>
  <c r="I30" i="1"/>
  <c r="J28" i="11"/>
  <c r="J30" i="11"/>
  <c r="J28" i="1"/>
  <c r="J30" i="1"/>
  <c r="I28" i="11"/>
  <c r="I30" i="11"/>
  <c r="AD68" i="10"/>
  <c r="AD67" i="10"/>
  <c r="AE67" i="10" s="1"/>
  <c r="AD66" i="10"/>
  <c r="AE66" i="10" s="1"/>
  <c r="AD62" i="10"/>
  <c r="AD54" i="10"/>
  <c r="AE54" i="10" s="1"/>
  <c r="AD46" i="10"/>
  <c r="AE46" i="10" s="1"/>
  <c r="AD38" i="10"/>
  <c r="AE38" i="10" s="1"/>
  <c r="AD30" i="10"/>
  <c r="AD22" i="10"/>
  <c r="AE22" i="10" s="1"/>
  <c r="AD14" i="10"/>
  <c r="AE14" i="10" s="1"/>
  <c r="AD61" i="10"/>
  <c r="AE61" i="10" s="1"/>
  <c r="AD53" i="10"/>
  <c r="AD45" i="10"/>
  <c r="AE45" i="10" s="1"/>
  <c r="AD37" i="10"/>
  <c r="AE37" i="10" s="1"/>
  <c r="AD29" i="10"/>
  <c r="AE29" i="10" s="1"/>
  <c r="AD21" i="10"/>
  <c r="AE21" i="10" s="1"/>
  <c r="AD13" i="10"/>
  <c r="AE13" i="10" s="1"/>
  <c r="AD41" i="10"/>
  <c r="AE41" i="10" s="1"/>
  <c r="AD64" i="10"/>
  <c r="AE64" i="10" s="1"/>
  <c r="AD40" i="10"/>
  <c r="AE40" i="10" s="1"/>
  <c r="AD55" i="10"/>
  <c r="AE55" i="10" s="1"/>
  <c r="AD15" i="10"/>
  <c r="AE15" i="10" s="1"/>
  <c r="AD60" i="10"/>
  <c r="AE60" i="10" s="1"/>
  <c r="AD52" i="10"/>
  <c r="AE52" i="10" s="1"/>
  <c r="AD44" i="10"/>
  <c r="AE44" i="10" s="1"/>
  <c r="AD36" i="10"/>
  <c r="AE36" i="10" s="1"/>
  <c r="AD28" i="10"/>
  <c r="AE28" i="10" s="1"/>
  <c r="AD20" i="10"/>
  <c r="AE20" i="10" s="1"/>
  <c r="AD12" i="10"/>
  <c r="AE12" i="10" s="1"/>
  <c r="AD65" i="10"/>
  <c r="AD33" i="10"/>
  <c r="AE33" i="10" s="1"/>
  <c r="AD9" i="10"/>
  <c r="AE9" i="10" s="1"/>
  <c r="AD48" i="10"/>
  <c r="AD16" i="10"/>
  <c r="AE16" i="10" s="1"/>
  <c r="AD31" i="10"/>
  <c r="AD59" i="10"/>
  <c r="AD51" i="10"/>
  <c r="AE51" i="10" s="1"/>
  <c r="AD43" i="10"/>
  <c r="AE43" i="10" s="1"/>
  <c r="AD35" i="10"/>
  <c r="AE35" i="10" s="1"/>
  <c r="AD27" i="10"/>
  <c r="AE27" i="10" s="1"/>
  <c r="AD19" i="10"/>
  <c r="AD11" i="10"/>
  <c r="AE11" i="10" s="1"/>
  <c r="AD57" i="10"/>
  <c r="AE57" i="10" s="1"/>
  <c r="AD25" i="10"/>
  <c r="AE25" i="10" s="1"/>
  <c r="AD56" i="10"/>
  <c r="AD24" i="10"/>
  <c r="AE24" i="10" s="1"/>
  <c r="AD47" i="10"/>
  <c r="AE47" i="10" s="1"/>
  <c r="AD23" i="10"/>
  <c r="AE23" i="10" s="1"/>
  <c r="AD58" i="10"/>
  <c r="AE58" i="10" s="1"/>
  <c r="AD50" i="10"/>
  <c r="AE50" i="10" s="1"/>
  <c r="AD42" i="10"/>
  <c r="AD34" i="10"/>
  <c r="AE34" i="10" s="1"/>
  <c r="AD26" i="10"/>
  <c r="AE26" i="10" s="1"/>
  <c r="AD18" i="10"/>
  <c r="AD10" i="10"/>
  <c r="AE10" i="10" s="1"/>
  <c r="AD49" i="10"/>
  <c r="AE49" i="10" s="1"/>
  <c r="AD17" i="10"/>
  <c r="AE17" i="10" s="1"/>
  <c r="AD32" i="10"/>
  <c r="AD63" i="10"/>
  <c r="AE63" i="10" s="1"/>
  <c r="AD39" i="10"/>
  <c r="AE39" i="10" s="1"/>
  <c r="AD724" i="10"/>
  <c r="AE724" i="10" s="1"/>
  <c r="AD716" i="10"/>
  <c r="AE716" i="10" s="1"/>
  <c r="AD708" i="10"/>
  <c r="AE708" i="10" s="1"/>
  <c r="AD700" i="10"/>
  <c r="AE700" i="10" s="1"/>
  <c r="AD692" i="10"/>
  <c r="AE692" i="10" s="1"/>
  <c r="AD684" i="10"/>
  <c r="AE684" i="10" s="1"/>
  <c r="AD676" i="10"/>
  <c r="AE676" i="10" s="1"/>
  <c r="AD723" i="10"/>
  <c r="AE723" i="10" s="1"/>
  <c r="AD715" i="10"/>
  <c r="AE715" i="10" s="1"/>
  <c r="AD707" i="10"/>
  <c r="AE707" i="10" s="1"/>
  <c r="AD699" i="10"/>
  <c r="AE699" i="10" s="1"/>
  <c r="AD691" i="10"/>
  <c r="AE691" i="10" s="1"/>
  <c r="AD683" i="10"/>
  <c r="AE683" i="10" s="1"/>
  <c r="AD675" i="10"/>
  <c r="AE675" i="10" s="1"/>
  <c r="AD722" i="10"/>
  <c r="AE722" i="10" s="1"/>
  <c r="AD714" i="10"/>
  <c r="AE714" i="10" s="1"/>
  <c r="AD706" i="10"/>
  <c r="AE706" i="10" s="1"/>
  <c r="AD698" i="10"/>
  <c r="AE698" i="10" s="1"/>
  <c r="AD690" i="10"/>
  <c r="AE690" i="10" s="1"/>
  <c r="AD682" i="10"/>
  <c r="AE682" i="10" s="1"/>
  <c r="AD674" i="10"/>
  <c r="AE674" i="10" s="1"/>
  <c r="AD721" i="10"/>
  <c r="AE721" i="10" s="1"/>
  <c r="AD713" i="10"/>
  <c r="AE713" i="10" s="1"/>
  <c r="AD705" i="10"/>
  <c r="AE705" i="10" s="1"/>
  <c r="AD697" i="10"/>
  <c r="AE697" i="10" s="1"/>
  <c r="AD689" i="10"/>
  <c r="AE689" i="10" s="1"/>
  <c r="AD681" i="10"/>
  <c r="AE681" i="10" s="1"/>
  <c r="AD673" i="10"/>
  <c r="AE673" i="10" s="1"/>
  <c r="AD728" i="10"/>
  <c r="AE728" i="10" s="1"/>
  <c r="AD720" i="10"/>
  <c r="AE720" i="10" s="1"/>
  <c r="AD712" i="10"/>
  <c r="AE712" i="10" s="1"/>
  <c r="AD704" i="10"/>
  <c r="AE704" i="10" s="1"/>
  <c r="AD696" i="10"/>
  <c r="AE696" i="10" s="1"/>
  <c r="AD688" i="10"/>
  <c r="AE688" i="10" s="1"/>
  <c r="AD680" i="10"/>
  <c r="AE680" i="10" s="1"/>
  <c r="AD672" i="10"/>
  <c r="AE672" i="10" s="1"/>
  <c r="AD727" i="10"/>
  <c r="AE727" i="10" s="1"/>
  <c r="AD719" i="10"/>
  <c r="AE719" i="10" s="1"/>
  <c r="AD711" i="10"/>
  <c r="AE711" i="10" s="1"/>
  <c r="AD703" i="10"/>
  <c r="AE703" i="10" s="1"/>
  <c r="AD695" i="10"/>
  <c r="AE695" i="10" s="1"/>
  <c r="AD687" i="10"/>
  <c r="AE687" i="10" s="1"/>
  <c r="AD679" i="10"/>
  <c r="AE679" i="10" s="1"/>
  <c r="AD671" i="10"/>
  <c r="AE671" i="10" s="1"/>
  <c r="AD725" i="10"/>
  <c r="AE725" i="10" s="1"/>
  <c r="AD717" i="10"/>
  <c r="AE717" i="10" s="1"/>
  <c r="AD709" i="10"/>
  <c r="AE709" i="10" s="1"/>
  <c r="AD701" i="10"/>
  <c r="AE701" i="10" s="1"/>
  <c r="AD693" i="10"/>
  <c r="AE693" i="10" s="1"/>
  <c r="AD685" i="10"/>
  <c r="AE685" i="10" s="1"/>
  <c r="AD677" i="10"/>
  <c r="AE677" i="10" s="1"/>
  <c r="AD669" i="10"/>
  <c r="AE669" i="10" s="1"/>
  <c r="AD670" i="10"/>
  <c r="AE670" i="10" s="1"/>
  <c r="AD726" i="10"/>
  <c r="AE726" i="10" s="1"/>
  <c r="AD686" i="10"/>
  <c r="AE686" i="10" s="1"/>
  <c r="AD718" i="10"/>
  <c r="AE718" i="10" s="1"/>
  <c r="AD710" i="10"/>
  <c r="AE710" i="10" s="1"/>
  <c r="AD678" i="10"/>
  <c r="AE678" i="10" s="1"/>
  <c r="AD702" i="10"/>
  <c r="AE702" i="10" s="1"/>
  <c r="AD694" i="10"/>
  <c r="AE694" i="10" s="1"/>
  <c r="AD604" i="10"/>
  <c r="AE604" i="10" s="1"/>
  <c r="K31" i="11" s="1"/>
  <c r="AD596" i="10"/>
  <c r="AE596" i="10" s="1"/>
  <c r="AD588" i="10"/>
  <c r="AE588" i="10" s="1"/>
  <c r="AD580" i="10"/>
  <c r="AE580" i="10" s="1"/>
  <c r="K31" i="1" s="1"/>
  <c r="AD572" i="10"/>
  <c r="AE572" i="10" s="1"/>
  <c r="AD564" i="10"/>
  <c r="AE564" i="10" s="1"/>
  <c r="AD556" i="10"/>
  <c r="AE556" i="10" s="1"/>
  <c r="AD603" i="10"/>
  <c r="AE603" i="10" s="1"/>
  <c r="AD595" i="10"/>
  <c r="AE595" i="10" s="1"/>
  <c r="AD587" i="10"/>
  <c r="AE587" i="10" s="1"/>
  <c r="AD579" i="10"/>
  <c r="AE579" i="10" s="1"/>
  <c r="AD571" i="10"/>
  <c r="AE571" i="10" s="1"/>
  <c r="AD563" i="10"/>
  <c r="AE563" i="10" s="1"/>
  <c r="AD555" i="10"/>
  <c r="AE555" i="10" s="1"/>
  <c r="AD602" i="10"/>
  <c r="AE602" i="10" s="1"/>
  <c r="AD594" i="10"/>
  <c r="AE594" i="10" s="1"/>
  <c r="AD586" i="10"/>
  <c r="AE586" i="10" s="1"/>
  <c r="AD578" i="10"/>
  <c r="AE578" i="10" s="1"/>
  <c r="AD570" i="10"/>
  <c r="AE570" i="10" s="1"/>
  <c r="AD562" i="10"/>
  <c r="AE562" i="10" s="1"/>
  <c r="AD554" i="10"/>
  <c r="AE554" i="10" s="1"/>
  <c r="AD601" i="10"/>
  <c r="AE601" i="10" s="1"/>
  <c r="AD593" i="10"/>
  <c r="AE593" i="10" s="1"/>
  <c r="AD585" i="10"/>
  <c r="AE585" i="10" s="1"/>
  <c r="AD577" i="10"/>
  <c r="AE577" i="10" s="1"/>
  <c r="AD569" i="10"/>
  <c r="AE569" i="10" s="1"/>
  <c r="AD561" i="10"/>
  <c r="AE561" i="10" s="1"/>
  <c r="AD553" i="10"/>
  <c r="AE553" i="10" s="1"/>
  <c r="AD608" i="10"/>
  <c r="AE608" i="10" s="1"/>
  <c r="AD600" i="10"/>
  <c r="AE600" i="10" s="1"/>
  <c r="AD592" i="10"/>
  <c r="AE592" i="10" s="1"/>
  <c r="AD584" i="10"/>
  <c r="AE584" i="10" s="1"/>
  <c r="AD576" i="10"/>
  <c r="AE576" i="10" s="1"/>
  <c r="AD568" i="10"/>
  <c r="AE568" i="10" s="1"/>
  <c r="AD560" i="10"/>
  <c r="AE560" i="10" s="1"/>
  <c r="AD552" i="10"/>
  <c r="AE552" i="10" s="1"/>
  <c r="AD607" i="10"/>
  <c r="AE607" i="10" s="1"/>
  <c r="AD599" i="10"/>
  <c r="AE599" i="10" s="1"/>
  <c r="AD591" i="10"/>
  <c r="AE591" i="10" s="1"/>
  <c r="AD583" i="10"/>
  <c r="AE583" i="10" s="1"/>
  <c r="AD575" i="10"/>
  <c r="AE575" i="10" s="1"/>
  <c r="AD567" i="10"/>
  <c r="AE567" i="10" s="1"/>
  <c r="AD559" i="10"/>
  <c r="AE559" i="10" s="1"/>
  <c r="AD551" i="10"/>
  <c r="AE551" i="10" s="1"/>
  <c r="AD605" i="10"/>
  <c r="AE605" i="10" s="1"/>
  <c r="AD597" i="10"/>
  <c r="AE597" i="10" s="1"/>
  <c r="AD589" i="10"/>
  <c r="AE589" i="10" s="1"/>
  <c r="AD581" i="10"/>
  <c r="AE581" i="10" s="1"/>
  <c r="AD573" i="10"/>
  <c r="AE573" i="10" s="1"/>
  <c r="AD565" i="10"/>
  <c r="AE565" i="10" s="1"/>
  <c r="AD557" i="10"/>
  <c r="AE557" i="10" s="1"/>
  <c r="AD549" i="10"/>
  <c r="AE549" i="10" s="1"/>
  <c r="AD606" i="10"/>
  <c r="AE606" i="10" s="1"/>
  <c r="AD598" i="10"/>
  <c r="AE598" i="10" s="1"/>
  <c r="AD590" i="10"/>
  <c r="AE590" i="10" s="1"/>
  <c r="AD558" i="10"/>
  <c r="AE558" i="10" s="1"/>
  <c r="AD582" i="10"/>
  <c r="AE582" i="10" s="1"/>
  <c r="AD566" i="10"/>
  <c r="AE566" i="10" s="1"/>
  <c r="AD574" i="10"/>
  <c r="AE574" i="10" s="1"/>
  <c r="AD550" i="10"/>
  <c r="AE550" i="10" s="1"/>
  <c r="AE308" i="10"/>
  <c r="AE284" i="10"/>
  <c r="AE276" i="10"/>
  <c r="AE291" i="10"/>
  <c r="AE283" i="10"/>
  <c r="AE275" i="10"/>
  <c r="AE267" i="10"/>
  <c r="AE259" i="10"/>
  <c r="AE251" i="10"/>
  <c r="AE266" i="10"/>
  <c r="AE250" i="10"/>
  <c r="AE265" i="10"/>
  <c r="AE257" i="10"/>
  <c r="AE249" i="10"/>
  <c r="AE304" i="10"/>
  <c r="AE264" i="10"/>
  <c r="AE287" i="10"/>
  <c r="AE279" i="10"/>
  <c r="AE301" i="10"/>
  <c r="AE261" i="10"/>
  <c r="AE286" i="10"/>
  <c r="AE278" i="10"/>
  <c r="AE270" i="10"/>
  <c r="AE262" i="10"/>
  <c r="AE254" i="10"/>
  <c r="AD188" i="10"/>
  <c r="AE188" i="10" s="1"/>
  <c r="AD180" i="10"/>
  <c r="AE180" i="10" s="1"/>
  <c r="AD172" i="10"/>
  <c r="AE172" i="10" s="1"/>
  <c r="AD164" i="10"/>
  <c r="AE164" i="10" s="1"/>
  <c r="AD156" i="10"/>
  <c r="AE156" i="10" s="1"/>
  <c r="AD148" i="10"/>
  <c r="AE148" i="10" s="1"/>
  <c r="AD140" i="10"/>
  <c r="AE140" i="10" s="1"/>
  <c r="AD132" i="10"/>
  <c r="AE132" i="10" s="1"/>
  <c r="AD187" i="10"/>
  <c r="AE187" i="10" s="1"/>
  <c r="AD179" i="10"/>
  <c r="AE179" i="10" s="1"/>
  <c r="AD171" i="10"/>
  <c r="AE171" i="10" s="1"/>
  <c r="AD163" i="10"/>
  <c r="AE163" i="10" s="1"/>
  <c r="AD155" i="10"/>
  <c r="AE155" i="10" s="1"/>
  <c r="AD147" i="10"/>
  <c r="AE147" i="10" s="1"/>
  <c r="AD139" i="10"/>
  <c r="AE139" i="10" s="1"/>
  <c r="AD131" i="10"/>
  <c r="AE131" i="10" s="1"/>
  <c r="AD186" i="10"/>
  <c r="AE186" i="10" s="1"/>
  <c r="AD178" i="10"/>
  <c r="AE178" i="10" s="1"/>
  <c r="AD170" i="10"/>
  <c r="AE170" i="10" s="1"/>
  <c r="AD162" i="10"/>
  <c r="AE162" i="10" s="1"/>
  <c r="AD154" i="10"/>
  <c r="AE154" i="10" s="1"/>
  <c r="AD146" i="10"/>
  <c r="AE146" i="10" s="1"/>
  <c r="AD138" i="10"/>
  <c r="AE138" i="10" s="1"/>
  <c r="AD130" i="10"/>
  <c r="AE130" i="10" s="1"/>
  <c r="AD185" i="10"/>
  <c r="AE185" i="10" s="1"/>
  <c r="AD177" i="10"/>
  <c r="AE177" i="10" s="1"/>
  <c r="AD169" i="10"/>
  <c r="AE169" i="10" s="1"/>
  <c r="AD161" i="10"/>
  <c r="AE161" i="10" s="1"/>
  <c r="AD153" i="10"/>
  <c r="AE153" i="10" s="1"/>
  <c r="AD145" i="10"/>
  <c r="AE145" i="10" s="1"/>
  <c r="AD184" i="10"/>
  <c r="AE184" i="10" s="1"/>
  <c r="AD176" i="10"/>
  <c r="AE176" i="10" s="1"/>
  <c r="AD168" i="10"/>
  <c r="AE168" i="10" s="1"/>
  <c r="AD160" i="10"/>
  <c r="AE160" i="10" s="1"/>
  <c r="AD152" i="10"/>
  <c r="AE152" i="10" s="1"/>
  <c r="AD144" i="10"/>
  <c r="AE144" i="10" s="1"/>
  <c r="AD136" i="10"/>
  <c r="AE136" i="10" s="1"/>
  <c r="AD183" i="10"/>
  <c r="AE183" i="10" s="1"/>
  <c r="AD175" i="10"/>
  <c r="AE175" i="10" s="1"/>
  <c r="AD167" i="10"/>
  <c r="AE167" i="10" s="1"/>
  <c r="AD159" i="10"/>
  <c r="AE159" i="10" s="1"/>
  <c r="AD151" i="10"/>
  <c r="AE151" i="10" s="1"/>
  <c r="AD143" i="10"/>
  <c r="AE143" i="10" s="1"/>
  <c r="AD135" i="10"/>
  <c r="AE135" i="10" s="1"/>
  <c r="AD181" i="10"/>
  <c r="AE181" i="10" s="1"/>
  <c r="AD173" i="10"/>
  <c r="AE173" i="10" s="1"/>
  <c r="AD165" i="10"/>
  <c r="AE165" i="10" s="1"/>
  <c r="AD157" i="10"/>
  <c r="AE157" i="10" s="1"/>
  <c r="AD149" i="10"/>
  <c r="AE149" i="10" s="1"/>
  <c r="AD141" i="10"/>
  <c r="AE141" i="10" s="1"/>
  <c r="AD133" i="10"/>
  <c r="AE133" i="10" s="1"/>
  <c r="AD158" i="10"/>
  <c r="AE158" i="10" s="1"/>
  <c r="AD150" i="10"/>
  <c r="AE150" i="10" s="1"/>
  <c r="AD142" i="10"/>
  <c r="AE142" i="10" s="1"/>
  <c r="AD174" i="10"/>
  <c r="AE174" i="10" s="1"/>
  <c r="AD166" i="10"/>
  <c r="AE166" i="10" s="1"/>
  <c r="AD137" i="10"/>
  <c r="AE137" i="10" s="1"/>
  <c r="AD182" i="10"/>
  <c r="AE182" i="10" s="1"/>
  <c r="AD134" i="10"/>
  <c r="AE134" i="10" s="1"/>
  <c r="AD129" i="10"/>
  <c r="AE129" i="10" s="1"/>
  <c r="AD428" i="10"/>
  <c r="AE428" i="10" s="1"/>
  <c r="AD420" i="10"/>
  <c r="AE420" i="10" s="1"/>
  <c r="AD412" i="10"/>
  <c r="AE412" i="10" s="1"/>
  <c r="AD404" i="10"/>
  <c r="AE404" i="10" s="1"/>
  <c r="AD396" i="10"/>
  <c r="AE396" i="10" s="1"/>
  <c r="AD388" i="10"/>
  <c r="AE388" i="10" s="1"/>
  <c r="AD380" i="10"/>
  <c r="AE380" i="10" s="1"/>
  <c r="AD372" i="10"/>
  <c r="AE372" i="10" s="1"/>
  <c r="AD427" i="10"/>
  <c r="AE427" i="10" s="1"/>
  <c r="AD419" i="10"/>
  <c r="AE419" i="10" s="1"/>
  <c r="AD411" i="10"/>
  <c r="AE411" i="10" s="1"/>
  <c r="AD403" i="10"/>
  <c r="AE403" i="10" s="1"/>
  <c r="AD395" i="10"/>
  <c r="AE395" i="10" s="1"/>
  <c r="AD387" i="10"/>
  <c r="AE387" i="10" s="1"/>
  <c r="AD379" i="10"/>
  <c r="AE379" i="10" s="1"/>
  <c r="AD371" i="10"/>
  <c r="AE371" i="10" s="1"/>
  <c r="AD426" i="10"/>
  <c r="AE426" i="10" s="1"/>
  <c r="AD418" i="10"/>
  <c r="AE418" i="10" s="1"/>
  <c r="AD410" i="10"/>
  <c r="AE410" i="10" s="1"/>
  <c r="AD402" i="10"/>
  <c r="AE402" i="10" s="1"/>
  <c r="AD394" i="10"/>
  <c r="AE394" i="10" s="1"/>
  <c r="AD386" i="10"/>
  <c r="AE386" i="10" s="1"/>
  <c r="AD378" i="10"/>
  <c r="AE378" i="10" s="1"/>
  <c r="AD370" i="10"/>
  <c r="AE370" i="10" s="1"/>
  <c r="AD425" i="10"/>
  <c r="AE425" i="10" s="1"/>
  <c r="AD417" i="10"/>
  <c r="AE417" i="10" s="1"/>
  <c r="AD409" i="10"/>
  <c r="AE409" i="10" s="1"/>
  <c r="AD401" i="10"/>
  <c r="AE401" i="10" s="1"/>
  <c r="AD393" i="10"/>
  <c r="AE393" i="10" s="1"/>
  <c r="AD385" i="10"/>
  <c r="AE385" i="10" s="1"/>
  <c r="AD377" i="10"/>
  <c r="AE377" i="10" s="1"/>
  <c r="AD369" i="10"/>
  <c r="AE369" i="10" s="1"/>
  <c r="AD424" i="10"/>
  <c r="AE424" i="10" s="1"/>
  <c r="AD416" i="10"/>
  <c r="AE416" i="10" s="1"/>
  <c r="AD408" i="10"/>
  <c r="AE408" i="10" s="1"/>
  <c r="AD400" i="10"/>
  <c r="AE400" i="10" s="1"/>
  <c r="AD392" i="10"/>
  <c r="AE392" i="10" s="1"/>
  <c r="AD384" i="10"/>
  <c r="AE384" i="10" s="1"/>
  <c r="AD376" i="10"/>
  <c r="AE376" i="10" s="1"/>
  <c r="AD423" i="10"/>
  <c r="AE423" i="10" s="1"/>
  <c r="AD415" i="10"/>
  <c r="AE415" i="10" s="1"/>
  <c r="AD407" i="10"/>
  <c r="AE407" i="10" s="1"/>
  <c r="AD399" i="10"/>
  <c r="AE399" i="10" s="1"/>
  <c r="AD391" i="10"/>
  <c r="AE391" i="10" s="1"/>
  <c r="AD383" i="10"/>
  <c r="AE383" i="10" s="1"/>
  <c r="AD375" i="10"/>
  <c r="AE375" i="10" s="1"/>
  <c r="AD421" i="10"/>
  <c r="AE421" i="10" s="1"/>
  <c r="AD413" i="10"/>
  <c r="AE413" i="10" s="1"/>
  <c r="AD405" i="10"/>
  <c r="AE405" i="10" s="1"/>
  <c r="AD397" i="10"/>
  <c r="AE397" i="10" s="1"/>
  <c r="AD389" i="10"/>
  <c r="AE389" i="10" s="1"/>
  <c r="AD381" i="10"/>
  <c r="AE381" i="10" s="1"/>
  <c r="AD373" i="10"/>
  <c r="AE373" i="10" s="1"/>
  <c r="AD414" i="10"/>
  <c r="AE414" i="10" s="1"/>
  <c r="AD406" i="10"/>
  <c r="AE406" i="10" s="1"/>
  <c r="AD398" i="10"/>
  <c r="AE398" i="10" s="1"/>
  <c r="AD422" i="10"/>
  <c r="AE422" i="10" s="1"/>
  <c r="AD390" i="10"/>
  <c r="AE390" i="10" s="1"/>
  <c r="AD374" i="10"/>
  <c r="AE374" i="10" s="1"/>
  <c r="AD382" i="10"/>
  <c r="AE382" i="10" s="1"/>
  <c r="AD124" i="10"/>
  <c r="AE124" i="10" s="1"/>
  <c r="AD116" i="10"/>
  <c r="AE116" i="10" s="1"/>
  <c r="AD108" i="10"/>
  <c r="AE108" i="10" s="1"/>
  <c r="AD100" i="10"/>
  <c r="AE100" i="10" s="1"/>
  <c r="AD92" i="10"/>
  <c r="AE92" i="10" s="1"/>
  <c r="AD84" i="10"/>
  <c r="AE84" i="10" s="1"/>
  <c r="AD76" i="10"/>
  <c r="AE76" i="10" s="1"/>
  <c r="AD123" i="10"/>
  <c r="AE123" i="10" s="1"/>
  <c r="AD115" i="10"/>
  <c r="AE115" i="10" s="1"/>
  <c r="AD107" i="10"/>
  <c r="AE107" i="10" s="1"/>
  <c r="AD99" i="10"/>
  <c r="AE99" i="10" s="1"/>
  <c r="AD91" i="10"/>
  <c r="AE91" i="10" s="1"/>
  <c r="AD83" i="10"/>
  <c r="AE83" i="10" s="1"/>
  <c r="AD75" i="10"/>
  <c r="AE75" i="10" s="1"/>
  <c r="AD122" i="10"/>
  <c r="AE122" i="10" s="1"/>
  <c r="AD114" i="10"/>
  <c r="AE114" i="10" s="1"/>
  <c r="AD106" i="10"/>
  <c r="AE106" i="10" s="1"/>
  <c r="AD98" i="10"/>
  <c r="AE98" i="10" s="1"/>
  <c r="AD90" i="10"/>
  <c r="AE90" i="10" s="1"/>
  <c r="AD82" i="10"/>
  <c r="AE82" i="10" s="1"/>
  <c r="AD74" i="10"/>
  <c r="AE74" i="10" s="1"/>
  <c r="AD128" i="10"/>
  <c r="AE128" i="10" s="1"/>
  <c r="AD120" i="10"/>
  <c r="AE120" i="10" s="1"/>
  <c r="AD112" i="10"/>
  <c r="AE112" i="10" s="1"/>
  <c r="AD104" i="10"/>
  <c r="AE104" i="10" s="1"/>
  <c r="AD96" i="10"/>
  <c r="AE96" i="10" s="1"/>
  <c r="AD88" i="10"/>
  <c r="AE88" i="10" s="1"/>
  <c r="AD80" i="10"/>
  <c r="AE80" i="10" s="1"/>
  <c r="AD72" i="10"/>
  <c r="AE72" i="10" s="1"/>
  <c r="AD127" i="10"/>
  <c r="AE127" i="10" s="1"/>
  <c r="AD119" i="10"/>
  <c r="AE119" i="10" s="1"/>
  <c r="AD111" i="10"/>
  <c r="AE111" i="10" s="1"/>
  <c r="AD103" i="10"/>
  <c r="AE103" i="10" s="1"/>
  <c r="AD95" i="10"/>
  <c r="AE95" i="10" s="1"/>
  <c r="AD87" i="10"/>
  <c r="AE87" i="10" s="1"/>
  <c r="AD79" i="10"/>
  <c r="AD71" i="10"/>
  <c r="AD125" i="10"/>
  <c r="AE125" i="10" s="1"/>
  <c r="AD117" i="10"/>
  <c r="AE117" i="10" s="1"/>
  <c r="AD109" i="10"/>
  <c r="AE109" i="10" s="1"/>
  <c r="AD101" i="10"/>
  <c r="AE101" i="10" s="1"/>
  <c r="AD93" i="10"/>
  <c r="AE93" i="10" s="1"/>
  <c r="AD85" i="10"/>
  <c r="AE85" i="10" s="1"/>
  <c r="AD77" i="10"/>
  <c r="AD69" i="10"/>
  <c r="AE69" i="10" s="1"/>
  <c r="AD118" i="10"/>
  <c r="AE118" i="10" s="1"/>
  <c r="AD86" i="10"/>
  <c r="AE86" i="10" s="1"/>
  <c r="AD126" i="10"/>
  <c r="AE126" i="10" s="1"/>
  <c r="AD113" i="10"/>
  <c r="AE113" i="10" s="1"/>
  <c r="AD81" i="10"/>
  <c r="AE81" i="10" s="1"/>
  <c r="AD97" i="10"/>
  <c r="AE97" i="10" s="1"/>
  <c r="AD121" i="10"/>
  <c r="AE121" i="10" s="1"/>
  <c r="AD110" i="10"/>
  <c r="AE110" i="10" s="1"/>
  <c r="AD78" i="10"/>
  <c r="AE78" i="10" s="1"/>
  <c r="AD105" i="10"/>
  <c r="AE105" i="10" s="1"/>
  <c r="AD73" i="10"/>
  <c r="AE73" i="10" s="1"/>
  <c r="AD89" i="10"/>
  <c r="AE89" i="10" s="1"/>
  <c r="AD102" i="10"/>
  <c r="AE102" i="10" s="1"/>
  <c r="AD70" i="10"/>
  <c r="AE70" i="10" s="1"/>
  <c r="AD94" i="10"/>
  <c r="AE94" i="10" s="1"/>
  <c r="AD364" i="10"/>
  <c r="AE364" i="10" s="1"/>
  <c r="AD356" i="10"/>
  <c r="AE356" i="10" s="1"/>
  <c r="AD348" i="10"/>
  <c r="AE348" i="10" s="1"/>
  <c r="AD340" i="10"/>
  <c r="AE340" i="10" s="1"/>
  <c r="AD332" i="10"/>
  <c r="AE332" i="10" s="1"/>
  <c r="AD324" i="10"/>
  <c r="AE324" i="10" s="1"/>
  <c r="AD316" i="10"/>
  <c r="AE316" i="10" s="1"/>
  <c r="AD363" i="10"/>
  <c r="AE363" i="10" s="1"/>
  <c r="AD355" i="10"/>
  <c r="AE355" i="10" s="1"/>
  <c r="AD347" i="10"/>
  <c r="AE347" i="10" s="1"/>
  <c r="AD339" i="10"/>
  <c r="AE339" i="10" s="1"/>
  <c r="AD331" i="10"/>
  <c r="AE331" i="10" s="1"/>
  <c r="AD323" i="10"/>
  <c r="AE323" i="10" s="1"/>
  <c r="AD315" i="10"/>
  <c r="AE315" i="10" s="1"/>
  <c r="AD362" i="10"/>
  <c r="AE362" i="10" s="1"/>
  <c r="AD354" i="10"/>
  <c r="AE354" i="10" s="1"/>
  <c r="AD346" i="10"/>
  <c r="AE346" i="10" s="1"/>
  <c r="AD338" i="10"/>
  <c r="AE338" i="10" s="1"/>
  <c r="AD330" i="10"/>
  <c r="AE330" i="10" s="1"/>
  <c r="AD322" i="10"/>
  <c r="AE322" i="10" s="1"/>
  <c r="AD314" i="10"/>
  <c r="AE314" i="10" s="1"/>
  <c r="AD361" i="10"/>
  <c r="AE361" i="10" s="1"/>
  <c r="AD353" i="10"/>
  <c r="AE353" i="10" s="1"/>
  <c r="AD345" i="10"/>
  <c r="AE345" i="10" s="1"/>
  <c r="AD337" i="10"/>
  <c r="AE337" i="10" s="1"/>
  <c r="AD329" i="10"/>
  <c r="AE329" i="10" s="1"/>
  <c r="AD321" i="10"/>
  <c r="AE321" i="10" s="1"/>
  <c r="AD313" i="10"/>
  <c r="AE313" i="10" s="1"/>
  <c r="AD368" i="10"/>
  <c r="AE368" i="10" s="1"/>
  <c r="AD360" i="10"/>
  <c r="AE360" i="10" s="1"/>
  <c r="AD352" i="10"/>
  <c r="AE352" i="10" s="1"/>
  <c r="AD344" i="10"/>
  <c r="AE344" i="10" s="1"/>
  <c r="AD336" i="10"/>
  <c r="AE336" i="10" s="1"/>
  <c r="AD328" i="10"/>
  <c r="AE328" i="10" s="1"/>
  <c r="AD320" i="10"/>
  <c r="AE320" i="10" s="1"/>
  <c r="AD312" i="10"/>
  <c r="AE312" i="10" s="1"/>
  <c r="AD367" i="10"/>
  <c r="AE367" i="10" s="1"/>
  <c r="AD359" i="10"/>
  <c r="AE359" i="10" s="1"/>
  <c r="AD351" i="10"/>
  <c r="AE351" i="10" s="1"/>
  <c r="AD343" i="10"/>
  <c r="AE343" i="10" s="1"/>
  <c r="AD335" i="10"/>
  <c r="AE335" i="10" s="1"/>
  <c r="AD327" i="10"/>
  <c r="AE327" i="10" s="1"/>
  <c r="AD319" i="10"/>
  <c r="AE319" i="10" s="1"/>
  <c r="AD311" i="10"/>
  <c r="AE311" i="10" s="1"/>
  <c r="AD365" i="10"/>
  <c r="AE365" i="10" s="1"/>
  <c r="AD357" i="10"/>
  <c r="AE357" i="10" s="1"/>
  <c r="AD349" i="10"/>
  <c r="AE349" i="10" s="1"/>
  <c r="AD341" i="10"/>
  <c r="AE341" i="10" s="1"/>
  <c r="AD333" i="10"/>
  <c r="AE333" i="10" s="1"/>
  <c r="AD325" i="10"/>
  <c r="AE325" i="10" s="1"/>
  <c r="AD317" i="10"/>
  <c r="AE317" i="10" s="1"/>
  <c r="AD309" i="10"/>
  <c r="AE309" i="10" s="1"/>
  <c r="AD350" i="10"/>
  <c r="AE350" i="10" s="1"/>
  <c r="AD342" i="10"/>
  <c r="AE342" i="10" s="1"/>
  <c r="AD310" i="10"/>
  <c r="AE310" i="10" s="1"/>
  <c r="AD366" i="10"/>
  <c r="AE366" i="10" s="1"/>
  <c r="AD334" i="10"/>
  <c r="AE334" i="10" s="1"/>
  <c r="AD326" i="10"/>
  <c r="AE326" i="10" s="1"/>
  <c r="AD358" i="10"/>
  <c r="AE358" i="10" s="1"/>
  <c r="AD318" i="10"/>
  <c r="AE318" i="10" s="1"/>
  <c r="AD668" i="10"/>
  <c r="AE668" i="10" s="1"/>
  <c r="AD660" i="10"/>
  <c r="AE660" i="10" s="1"/>
  <c r="AD652" i="10"/>
  <c r="AE652" i="10" s="1"/>
  <c r="AD644" i="10"/>
  <c r="AE644" i="10" s="1"/>
  <c r="AD636" i="10"/>
  <c r="AE636" i="10" s="1"/>
  <c r="AD628" i="10"/>
  <c r="AE628" i="10" s="1"/>
  <c r="AD620" i="10"/>
  <c r="AE620" i="10" s="1"/>
  <c r="AD612" i="10"/>
  <c r="AE612" i="10" s="1"/>
  <c r="AD667" i="10"/>
  <c r="AE667" i="10" s="1"/>
  <c r="AD659" i="10"/>
  <c r="AE659" i="10" s="1"/>
  <c r="AD651" i="10"/>
  <c r="AE651" i="10" s="1"/>
  <c r="AD643" i="10"/>
  <c r="AE643" i="10" s="1"/>
  <c r="AD635" i="10"/>
  <c r="AE635" i="10" s="1"/>
  <c r="AD627" i="10"/>
  <c r="AE627" i="10" s="1"/>
  <c r="AD619" i="10"/>
  <c r="AE619" i="10" s="1"/>
  <c r="AD611" i="10"/>
  <c r="AE611" i="10" s="1"/>
  <c r="AD666" i="10"/>
  <c r="AE666" i="10" s="1"/>
  <c r="AD658" i="10"/>
  <c r="AE658" i="10" s="1"/>
  <c r="AD650" i="10"/>
  <c r="AE650" i="10" s="1"/>
  <c r="AD642" i="10"/>
  <c r="AE642" i="10" s="1"/>
  <c r="AD634" i="10"/>
  <c r="AE634" i="10" s="1"/>
  <c r="AD626" i="10"/>
  <c r="AE626" i="10" s="1"/>
  <c r="AD618" i="10"/>
  <c r="AE618" i="10" s="1"/>
  <c r="AD610" i="10"/>
  <c r="AE610" i="10" s="1"/>
  <c r="AD665" i="10"/>
  <c r="AE665" i="10" s="1"/>
  <c r="AD657" i="10"/>
  <c r="AE657" i="10" s="1"/>
  <c r="AD649" i="10"/>
  <c r="AE649" i="10" s="1"/>
  <c r="AD641" i="10"/>
  <c r="AE641" i="10" s="1"/>
  <c r="AD633" i="10"/>
  <c r="AE633" i="10" s="1"/>
  <c r="AD625" i="10"/>
  <c r="AE625" i="10" s="1"/>
  <c r="AD617" i="10"/>
  <c r="AE617" i="10" s="1"/>
  <c r="AD609" i="10"/>
  <c r="AE609" i="10" s="1"/>
  <c r="AD664" i="10"/>
  <c r="AE664" i="10" s="1"/>
  <c r="AD656" i="10"/>
  <c r="AE656" i="10" s="1"/>
  <c r="AD648" i="10"/>
  <c r="AE648" i="10" s="1"/>
  <c r="AD640" i="10"/>
  <c r="AE640" i="10" s="1"/>
  <c r="AD632" i="10"/>
  <c r="AE632" i="10" s="1"/>
  <c r="AD624" i="10"/>
  <c r="AE624" i="10" s="1"/>
  <c r="AD616" i="10"/>
  <c r="AE616" i="10" s="1"/>
  <c r="AD663" i="10"/>
  <c r="AE663" i="10" s="1"/>
  <c r="AD655" i="10"/>
  <c r="AE655" i="10" s="1"/>
  <c r="AD647" i="10"/>
  <c r="AE647" i="10" s="1"/>
  <c r="AD639" i="10"/>
  <c r="AE639" i="10" s="1"/>
  <c r="AD631" i="10"/>
  <c r="AE631" i="10" s="1"/>
  <c r="AD623" i="10"/>
  <c r="AE623" i="10" s="1"/>
  <c r="AD615" i="10"/>
  <c r="AE615" i="10" s="1"/>
  <c r="AD661" i="10"/>
  <c r="AE661" i="10" s="1"/>
  <c r="AD653" i="10"/>
  <c r="AE653" i="10" s="1"/>
  <c r="AD645" i="10"/>
  <c r="AE645" i="10" s="1"/>
  <c r="AD637" i="10"/>
  <c r="AE637" i="10" s="1"/>
  <c r="AD629" i="10"/>
  <c r="AE629" i="10" s="1"/>
  <c r="AD621" i="10"/>
  <c r="AE621" i="10" s="1"/>
  <c r="AD613" i="10"/>
  <c r="AE613" i="10" s="1"/>
  <c r="AD662" i="10"/>
  <c r="AE662" i="10" s="1"/>
  <c r="AD614" i="10"/>
  <c r="AE614" i="10" s="1"/>
  <c r="AD654" i="10"/>
  <c r="AE654" i="10" s="1"/>
  <c r="AD630" i="10"/>
  <c r="AE630" i="10" s="1"/>
  <c r="AD646" i="10"/>
  <c r="AE646" i="10" s="1"/>
  <c r="AD638" i="10"/>
  <c r="AE638" i="10" s="1"/>
  <c r="AD622" i="10"/>
  <c r="AE622" i="10" s="1"/>
  <c r="E69" i="1"/>
  <c r="Q28" i="21" l="1"/>
  <c r="M37" i="21" s="1"/>
  <c r="G49" i="21" s="1"/>
  <c r="I49" i="21" s="1"/>
  <c r="H60" i="21" s="1"/>
  <c r="J60" i="21" s="1"/>
  <c r="E63" i="21" s="1"/>
  <c r="P63" i="21" s="1"/>
  <c r="E66" i="21" s="1"/>
  <c r="K66" i="21" s="1"/>
  <c r="E78" i="21" s="1"/>
  <c r="D40" i="18" s="1"/>
  <c r="F28" i="11"/>
  <c r="Q28" i="19"/>
  <c r="M37" i="19" s="1"/>
  <c r="G49" i="19" s="1"/>
  <c r="I49" i="19" s="1"/>
  <c r="H60" i="19" s="1"/>
  <c r="J60" i="19" s="1"/>
  <c r="E63" i="19" s="1"/>
  <c r="P63" i="19" s="1"/>
  <c r="E66" i="19" s="1"/>
  <c r="K66" i="19" s="1"/>
  <c r="E78" i="19" s="1"/>
  <c r="D39" i="18" s="1"/>
  <c r="F28" i="1"/>
  <c r="Q29" i="21"/>
  <c r="M40" i="21" s="1"/>
  <c r="G55" i="21" s="1"/>
  <c r="I55" i="21" s="1"/>
  <c r="H69" i="21" s="1"/>
  <c r="J69" i="21" s="1"/>
  <c r="E72" i="21" s="1"/>
  <c r="P72" i="21" s="1"/>
  <c r="E75" i="21" s="1"/>
  <c r="K75" i="21" s="1"/>
  <c r="H78" i="21" s="1"/>
  <c r="F40" i="18" s="1"/>
  <c r="Q29" i="19"/>
  <c r="M40" i="19" s="1"/>
  <c r="G55" i="19" s="1"/>
  <c r="I55" i="19" s="1"/>
  <c r="H69" i="19" s="1"/>
  <c r="J69" i="19" s="1"/>
  <c r="E72" i="19" s="1"/>
  <c r="P72" i="19" s="1"/>
  <c r="E75" i="19" s="1"/>
  <c r="K75" i="19" s="1"/>
  <c r="H78" i="19" s="1"/>
  <c r="F39" i="18" s="1"/>
  <c r="O29" i="11"/>
  <c r="O31" i="11"/>
  <c r="L29" i="11"/>
  <c r="L31" i="11"/>
  <c r="G28" i="1"/>
  <c r="G30" i="1"/>
  <c r="L29" i="1"/>
  <c r="L31" i="1"/>
  <c r="N29" i="1"/>
  <c r="N31" i="1"/>
  <c r="O29" i="1"/>
  <c r="O31" i="1"/>
  <c r="H28" i="11"/>
  <c r="H30" i="11"/>
  <c r="P29" i="11"/>
  <c r="P31" i="11"/>
  <c r="P29" i="1"/>
  <c r="P31" i="1"/>
  <c r="H28" i="1"/>
  <c r="H30" i="1"/>
  <c r="M29" i="11"/>
  <c r="M31" i="11"/>
  <c r="N29" i="11"/>
  <c r="N31" i="11"/>
  <c r="G28" i="11"/>
  <c r="G30" i="11"/>
  <c r="M29" i="1"/>
  <c r="M31" i="1"/>
  <c r="AE31" i="10"/>
  <c r="AE32" i="10"/>
  <c r="AE19" i="10"/>
  <c r="AE18" i="10"/>
  <c r="Q22" i="1"/>
  <c r="Q21" i="1"/>
  <c r="Q24" i="1"/>
  <c r="Q23" i="1"/>
  <c r="K52" i="1"/>
  <c r="E55" i="1" s="1"/>
  <c r="K46" i="1"/>
  <c r="E49" i="1" s="1"/>
  <c r="F41" i="18" l="1"/>
  <c r="K78" i="21"/>
  <c r="E84" i="21" s="1"/>
  <c r="J84" i="21" s="1"/>
  <c r="J86" i="21" s="1"/>
  <c r="D46" i="18" s="1"/>
  <c r="H40" i="18"/>
  <c r="K78" i="19"/>
  <c r="E84" i="19" s="1"/>
  <c r="J84" i="19" s="1"/>
  <c r="J86" i="19" s="1"/>
  <c r="D45" i="18" s="1"/>
  <c r="D41" i="18"/>
  <c r="H39" i="18"/>
  <c r="Q28" i="1"/>
  <c r="Q28" i="11"/>
  <c r="M37" i="11" s="1"/>
  <c r="G49" i="11" s="1"/>
  <c r="I49" i="11" s="1"/>
  <c r="H60" i="11" s="1"/>
  <c r="J60" i="11" s="1"/>
  <c r="E63" i="11" s="1"/>
  <c r="P63" i="11" s="1"/>
  <c r="E66" i="11" s="1"/>
  <c r="K66" i="11" s="1"/>
  <c r="E78" i="11" s="1"/>
  <c r="D40" i="3" s="1"/>
  <c r="Q29" i="11"/>
  <c r="Q29" i="1"/>
  <c r="Q30" i="11"/>
  <c r="Q31" i="1"/>
  <c r="Q30" i="1"/>
  <c r="Q31" i="11"/>
  <c r="AE48" i="10"/>
  <c r="AE30" i="10"/>
  <c r="E9" i="1"/>
  <c r="K37" i="1" s="1"/>
  <c r="E10" i="1"/>
  <c r="K40" i="1" s="1"/>
  <c r="M37" i="1" l="1"/>
  <c r="G49" i="1" s="1"/>
  <c r="I49" i="1" s="1"/>
  <c r="H60" i="1" s="1"/>
  <c r="J60" i="1" s="1"/>
  <c r="E63" i="1" s="1"/>
  <c r="AE56" i="10" s="1"/>
  <c r="M40" i="1"/>
  <c r="G55" i="1" s="1"/>
  <c r="I55" i="1" s="1"/>
  <c r="H69" i="1" s="1"/>
  <c r="J69" i="1" s="1"/>
  <c r="E72" i="1" s="1"/>
  <c r="AE65" i="10" s="1"/>
  <c r="H41" i="18"/>
  <c r="D47" i="18"/>
  <c r="D49" i="18" s="1"/>
  <c r="M40" i="11"/>
  <c r="G55" i="11" s="1"/>
  <c r="I55" i="11" s="1"/>
  <c r="H69" i="11" s="1"/>
  <c r="J69" i="11" s="1"/>
  <c r="E72" i="11" s="1"/>
  <c r="P72" i="11" s="1"/>
  <c r="E75" i="11" s="1"/>
  <c r="K75" i="11" s="1"/>
  <c r="H78" i="11" s="1"/>
  <c r="F40" i="3" s="1"/>
  <c r="H40" i="3" s="1"/>
  <c r="AE62" i="10"/>
  <c r="AE53" i="10"/>
  <c r="AE42" i="10"/>
  <c r="H63" i="1"/>
  <c r="H72" i="1"/>
  <c r="K78" i="11" l="1"/>
  <c r="E84" i="11" s="1"/>
  <c r="J84" i="11" s="1"/>
  <c r="J86" i="11" s="1"/>
  <c r="D46" i="3" s="1"/>
  <c r="P63" i="1"/>
  <c r="E66" i="1" s="1"/>
  <c r="K66" i="1" s="1"/>
  <c r="E78" i="1" s="1"/>
  <c r="D39" i="3" s="1"/>
  <c r="P72" i="1"/>
  <c r="E75" i="1" s="1"/>
  <c r="K75" i="1" s="1"/>
  <c r="H78" i="1" s="1"/>
  <c r="F39" i="3" s="1"/>
  <c r="AE68" i="10"/>
  <c r="AE59" i="10"/>
  <c r="F41" i="3" l="1"/>
  <c r="K78" i="1"/>
  <c r="E84" i="1" s="1"/>
  <c r="J84" i="1" s="1"/>
  <c r="J86" i="1" s="1"/>
  <c r="D45" i="3" s="1"/>
  <c r="AE77" i="10"/>
  <c r="AE71" i="10"/>
  <c r="D47" i="3" l="1"/>
  <c r="D49" i="3" s="1"/>
  <c r="AE79" i="10"/>
  <c r="H39" i="3"/>
  <c r="H41" i="3" s="1"/>
  <c r="D41" i="3"/>
</calcChain>
</file>

<file path=xl/sharedStrings.xml><?xml version="1.0" encoding="utf-8"?>
<sst xmlns="http://schemas.openxmlformats.org/spreadsheetml/2006/main" count="15051" uniqueCount="799">
  <si>
    <t>暖房</t>
    <rPh sb="0" eb="2">
      <t>ダンボウ</t>
    </rPh>
    <phoneticPr fontId="1"/>
  </si>
  <si>
    <t>冷房</t>
    <rPh sb="0" eb="2">
      <t>レイボウ</t>
    </rPh>
    <phoneticPr fontId="1"/>
  </si>
  <si>
    <t>平均負荷率（福岡）</t>
    <rPh sb="0" eb="5">
      <t>ヘイキンフカリツ</t>
    </rPh>
    <rPh sb="6" eb="8">
      <t>フクオカ</t>
    </rPh>
    <phoneticPr fontId="1"/>
  </si>
  <si>
    <t>4月</t>
    <rPh sb="1" eb="2">
      <t>ガツ</t>
    </rPh>
    <phoneticPr fontId="1"/>
  </si>
  <si>
    <t>5月</t>
    <rPh sb="1" eb="2">
      <t>ガツ</t>
    </rPh>
    <phoneticPr fontId="1"/>
  </si>
  <si>
    <t>6月</t>
  </si>
  <si>
    <t>7月</t>
  </si>
  <si>
    <t>8月</t>
  </si>
  <si>
    <t>9月</t>
  </si>
  <si>
    <t>10月</t>
  </si>
  <si>
    <t>11月</t>
  </si>
  <si>
    <t>12月</t>
  </si>
  <si>
    <t>1月</t>
  </si>
  <si>
    <t>2月</t>
  </si>
  <si>
    <t>3月</t>
  </si>
  <si>
    <t>店舗</t>
    <rPh sb="0" eb="2">
      <t>テンポ</t>
    </rPh>
    <phoneticPr fontId="1"/>
  </si>
  <si>
    <t>事務所</t>
    <rPh sb="0" eb="3">
      <t>ジムショ</t>
    </rPh>
    <phoneticPr fontId="1"/>
  </si>
  <si>
    <t>区分</t>
    <rPh sb="0" eb="2">
      <t>クブン</t>
    </rPh>
    <phoneticPr fontId="1"/>
  </si>
  <si>
    <t>定格能力</t>
    <rPh sb="0" eb="4">
      <t>テイカクノウリョク</t>
    </rPh>
    <phoneticPr fontId="1"/>
  </si>
  <si>
    <t>kW</t>
    <phoneticPr fontId="1"/>
  </si>
  <si>
    <t>÷</t>
    <phoneticPr fontId="1"/>
  </si>
  <si>
    <t>定格消費電力</t>
    <rPh sb="0" eb="2">
      <t>テイカク</t>
    </rPh>
    <rPh sb="2" eb="4">
      <t>ショウヒ</t>
    </rPh>
    <rPh sb="4" eb="6">
      <t>デンリョク</t>
    </rPh>
    <phoneticPr fontId="1"/>
  </si>
  <si>
    <t>＝</t>
    <phoneticPr fontId="1"/>
  </si>
  <si>
    <t>×</t>
    <phoneticPr fontId="1"/>
  </si>
  <si>
    <t>平均COP比</t>
    <rPh sb="0" eb="2">
      <t>ヘイキン</t>
    </rPh>
    <rPh sb="5" eb="6">
      <t>ヒ</t>
    </rPh>
    <phoneticPr fontId="1"/>
  </si>
  <si>
    <t>平均COP</t>
    <rPh sb="0" eb="2">
      <t>ヘイキン</t>
    </rPh>
    <phoneticPr fontId="1"/>
  </si>
  <si>
    <t>定格COP</t>
    <rPh sb="0" eb="2">
      <t>テイカク</t>
    </rPh>
    <phoneticPr fontId="1"/>
  </si>
  <si>
    <t>電力使用量の計算</t>
    <rPh sb="0" eb="5">
      <t>デンリョクシヨウリョウ</t>
    </rPh>
    <rPh sb="6" eb="8">
      <t>ケイサン</t>
    </rPh>
    <phoneticPr fontId="1"/>
  </si>
  <si>
    <t>平均COP算出の計算</t>
    <rPh sb="0" eb="2">
      <t>ヘイキン</t>
    </rPh>
    <rPh sb="5" eb="7">
      <t>サンシュツ</t>
    </rPh>
    <rPh sb="8" eb="10">
      <t>ケイサン</t>
    </rPh>
    <phoneticPr fontId="1"/>
  </si>
  <si>
    <t>福岡地域の運転種別・月別平均負荷率</t>
    <rPh sb="0" eb="2">
      <t>フクオカ</t>
    </rPh>
    <rPh sb="2" eb="4">
      <t>チイキ</t>
    </rPh>
    <rPh sb="5" eb="9">
      <t>ウンテンシュベツ</t>
    </rPh>
    <rPh sb="10" eb="11">
      <t>ツキ</t>
    </rPh>
    <rPh sb="11" eb="12">
      <t>ベツ</t>
    </rPh>
    <rPh sb="12" eb="14">
      <t>ヘイキン</t>
    </rPh>
    <rPh sb="14" eb="17">
      <t>フカリツ</t>
    </rPh>
    <phoneticPr fontId="1"/>
  </si>
  <si>
    <t>平均負荷率</t>
    <rPh sb="0" eb="2">
      <t>ヘイキン</t>
    </rPh>
    <rPh sb="2" eb="5">
      <t>フカリツ</t>
    </rPh>
    <phoneticPr fontId="1"/>
  </si>
  <si>
    <t>平均</t>
    <rPh sb="0" eb="2">
      <t>ヘイキン</t>
    </rPh>
    <phoneticPr fontId="1"/>
  </si>
  <si>
    <t>kW</t>
    <phoneticPr fontId="1"/>
  </si>
  <si>
    <t>平均消費電力</t>
    <rPh sb="0" eb="2">
      <t>ヘイキン</t>
    </rPh>
    <rPh sb="2" eb="4">
      <t>ショウヒ</t>
    </rPh>
    <rPh sb="4" eb="6">
      <t>デンリョク</t>
    </rPh>
    <phoneticPr fontId="1"/>
  </si>
  <si>
    <t>×</t>
    <phoneticPr fontId="1"/>
  </si>
  <si>
    <t>平均負荷率</t>
    <rPh sb="0" eb="2">
      <t>ヘイキン</t>
    </rPh>
    <rPh sb="2" eb="5">
      <t>フカリツ</t>
    </rPh>
    <phoneticPr fontId="1"/>
  </si>
  <si>
    <t>稼働時間</t>
    <rPh sb="0" eb="4">
      <t>カドウジカン</t>
    </rPh>
    <phoneticPr fontId="1"/>
  </si>
  <si>
    <t>ｈ/月</t>
    <rPh sb="2" eb="3">
      <t>ツキ</t>
    </rPh>
    <phoneticPr fontId="1"/>
  </si>
  <si>
    <t>台数</t>
    <rPh sb="0" eb="2">
      <t>ダイスウ</t>
    </rPh>
    <phoneticPr fontId="1"/>
  </si>
  <si>
    <t>台</t>
    <rPh sb="0" eb="1">
      <t>ダイ</t>
    </rPh>
    <phoneticPr fontId="1"/>
  </si>
  <si>
    <t>＝</t>
    <phoneticPr fontId="1"/>
  </si>
  <si>
    <t>kWｈ/月</t>
    <rPh sb="4" eb="5">
      <t>ツキ</t>
    </rPh>
    <phoneticPr fontId="1"/>
  </si>
  <si>
    <t>月</t>
    <rPh sb="0" eb="1">
      <t>ツキ</t>
    </rPh>
    <phoneticPr fontId="1"/>
  </si>
  <si>
    <t>kWｈ/年</t>
    <rPh sb="4" eb="5">
      <t>ネン</t>
    </rPh>
    <phoneticPr fontId="1"/>
  </si>
  <si>
    <t>CO2排出量</t>
    <rPh sb="3" eb="6">
      <t>ハイシュツリョウ</t>
    </rPh>
    <phoneticPr fontId="1"/>
  </si>
  <si>
    <t>設備導入年度</t>
    <rPh sb="0" eb="6">
      <t>セツビドウニュウネンド</t>
    </rPh>
    <phoneticPr fontId="1"/>
  </si>
  <si>
    <t>年度</t>
    <rPh sb="0" eb="2">
      <t>ネンド</t>
    </rPh>
    <phoneticPr fontId="1"/>
  </si>
  <si>
    <t>平均負荷率</t>
    <rPh sb="0" eb="5">
      <t>ヘイキンフカリツ</t>
    </rPh>
    <phoneticPr fontId="1"/>
  </si>
  <si>
    <t>平均COP比</t>
    <rPh sb="0" eb="2">
      <t>ヘイキン</t>
    </rPh>
    <rPh sb="5" eb="6">
      <t>ヒ</t>
    </rPh>
    <phoneticPr fontId="1"/>
  </si>
  <si>
    <t>合計</t>
    <rPh sb="0" eb="2">
      <t>ゴウケイ</t>
    </rPh>
    <phoneticPr fontId="1"/>
  </si>
  <si>
    <t>冷房電力使用量（年間）</t>
    <rPh sb="0" eb="2">
      <t>レイボウ</t>
    </rPh>
    <rPh sb="2" eb="7">
      <t>デンリョクシヨウリョウ</t>
    </rPh>
    <rPh sb="8" eb="10">
      <t>ネンカン</t>
    </rPh>
    <phoneticPr fontId="1"/>
  </si>
  <si>
    <t>+</t>
    <phoneticPr fontId="1"/>
  </si>
  <si>
    <t>冷房電力使用量（月間）</t>
    <rPh sb="0" eb="2">
      <t>レイボウ</t>
    </rPh>
    <rPh sb="2" eb="7">
      <t>デンリョクシヨウリョウ</t>
    </rPh>
    <rPh sb="8" eb="10">
      <t>ゲッカン</t>
    </rPh>
    <phoneticPr fontId="1"/>
  </si>
  <si>
    <t>暖房電力使用量（月間）</t>
    <rPh sb="0" eb="2">
      <t>ダンボウ</t>
    </rPh>
    <rPh sb="2" eb="7">
      <t>デンリョクシヨウリョウ</t>
    </rPh>
    <rPh sb="8" eb="10">
      <t>ゲッカン</t>
    </rPh>
    <phoneticPr fontId="1"/>
  </si>
  <si>
    <t>暖房電力使用量（年間）</t>
    <rPh sb="0" eb="2">
      <t>ダンボウ</t>
    </rPh>
    <rPh sb="2" eb="7">
      <t>デンリョクシヨウリョウ</t>
    </rPh>
    <rPh sb="8" eb="10">
      <t>ネンカン</t>
    </rPh>
    <phoneticPr fontId="1"/>
  </si>
  <si>
    <t>電力使用量（年間）</t>
    <rPh sb="0" eb="2">
      <t>デンリョク</t>
    </rPh>
    <rPh sb="2" eb="5">
      <t>シヨウリョウ</t>
    </rPh>
    <rPh sb="6" eb="8">
      <t>ネンカン</t>
    </rPh>
    <phoneticPr fontId="1"/>
  </si>
  <si>
    <t>排出係数</t>
    <rPh sb="0" eb="4">
      <t>ハイシュツケイスウ</t>
    </rPh>
    <phoneticPr fontId="1"/>
  </si>
  <si>
    <t>CO2排出量</t>
    <rPh sb="3" eb="6">
      <t>ハイシュツリョウ</t>
    </rPh>
    <phoneticPr fontId="1"/>
  </si>
  <si>
    <t>既存設備</t>
    <rPh sb="0" eb="4">
      <t>キゾンセツビ</t>
    </rPh>
    <phoneticPr fontId="1"/>
  </si>
  <si>
    <t>定格能力</t>
    <rPh sb="0" eb="2">
      <t>テイカク</t>
    </rPh>
    <rPh sb="2" eb="4">
      <t>ノウリョク</t>
    </rPh>
    <phoneticPr fontId="1"/>
  </si>
  <si>
    <t>定格消費電力</t>
    <rPh sb="0" eb="6">
      <t>テイカクショウヒデンリョク</t>
    </rPh>
    <phoneticPr fontId="1"/>
  </si>
  <si>
    <t>更新設備</t>
    <rPh sb="0" eb="2">
      <t>コウシン</t>
    </rPh>
    <rPh sb="2" eb="4">
      <t>セツビ</t>
    </rPh>
    <phoneticPr fontId="1"/>
  </si>
  <si>
    <t>種別</t>
    <rPh sb="0" eb="2">
      <t>シュベツ</t>
    </rPh>
    <phoneticPr fontId="1"/>
  </si>
  <si>
    <t>更新設備</t>
    <rPh sb="0" eb="4">
      <t>コウシンセツビ</t>
    </rPh>
    <phoneticPr fontId="1"/>
  </si>
  <si>
    <t>差引</t>
    <rPh sb="0" eb="2">
      <t>サシヒキ</t>
    </rPh>
    <phoneticPr fontId="1"/>
  </si>
  <si>
    <r>
      <t>２　月ごとに使用する運転種別（「冷房」又は「暖房」）を</t>
    </r>
    <r>
      <rPr>
        <b/>
        <sz val="12"/>
        <color rgb="FFFF0000"/>
        <rFont val="游ゴシック"/>
        <family val="3"/>
        <charset val="128"/>
        <scheme val="minor"/>
      </rPr>
      <t>選択</t>
    </r>
    <r>
      <rPr>
        <b/>
        <sz val="12"/>
        <color theme="1"/>
        <rFont val="游ゴシック"/>
        <family val="3"/>
        <charset val="128"/>
        <scheme val="minor"/>
      </rPr>
      <t>してください。使用しない場合は「－」を</t>
    </r>
    <r>
      <rPr>
        <b/>
        <sz val="12"/>
        <color rgb="FFFF0000"/>
        <rFont val="游ゴシック"/>
        <family val="3"/>
        <charset val="128"/>
        <scheme val="minor"/>
      </rPr>
      <t>選択</t>
    </r>
    <r>
      <rPr>
        <b/>
        <sz val="12"/>
        <color theme="1"/>
        <rFont val="游ゴシック"/>
        <family val="3"/>
        <charset val="128"/>
        <scheme val="minor"/>
      </rPr>
      <t>してください。</t>
    </r>
    <rPh sb="2" eb="3">
      <t>ツキ</t>
    </rPh>
    <rPh sb="6" eb="8">
      <t>シヨウ</t>
    </rPh>
    <rPh sb="10" eb="12">
      <t>ウンテン</t>
    </rPh>
    <rPh sb="12" eb="14">
      <t>シュベツ</t>
    </rPh>
    <rPh sb="16" eb="18">
      <t>レイボウ</t>
    </rPh>
    <rPh sb="19" eb="20">
      <t>マタ</t>
    </rPh>
    <rPh sb="22" eb="24">
      <t>ダンボウ</t>
    </rPh>
    <rPh sb="27" eb="29">
      <t>センタク</t>
    </rPh>
    <rPh sb="36" eb="38">
      <t>シヨウ</t>
    </rPh>
    <rPh sb="41" eb="43">
      <t>バアイ</t>
    </rPh>
    <rPh sb="48" eb="50">
      <t>センタク</t>
    </rPh>
    <phoneticPr fontId="1"/>
  </si>
  <si>
    <r>
      <t>６　電力使用量について</t>
    </r>
    <r>
      <rPr>
        <b/>
        <sz val="12"/>
        <color rgb="FFFF0000"/>
        <rFont val="游ゴシック"/>
        <family val="3"/>
        <charset val="128"/>
        <scheme val="minor"/>
      </rPr>
      <t>（※自動計算）</t>
    </r>
    <rPh sb="2" eb="7">
      <t>デンリョクシヨウリョウ</t>
    </rPh>
    <rPh sb="13" eb="17">
      <t>ジドウケイサン</t>
    </rPh>
    <phoneticPr fontId="1"/>
  </si>
  <si>
    <t>　←　この割合が「30％以上」になれば補助対象となります。</t>
    <rPh sb="5" eb="7">
      <t>ワリアイ</t>
    </rPh>
    <rPh sb="12" eb="14">
      <t>イジョウ</t>
    </rPh>
    <rPh sb="19" eb="21">
      <t>ホジョ</t>
    </rPh>
    <rPh sb="21" eb="23">
      <t>タイショウ</t>
    </rPh>
    <phoneticPr fontId="1"/>
  </si>
  <si>
    <t>kg-CO2</t>
    <phoneticPr fontId="1"/>
  </si>
  <si>
    <t>t-CO2</t>
    <phoneticPr fontId="1"/>
  </si>
  <si>
    <t>既存設備</t>
    <rPh sb="0" eb="4">
      <t>キゾンセツビ</t>
    </rPh>
    <phoneticPr fontId="1"/>
  </si>
  <si>
    <t>更新（導入）設備</t>
    <rPh sb="0" eb="2">
      <t>コウシン</t>
    </rPh>
    <rPh sb="3" eb="5">
      <t>ドウニュウ</t>
    </rPh>
    <rPh sb="6" eb="8">
      <t>セツビ</t>
    </rPh>
    <phoneticPr fontId="1"/>
  </si>
  <si>
    <t>型番</t>
    <rPh sb="0" eb="2">
      <t>カタバン</t>
    </rPh>
    <phoneticPr fontId="1"/>
  </si>
  <si>
    <t>･･･入力ホームから転写</t>
    <rPh sb="3" eb="5">
      <t>ニュウリョク</t>
    </rPh>
    <rPh sb="10" eb="12">
      <t>テンシャ</t>
    </rPh>
    <phoneticPr fontId="1"/>
  </si>
  <si>
    <t>･･･関数にて自動計算</t>
    <rPh sb="3" eb="5">
      <t>カンスウ</t>
    </rPh>
    <rPh sb="7" eb="11">
      <t>ジドウケイサン</t>
    </rPh>
    <phoneticPr fontId="1"/>
  </si>
  <si>
    <t>･･･SIIの算定シートより算出</t>
    <rPh sb="7" eb="9">
      <t>サンテイ</t>
    </rPh>
    <rPh sb="14" eb="16">
      <t>サンシュツ</t>
    </rPh>
    <phoneticPr fontId="1"/>
  </si>
  <si>
    <t>肌色セル</t>
    <rPh sb="0" eb="2">
      <t>ハダイロ</t>
    </rPh>
    <phoneticPr fontId="1"/>
  </si>
  <si>
    <t>緑色セル</t>
    <rPh sb="0" eb="2">
      <t>ミドリイロ</t>
    </rPh>
    <phoneticPr fontId="1"/>
  </si>
  <si>
    <t>事業者名</t>
    <rPh sb="0" eb="3">
      <t>ジギョウシャ</t>
    </rPh>
    <rPh sb="3" eb="4">
      <t>メイ</t>
    </rPh>
    <phoneticPr fontId="1"/>
  </si>
  <si>
    <t>設備NO</t>
    <rPh sb="0" eb="2">
      <t>セツビ</t>
    </rPh>
    <phoneticPr fontId="1"/>
  </si>
  <si>
    <t>ＥHP計算マスタ</t>
    <rPh sb="3" eb="5">
      <t>ケイサン</t>
    </rPh>
    <phoneticPr fontId="1"/>
  </si>
  <si>
    <t>◆地域</t>
    <rPh sb="1" eb="3">
      <t>チイキ</t>
    </rPh>
    <phoneticPr fontId="1"/>
  </si>
  <si>
    <t>◆設置年（既存）</t>
    <rPh sb="1" eb="3">
      <t>セッチ</t>
    </rPh>
    <rPh sb="3" eb="4">
      <t>ネン</t>
    </rPh>
    <rPh sb="5" eb="7">
      <t>キゾン</t>
    </rPh>
    <phoneticPr fontId="1"/>
  </si>
  <si>
    <t>◆設置年（導入予定）</t>
    <rPh sb="1" eb="3">
      <t>セッチ</t>
    </rPh>
    <rPh sb="3" eb="4">
      <t>ネン</t>
    </rPh>
    <rPh sb="5" eb="7">
      <t>ドウニュウ</t>
    </rPh>
    <rPh sb="7" eb="9">
      <t>ヨテイ</t>
    </rPh>
    <phoneticPr fontId="1"/>
  </si>
  <si>
    <t>◆空調タイプ</t>
    <rPh sb="1" eb="3">
      <t>クウチョウ</t>
    </rPh>
    <phoneticPr fontId="1"/>
  </si>
  <si>
    <t>◆冷却方式</t>
    <rPh sb="1" eb="3">
      <t>レイキャク</t>
    </rPh>
    <rPh sb="3" eb="5">
      <t>ホウシキ</t>
    </rPh>
    <phoneticPr fontId="1"/>
  </si>
  <si>
    <t>◆月間平均負荷率テーブル</t>
    <rPh sb="1" eb="3">
      <t>ゲッカン</t>
    </rPh>
    <rPh sb="3" eb="5">
      <t>ヘイキン</t>
    </rPh>
    <rPh sb="5" eb="7">
      <t>フカ</t>
    </rPh>
    <rPh sb="7" eb="8">
      <t>リツ</t>
    </rPh>
    <phoneticPr fontId="1"/>
  </si>
  <si>
    <t>◆中間COP比テーブル</t>
    <rPh sb="1" eb="3">
      <t>チュウカン</t>
    </rPh>
    <rPh sb="6" eb="7">
      <t>ヒ</t>
    </rPh>
    <phoneticPr fontId="1"/>
  </si>
  <si>
    <t>0-25</t>
    <phoneticPr fontId="1"/>
  </si>
  <si>
    <t>北海道</t>
  </si>
  <si>
    <t>札幌</t>
  </si>
  <si>
    <t>1950年以前</t>
  </si>
  <si>
    <t>店舗用</t>
    <rPh sb="0" eb="2">
      <t>テンポ</t>
    </rPh>
    <rPh sb="2" eb="3">
      <t>ヨウ</t>
    </rPh>
    <phoneticPr fontId="1"/>
  </si>
  <si>
    <t>空冷式</t>
    <rPh sb="0" eb="3">
      <t>クウレイシキ</t>
    </rPh>
    <phoneticPr fontId="1"/>
  </si>
  <si>
    <t>地域</t>
    <rPh sb="0" eb="2">
      <t>チイキ</t>
    </rPh>
    <phoneticPr fontId="1"/>
  </si>
  <si>
    <t>建物用途</t>
    <rPh sb="0" eb="2">
      <t>タテモノ</t>
    </rPh>
    <rPh sb="2" eb="4">
      <t>ヨウト</t>
    </rPh>
    <phoneticPr fontId="1"/>
  </si>
  <si>
    <t>冷/暖房</t>
    <rPh sb="0" eb="1">
      <t>ヒヤ</t>
    </rPh>
    <rPh sb="2" eb="4">
      <t>ダンボウ</t>
    </rPh>
    <phoneticPr fontId="1"/>
  </si>
  <si>
    <t>検索用</t>
    <rPh sb="0" eb="3">
      <t>ケンサクヨウ</t>
    </rPh>
    <phoneticPr fontId="1"/>
  </si>
  <si>
    <t>平均負荷率</t>
    <rPh sb="0" eb="2">
      <t>ヘイキン</t>
    </rPh>
    <rPh sb="2" eb="4">
      <t>フカ</t>
    </rPh>
    <rPh sb="4" eb="5">
      <t>リツ</t>
    </rPh>
    <phoneticPr fontId="1"/>
  </si>
  <si>
    <t>据付年</t>
    <rPh sb="0" eb="2">
      <t>スエツ</t>
    </rPh>
    <rPh sb="2" eb="3">
      <t>ネン</t>
    </rPh>
    <phoneticPr fontId="20"/>
  </si>
  <si>
    <t>モード</t>
    <phoneticPr fontId="20"/>
  </si>
  <si>
    <t>空調タイプ</t>
    <rPh sb="0" eb="2">
      <t>クウチョウ</t>
    </rPh>
    <phoneticPr fontId="1"/>
  </si>
  <si>
    <t>有り</t>
  </si>
  <si>
    <t>負荷率25％以上</t>
    <rPh sb="0" eb="2">
      <t>フカ</t>
    </rPh>
    <rPh sb="2" eb="3">
      <t>リツ</t>
    </rPh>
    <rPh sb="6" eb="8">
      <t>イジョウ</t>
    </rPh>
    <phoneticPr fontId="20"/>
  </si>
  <si>
    <t>負荷率25％以下</t>
    <rPh sb="0" eb="2">
      <t>フカ</t>
    </rPh>
    <rPh sb="2" eb="3">
      <t>リツ</t>
    </rPh>
    <rPh sb="6" eb="8">
      <t>イカ</t>
    </rPh>
    <phoneticPr fontId="20"/>
  </si>
  <si>
    <t>負荷率</t>
    <rPh sb="0" eb="2">
      <t>フカ</t>
    </rPh>
    <rPh sb="2" eb="3">
      <t>リツ</t>
    </rPh>
    <phoneticPr fontId="20"/>
  </si>
  <si>
    <t>定格
COP比</t>
    <rPh sb="0" eb="2">
      <t>テイカク</t>
    </rPh>
    <rPh sb="6" eb="7">
      <t>ヒ</t>
    </rPh>
    <phoneticPr fontId="20"/>
  </si>
  <si>
    <t>傾き</t>
    <rPh sb="0" eb="1">
      <t>カタム</t>
    </rPh>
    <phoneticPr fontId="20"/>
  </si>
  <si>
    <t>切片</t>
    <rPh sb="0" eb="2">
      <t>セッペン</t>
    </rPh>
    <phoneticPr fontId="20"/>
  </si>
  <si>
    <t>青森県</t>
    <rPh sb="2" eb="3">
      <t>ケン</t>
    </rPh>
    <phoneticPr fontId="1"/>
  </si>
  <si>
    <t>盛岡</t>
  </si>
  <si>
    <t>ビル用マルチ</t>
    <rPh sb="2" eb="3">
      <t>ヨウ</t>
    </rPh>
    <phoneticPr fontId="1"/>
  </si>
  <si>
    <t>東京</t>
    <rPh sb="0" eb="2">
      <t>トウキョウ</t>
    </rPh>
    <phoneticPr fontId="21"/>
  </si>
  <si>
    <t>店舗</t>
    <rPh sb="0" eb="2">
      <t>テンポ</t>
    </rPh>
    <phoneticPr fontId="21"/>
  </si>
  <si>
    <t>冷房</t>
    <rPh sb="0" eb="2">
      <t>レイボウ</t>
    </rPh>
    <phoneticPr fontId="21"/>
  </si>
  <si>
    <t>1東京店舗冷房</t>
  </si>
  <si>
    <t>INV機種店舗用</t>
  </si>
  <si>
    <t>店舗用　冷</t>
    <phoneticPr fontId="1"/>
  </si>
  <si>
    <t>25-100</t>
    <phoneticPr fontId="1"/>
  </si>
  <si>
    <t>y= -1.38x + 2.38</t>
    <phoneticPr fontId="1"/>
  </si>
  <si>
    <t>岩手県</t>
  </si>
  <si>
    <t>設備用</t>
    <rPh sb="0" eb="2">
      <t>セツビ</t>
    </rPh>
    <rPh sb="2" eb="3">
      <t>ヨウ</t>
    </rPh>
    <phoneticPr fontId="1"/>
  </si>
  <si>
    <t>大阪</t>
  </si>
  <si>
    <t>1大阪店舗冷房</t>
  </si>
  <si>
    <t>冷房</t>
    <rPh sb="0" eb="2">
      <t>レイボウ</t>
    </rPh>
    <phoneticPr fontId="20"/>
  </si>
  <si>
    <t>店舗用</t>
    <rPh sb="0" eb="3">
      <t>テンポヨウ</t>
    </rPh>
    <phoneticPr fontId="1"/>
  </si>
  <si>
    <t>y = 1.0581x + 1.7705</t>
    <phoneticPr fontId="1"/>
  </si>
  <si>
    <t>宮城県</t>
  </si>
  <si>
    <t>仙台</t>
  </si>
  <si>
    <t>◆熱量換算係数</t>
    <rPh sb="1" eb="2">
      <t>ネツ</t>
    </rPh>
    <rPh sb="2" eb="3">
      <t>リョウ</t>
    </rPh>
    <rPh sb="3" eb="5">
      <t>カンサン</t>
    </rPh>
    <rPh sb="5" eb="7">
      <t>ケイスウ</t>
    </rPh>
    <phoneticPr fontId="1"/>
  </si>
  <si>
    <t>名古屋</t>
  </si>
  <si>
    <t>1名古屋店舗冷房</t>
  </si>
  <si>
    <t>店舗用　暖</t>
  </si>
  <si>
    <t>y = -0.96x + 1.96</t>
    <phoneticPr fontId="1"/>
  </si>
  <si>
    <t>秋田県</t>
  </si>
  <si>
    <t>1仙台店舗冷房</t>
  </si>
  <si>
    <t>y = 1.0862x + 1.4484</t>
    <phoneticPr fontId="1"/>
  </si>
  <si>
    <t>山形県</t>
  </si>
  <si>
    <t>福岡</t>
  </si>
  <si>
    <t>1福岡店舗冷房</t>
  </si>
  <si>
    <t>無し（一定速）</t>
    <phoneticPr fontId="1"/>
  </si>
  <si>
    <t>福島県</t>
  </si>
  <si>
    <t>◆原油換算係数</t>
    <rPh sb="1" eb="3">
      <t>ゲンユ</t>
    </rPh>
    <rPh sb="3" eb="5">
      <t>カンサン</t>
    </rPh>
    <rPh sb="5" eb="7">
      <t>ケイスウ</t>
    </rPh>
    <phoneticPr fontId="1"/>
  </si>
  <si>
    <t>広島</t>
  </si>
  <si>
    <t>1広島店舗冷房</t>
  </si>
  <si>
    <t>INV機種事務所</t>
  </si>
  <si>
    <t>事務所　冷房</t>
  </si>
  <si>
    <t>y = -1.68x + 2.68</t>
    <phoneticPr fontId="1"/>
  </si>
  <si>
    <t>長野県</t>
  </si>
  <si>
    <t>高松</t>
  </si>
  <si>
    <t>1高松店舗冷房</t>
  </si>
  <si>
    <t>y = 1.0788x + 2.0053</t>
    <phoneticPr fontId="1"/>
  </si>
  <si>
    <t>群馬県</t>
    <rPh sb="0" eb="2">
      <t>グンマ</t>
    </rPh>
    <phoneticPr fontId="1"/>
  </si>
  <si>
    <t>前橋</t>
  </si>
  <si>
    <t>富山</t>
  </si>
  <si>
    <t>1富山店舗冷房</t>
  </si>
  <si>
    <t>暖房</t>
    <rPh sb="0" eb="2">
      <t>ダンボウ</t>
    </rPh>
    <phoneticPr fontId="20"/>
  </si>
  <si>
    <t>事務所　暖房</t>
  </si>
  <si>
    <t>y = -1.1x + 2.1</t>
    <phoneticPr fontId="1"/>
  </si>
  <si>
    <t>埼玉県</t>
  </si>
  <si>
    <t>1前橋店舗冷房</t>
  </si>
  <si>
    <t>y = 1.0416x + 1.4596</t>
    <phoneticPr fontId="1"/>
  </si>
  <si>
    <t>石川県</t>
  </si>
  <si>
    <t>1盛岡店舗冷房</t>
  </si>
  <si>
    <t>INV機種設備用</t>
  </si>
  <si>
    <t>設備用　冷房</t>
  </si>
  <si>
    <t>y = -0.62x + 1.62</t>
    <phoneticPr fontId="1"/>
  </si>
  <si>
    <t>滋賀県</t>
  </si>
  <si>
    <t>1札幌店舗冷房</t>
  </si>
  <si>
    <t>y = 1.0473x + 1.2032</t>
    <phoneticPr fontId="1"/>
  </si>
  <si>
    <t>奈良県</t>
  </si>
  <si>
    <t>鹿児島</t>
  </si>
  <si>
    <t>1鹿児島店舗冷房</t>
  </si>
  <si>
    <t>設備用　暖房</t>
  </si>
  <si>
    <t>y = -0.46x + 1.46</t>
    <phoneticPr fontId="1"/>
  </si>
  <si>
    <t>鳥取県</t>
  </si>
  <si>
    <t>2東京店舗冷房</t>
  </si>
  <si>
    <t>y = 0.94x + 1.11</t>
    <phoneticPr fontId="1"/>
  </si>
  <si>
    <t>島根県</t>
    <rPh sb="0" eb="2">
      <t>シマネ</t>
    </rPh>
    <phoneticPr fontId="1"/>
  </si>
  <si>
    <t>2大阪店舗冷房</t>
  </si>
  <si>
    <t>東京都</t>
    <rPh sb="2" eb="3">
      <t>ト</t>
    </rPh>
    <phoneticPr fontId="1"/>
  </si>
  <si>
    <t>東京</t>
  </si>
  <si>
    <t>2名古屋店舗冷房</t>
  </si>
  <si>
    <t>千葉県</t>
    <rPh sb="2" eb="3">
      <t>ケン</t>
    </rPh>
    <phoneticPr fontId="1"/>
  </si>
  <si>
    <t>2仙台店舗冷房</t>
  </si>
  <si>
    <t>神奈川県</t>
  </si>
  <si>
    <t>2福岡店舗冷房</t>
  </si>
  <si>
    <t>富山県</t>
  </si>
  <si>
    <t>2広島店舗冷房</t>
  </si>
  <si>
    <t>茨城県</t>
  </si>
  <si>
    <t>2高松店舗冷房</t>
  </si>
  <si>
    <t>栃木県</t>
  </si>
  <si>
    <t>2富山店舗冷房</t>
  </si>
  <si>
    <t>新潟県</t>
  </si>
  <si>
    <t>2前橋店舗冷房</t>
  </si>
  <si>
    <t>福井県</t>
  </si>
  <si>
    <t>2盛岡店舗冷房</t>
  </si>
  <si>
    <t>山梨県</t>
  </si>
  <si>
    <t>2札幌店舗冷房</t>
  </si>
  <si>
    <t>愛知県</t>
    <rPh sb="0" eb="2">
      <t>アイチ</t>
    </rPh>
    <phoneticPr fontId="1"/>
  </si>
  <si>
    <t>2鹿児島店舗冷房</t>
  </si>
  <si>
    <t>岐阜県</t>
  </si>
  <si>
    <t>3東京店舗冷房</t>
  </si>
  <si>
    <t>三重県</t>
  </si>
  <si>
    <t>3大阪店舗冷房</t>
  </si>
  <si>
    <t>京都府</t>
    <rPh sb="2" eb="3">
      <t>フ</t>
    </rPh>
    <phoneticPr fontId="1"/>
  </si>
  <si>
    <t>3名古屋店舗冷房</t>
  </si>
  <si>
    <t>山口県</t>
  </si>
  <si>
    <t>3仙台店舗冷房</t>
  </si>
  <si>
    <t>大阪府</t>
    <rPh sb="2" eb="3">
      <t>フ</t>
    </rPh>
    <phoneticPr fontId="1"/>
  </si>
  <si>
    <t>3福岡店舗冷房</t>
  </si>
  <si>
    <t>兵庫県</t>
  </si>
  <si>
    <t>3広島店舗冷房</t>
  </si>
  <si>
    <t>和歌山県</t>
  </si>
  <si>
    <t>3高松店舗冷房</t>
  </si>
  <si>
    <t>広島県</t>
  </si>
  <si>
    <t>広島</t>
    <rPh sb="0" eb="2">
      <t>ヒロシマ</t>
    </rPh>
    <phoneticPr fontId="1"/>
  </si>
  <si>
    <t>3富山店舗冷房</t>
  </si>
  <si>
    <t>岡山県</t>
  </si>
  <si>
    <t>3前橋店舗冷房</t>
  </si>
  <si>
    <t>愛媛県</t>
  </si>
  <si>
    <t>3盛岡店舗冷房</t>
  </si>
  <si>
    <t>佐賀県</t>
  </si>
  <si>
    <t>3札幌店舗冷房</t>
  </si>
  <si>
    <t>熊本県</t>
  </si>
  <si>
    <t>3鹿児島店舗冷房</t>
  </si>
  <si>
    <t>大分県</t>
  </si>
  <si>
    <t>4東京店舗冷房</t>
  </si>
  <si>
    <t>香川県</t>
  </si>
  <si>
    <t>4大阪店舗冷房</t>
  </si>
  <si>
    <t>静岡県</t>
    <rPh sb="2" eb="3">
      <t>ケン</t>
    </rPh>
    <phoneticPr fontId="1"/>
  </si>
  <si>
    <t>4名古屋店舗冷房</t>
  </si>
  <si>
    <t>徳島県</t>
    <rPh sb="2" eb="3">
      <t>ケン</t>
    </rPh>
    <phoneticPr fontId="1"/>
  </si>
  <si>
    <t>4仙台店舗冷房</t>
  </si>
  <si>
    <t>高知県</t>
  </si>
  <si>
    <t>4福岡店舗冷房</t>
  </si>
  <si>
    <t>長崎県</t>
  </si>
  <si>
    <t>4広島店舗冷房</t>
  </si>
  <si>
    <t>宮崎県</t>
  </si>
  <si>
    <t>4高松店舗冷房</t>
  </si>
  <si>
    <t>福岡県</t>
  </si>
  <si>
    <t>4富山店舗冷房</t>
  </si>
  <si>
    <t>沖縄県</t>
  </si>
  <si>
    <t>4前橋店舗冷房</t>
  </si>
  <si>
    <t>鹿児島県</t>
  </si>
  <si>
    <t>4盛岡店舗冷房</t>
  </si>
  <si>
    <t>4札幌店舗冷房</t>
  </si>
  <si>
    <t>4鹿児島店舗冷房</t>
  </si>
  <si>
    <t>5東京店舗冷房</t>
  </si>
  <si>
    <t>5大阪店舗冷房</t>
  </si>
  <si>
    <t>5名古屋店舗冷房</t>
  </si>
  <si>
    <t>5仙台店舗冷房</t>
  </si>
  <si>
    <t>5福岡店舗冷房</t>
  </si>
  <si>
    <t>5広島店舗冷房</t>
  </si>
  <si>
    <t>5高松店舗冷房</t>
  </si>
  <si>
    <t>5富山店舗冷房</t>
  </si>
  <si>
    <t>5前橋店舗冷房</t>
  </si>
  <si>
    <t>5盛岡店舗冷房</t>
  </si>
  <si>
    <t>5札幌店舗冷房</t>
  </si>
  <si>
    <t>5鹿児島店舗冷房</t>
  </si>
  <si>
    <t>6東京店舗冷房</t>
  </si>
  <si>
    <t>6大阪店舗冷房</t>
  </si>
  <si>
    <t>6名古屋店舗冷房</t>
  </si>
  <si>
    <t>6仙台店舗冷房</t>
  </si>
  <si>
    <t>6福岡店舗冷房</t>
  </si>
  <si>
    <t>6広島店舗冷房</t>
  </si>
  <si>
    <t>6高松店舗冷房</t>
  </si>
  <si>
    <t>6富山店舗冷房</t>
  </si>
  <si>
    <t>6前橋店舗冷房</t>
  </si>
  <si>
    <t>6盛岡店舗冷房</t>
  </si>
  <si>
    <t>6札幌店舗冷房</t>
  </si>
  <si>
    <t>6鹿児島店舗冷房</t>
  </si>
  <si>
    <t>7東京店舗冷房</t>
  </si>
  <si>
    <t>7大阪店舗冷房</t>
  </si>
  <si>
    <t>7名古屋店舗冷房</t>
  </si>
  <si>
    <t>7仙台店舗冷房</t>
  </si>
  <si>
    <t>7福岡店舗冷房</t>
  </si>
  <si>
    <t>7広島店舗冷房</t>
  </si>
  <si>
    <t>7高松店舗冷房</t>
  </si>
  <si>
    <t>7富山店舗冷房</t>
  </si>
  <si>
    <t>7前橋店舗冷房</t>
  </si>
  <si>
    <t>7盛岡店舗冷房</t>
  </si>
  <si>
    <t>7札幌店舗冷房</t>
  </si>
  <si>
    <t>7鹿児島店舗冷房</t>
  </si>
  <si>
    <t>8東京店舗冷房</t>
  </si>
  <si>
    <t>8大阪店舗冷房</t>
  </si>
  <si>
    <t>8名古屋店舗冷房</t>
  </si>
  <si>
    <t>8仙台店舗冷房</t>
  </si>
  <si>
    <t>8福岡店舗冷房</t>
  </si>
  <si>
    <t>8広島店舗冷房</t>
  </si>
  <si>
    <t>8高松店舗冷房</t>
  </si>
  <si>
    <t>8富山店舗冷房</t>
  </si>
  <si>
    <t>8前橋店舗冷房</t>
  </si>
  <si>
    <t>8盛岡店舗冷房</t>
  </si>
  <si>
    <t>8札幌店舗冷房</t>
  </si>
  <si>
    <t>8鹿児島店舗冷房</t>
  </si>
  <si>
    <t>9東京店舗冷房</t>
  </si>
  <si>
    <t>9大阪店舗冷房</t>
  </si>
  <si>
    <t>9名古屋店舗冷房</t>
  </si>
  <si>
    <t>9仙台店舗冷房</t>
  </si>
  <si>
    <t>9福岡店舗冷房</t>
  </si>
  <si>
    <t>9広島店舗冷房</t>
  </si>
  <si>
    <t>9高松店舗冷房</t>
  </si>
  <si>
    <t>9富山店舗冷房</t>
  </si>
  <si>
    <t>9前橋店舗冷房</t>
  </si>
  <si>
    <t>9盛岡店舗冷房</t>
  </si>
  <si>
    <t>9札幌店舗冷房</t>
  </si>
  <si>
    <t>9鹿児島店舗冷房</t>
  </si>
  <si>
    <t>10東京店舗冷房</t>
  </si>
  <si>
    <t>10大阪店舗冷房</t>
  </si>
  <si>
    <t>10名古屋店舗冷房</t>
  </si>
  <si>
    <t>10仙台店舗冷房</t>
  </si>
  <si>
    <t>10福岡店舗冷房</t>
  </si>
  <si>
    <t>10広島店舗冷房</t>
  </si>
  <si>
    <t>10高松店舗冷房</t>
  </si>
  <si>
    <t>10富山店舗冷房</t>
  </si>
  <si>
    <t>10前橋店舗冷房</t>
  </si>
  <si>
    <t>10盛岡店舗冷房</t>
  </si>
  <si>
    <t>10札幌店舗冷房</t>
  </si>
  <si>
    <t>10鹿児島店舗冷房</t>
  </si>
  <si>
    <t>11東京店舗冷房</t>
  </si>
  <si>
    <t>11大阪店舗冷房</t>
  </si>
  <si>
    <t>11名古屋店舗冷房</t>
  </si>
  <si>
    <t>11仙台店舗冷房</t>
  </si>
  <si>
    <t>11福岡店舗冷房</t>
  </si>
  <si>
    <t>11広島店舗冷房</t>
  </si>
  <si>
    <t>11高松店舗冷房</t>
  </si>
  <si>
    <t>11富山店舗冷房</t>
  </si>
  <si>
    <t>11前橋店舗冷房</t>
  </si>
  <si>
    <t>11盛岡店舗冷房</t>
  </si>
  <si>
    <t>11札幌店舗冷房</t>
  </si>
  <si>
    <t>11鹿児島店舗冷房</t>
  </si>
  <si>
    <t>12東京店舗冷房</t>
  </si>
  <si>
    <t>12大阪店舗冷房</t>
  </si>
  <si>
    <t>12名古屋店舗冷房</t>
  </si>
  <si>
    <t>12仙台店舗冷房</t>
  </si>
  <si>
    <t>12福岡店舗冷房</t>
  </si>
  <si>
    <t>12広島店舗冷房</t>
  </si>
  <si>
    <t>12高松店舗冷房</t>
  </si>
  <si>
    <t>12富山店舗冷房</t>
  </si>
  <si>
    <t>12前橋店舗冷房</t>
  </si>
  <si>
    <t>12盛岡店舗冷房</t>
  </si>
  <si>
    <t>12札幌店舗冷房</t>
  </si>
  <si>
    <t>12鹿児島店舗冷房</t>
  </si>
  <si>
    <t>暖房</t>
    <rPh sb="0" eb="2">
      <t>ダンボウ</t>
    </rPh>
    <phoneticPr fontId="21"/>
  </si>
  <si>
    <t>1東京店舗暖房</t>
  </si>
  <si>
    <t>1大阪店舗暖房</t>
  </si>
  <si>
    <t>1名古屋店舗暖房</t>
  </si>
  <si>
    <t>1仙台店舗暖房</t>
  </si>
  <si>
    <t>1福岡店舗暖房</t>
  </si>
  <si>
    <t>1広島店舗暖房</t>
  </si>
  <si>
    <t>1高松店舗暖房</t>
  </si>
  <si>
    <t>1富山店舗暖房</t>
  </si>
  <si>
    <t>1前橋店舗暖房</t>
  </si>
  <si>
    <t>1盛岡店舗暖房</t>
  </si>
  <si>
    <t>1札幌店舗暖房</t>
  </si>
  <si>
    <t>1鹿児島店舗暖房</t>
  </si>
  <si>
    <t>2東京店舗暖房</t>
  </si>
  <si>
    <t>2大阪店舗暖房</t>
  </si>
  <si>
    <t>2名古屋店舗暖房</t>
  </si>
  <si>
    <t>2仙台店舗暖房</t>
  </si>
  <si>
    <t>2福岡店舗暖房</t>
  </si>
  <si>
    <t>2広島店舗暖房</t>
  </si>
  <si>
    <t>2高松店舗暖房</t>
  </si>
  <si>
    <t>2富山店舗暖房</t>
  </si>
  <si>
    <t>2前橋店舗暖房</t>
  </si>
  <si>
    <t>2盛岡店舗暖房</t>
  </si>
  <si>
    <t>2札幌店舗暖房</t>
  </si>
  <si>
    <t>2鹿児島店舗暖房</t>
  </si>
  <si>
    <t>3東京店舗暖房</t>
  </si>
  <si>
    <t>3大阪店舗暖房</t>
  </si>
  <si>
    <t>3名古屋店舗暖房</t>
  </si>
  <si>
    <t>3仙台店舗暖房</t>
  </si>
  <si>
    <t>3福岡店舗暖房</t>
  </si>
  <si>
    <t>3広島店舗暖房</t>
  </si>
  <si>
    <t>3高松店舗暖房</t>
  </si>
  <si>
    <t>3富山店舗暖房</t>
  </si>
  <si>
    <t>3前橋店舗暖房</t>
  </si>
  <si>
    <t>3盛岡店舗暖房</t>
  </si>
  <si>
    <t>3札幌店舗暖房</t>
  </si>
  <si>
    <t>3鹿児島店舗暖房</t>
  </si>
  <si>
    <t>4東京店舗暖房</t>
  </si>
  <si>
    <t>4大阪店舗暖房</t>
  </si>
  <si>
    <t>4名古屋店舗暖房</t>
  </si>
  <si>
    <t>4仙台店舗暖房</t>
  </si>
  <si>
    <t>4福岡店舗暖房</t>
  </si>
  <si>
    <t>4広島店舗暖房</t>
  </si>
  <si>
    <t>4高松店舗暖房</t>
  </si>
  <si>
    <t>4富山店舗暖房</t>
  </si>
  <si>
    <t>4前橋店舗暖房</t>
  </si>
  <si>
    <t>4盛岡店舗暖房</t>
  </si>
  <si>
    <t>4札幌店舗暖房</t>
  </si>
  <si>
    <t>4鹿児島店舗暖房</t>
  </si>
  <si>
    <t>5東京店舗暖房</t>
  </si>
  <si>
    <t>5大阪店舗暖房</t>
  </si>
  <si>
    <t>5名古屋店舗暖房</t>
  </si>
  <si>
    <t>5仙台店舗暖房</t>
  </si>
  <si>
    <t>5福岡店舗暖房</t>
  </si>
  <si>
    <t>5広島店舗暖房</t>
  </si>
  <si>
    <t>5高松店舗暖房</t>
  </si>
  <si>
    <t>5富山店舗暖房</t>
  </si>
  <si>
    <t>5前橋店舗暖房</t>
  </si>
  <si>
    <t>5盛岡店舗暖房</t>
  </si>
  <si>
    <t>5札幌店舗暖房</t>
  </si>
  <si>
    <t>5鹿児島店舗暖房</t>
  </si>
  <si>
    <t>6東京店舗暖房</t>
  </si>
  <si>
    <t>6大阪店舗暖房</t>
  </si>
  <si>
    <t>6名古屋店舗暖房</t>
  </si>
  <si>
    <t>6仙台店舗暖房</t>
  </si>
  <si>
    <t>6福岡店舗暖房</t>
  </si>
  <si>
    <t>6広島店舗暖房</t>
  </si>
  <si>
    <t>6高松店舗暖房</t>
  </si>
  <si>
    <t>6富山店舗暖房</t>
  </si>
  <si>
    <t>6前橋店舗暖房</t>
  </si>
  <si>
    <t>6盛岡店舗暖房</t>
  </si>
  <si>
    <t>6札幌店舗暖房</t>
  </si>
  <si>
    <t>6鹿児島店舗暖房</t>
  </si>
  <si>
    <t>7東京店舗暖房</t>
  </si>
  <si>
    <t>7大阪店舗暖房</t>
  </si>
  <si>
    <t>7名古屋店舗暖房</t>
  </si>
  <si>
    <t>7仙台店舗暖房</t>
  </si>
  <si>
    <t>7福岡店舗暖房</t>
  </si>
  <si>
    <t>7広島店舗暖房</t>
  </si>
  <si>
    <t>7高松店舗暖房</t>
  </si>
  <si>
    <t>7富山店舗暖房</t>
  </si>
  <si>
    <t>7前橋店舗暖房</t>
  </si>
  <si>
    <t>7盛岡店舗暖房</t>
  </si>
  <si>
    <t>7札幌店舗暖房</t>
  </si>
  <si>
    <t>7鹿児島店舗暖房</t>
  </si>
  <si>
    <t>8東京店舗暖房</t>
  </si>
  <si>
    <t>8大阪店舗暖房</t>
  </si>
  <si>
    <t>8名古屋店舗暖房</t>
  </si>
  <si>
    <t>8仙台店舗暖房</t>
  </si>
  <si>
    <t>8福岡店舗暖房</t>
  </si>
  <si>
    <t>8広島店舗暖房</t>
  </si>
  <si>
    <t>8高松店舗暖房</t>
  </si>
  <si>
    <t>8富山店舗暖房</t>
  </si>
  <si>
    <t>8前橋店舗暖房</t>
  </si>
  <si>
    <t>8盛岡店舗暖房</t>
  </si>
  <si>
    <t>8札幌店舗暖房</t>
  </si>
  <si>
    <t>8鹿児島店舗暖房</t>
  </si>
  <si>
    <t>9東京店舗暖房</t>
  </si>
  <si>
    <t>9大阪店舗暖房</t>
  </si>
  <si>
    <t>9名古屋店舗暖房</t>
  </si>
  <si>
    <t>9仙台店舗暖房</t>
  </si>
  <si>
    <t>9福岡店舗暖房</t>
  </si>
  <si>
    <t>9広島店舗暖房</t>
  </si>
  <si>
    <t>9高松店舗暖房</t>
  </si>
  <si>
    <t>9富山店舗暖房</t>
  </si>
  <si>
    <t>9前橋店舗暖房</t>
  </si>
  <si>
    <t>9盛岡店舗暖房</t>
  </si>
  <si>
    <t>9札幌店舗暖房</t>
  </si>
  <si>
    <t>9鹿児島店舗暖房</t>
  </si>
  <si>
    <t>10東京店舗暖房</t>
  </si>
  <si>
    <t>10大阪店舗暖房</t>
  </si>
  <si>
    <t>10名古屋店舗暖房</t>
  </si>
  <si>
    <t>10仙台店舗暖房</t>
  </si>
  <si>
    <t>10福岡店舗暖房</t>
  </si>
  <si>
    <t>10広島店舗暖房</t>
  </si>
  <si>
    <t>10高松店舗暖房</t>
  </si>
  <si>
    <t>10富山店舗暖房</t>
  </si>
  <si>
    <t>10前橋店舗暖房</t>
  </si>
  <si>
    <t>10盛岡店舗暖房</t>
  </si>
  <si>
    <t>10札幌店舗暖房</t>
  </si>
  <si>
    <t>10鹿児島店舗暖房</t>
  </si>
  <si>
    <t>11東京店舗暖房</t>
  </si>
  <si>
    <t>11大阪店舗暖房</t>
  </si>
  <si>
    <t>11名古屋店舗暖房</t>
  </si>
  <si>
    <t>11仙台店舗暖房</t>
  </si>
  <si>
    <t>11福岡店舗暖房</t>
  </si>
  <si>
    <t>11広島店舗暖房</t>
  </si>
  <si>
    <t>11高松店舗暖房</t>
  </si>
  <si>
    <t>11富山店舗暖房</t>
  </si>
  <si>
    <t>11前橋店舗暖房</t>
  </si>
  <si>
    <t>11盛岡店舗暖房</t>
  </si>
  <si>
    <t>11札幌店舗暖房</t>
  </si>
  <si>
    <t>11鹿児島店舗暖房</t>
  </si>
  <si>
    <t>12東京店舗暖房</t>
  </si>
  <si>
    <t>12大阪店舗暖房</t>
  </si>
  <si>
    <t>12名古屋店舗暖房</t>
  </si>
  <si>
    <t>12仙台店舗暖房</t>
  </si>
  <si>
    <t>12福岡店舗暖房</t>
  </si>
  <si>
    <t>12広島店舗暖房</t>
  </si>
  <si>
    <t>12高松店舗暖房</t>
  </si>
  <si>
    <t>12富山店舗暖房</t>
  </si>
  <si>
    <t>12前橋店舗暖房</t>
  </si>
  <si>
    <t>12盛岡店舗暖房</t>
  </si>
  <si>
    <t>12札幌店舗暖房</t>
  </si>
  <si>
    <t>12鹿児島店舗暖房</t>
  </si>
  <si>
    <t>事務所</t>
    <rPh sb="0" eb="2">
      <t>ジム</t>
    </rPh>
    <rPh sb="2" eb="3">
      <t>ショ</t>
    </rPh>
    <phoneticPr fontId="21"/>
  </si>
  <si>
    <t>1東京事務所冷房</t>
  </si>
  <si>
    <t>1大阪事務所冷房</t>
  </si>
  <si>
    <t>1名古屋事務所冷房</t>
  </si>
  <si>
    <t>1仙台事務所冷房</t>
  </si>
  <si>
    <t>1福岡事務所冷房</t>
  </si>
  <si>
    <t>1広島事務所冷房</t>
  </si>
  <si>
    <t>1高松事務所冷房</t>
  </si>
  <si>
    <t>1富山事務所冷房</t>
  </si>
  <si>
    <t>1前橋事務所冷房</t>
  </si>
  <si>
    <t>1盛岡事務所冷房</t>
  </si>
  <si>
    <t>1札幌事務所冷房</t>
  </si>
  <si>
    <t>1鹿児島事務所冷房</t>
  </si>
  <si>
    <t>2東京事務所冷房</t>
  </si>
  <si>
    <t>2大阪事務所冷房</t>
  </si>
  <si>
    <t>2名古屋事務所冷房</t>
  </si>
  <si>
    <t>2仙台事務所冷房</t>
  </si>
  <si>
    <t>2福岡事務所冷房</t>
  </si>
  <si>
    <t>2広島事務所冷房</t>
  </si>
  <si>
    <t>2高松事務所冷房</t>
  </si>
  <si>
    <t>2富山事務所冷房</t>
  </si>
  <si>
    <t>2前橋事務所冷房</t>
  </si>
  <si>
    <t>2盛岡事務所冷房</t>
  </si>
  <si>
    <t>2札幌事務所冷房</t>
  </si>
  <si>
    <t>2鹿児島事務所冷房</t>
  </si>
  <si>
    <t>3東京事務所冷房</t>
  </si>
  <si>
    <t>3大阪事務所冷房</t>
  </si>
  <si>
    <t>3名古屋事務所冷房</t>
  </si>
  <si>
    <t>3仙台事務所冷房</t>
  </si>
  <si>
    <t>3福岡事務所冷房</t>
  </si>
  <si>
    <t>3広島事務所冷房</t>
  </si>
  <si>
    <t>3高松事務所冷房</t>
  </si>
  <si>
    <t>3富山事務所冷房</t>
  </si>
  <si>
    <t>3前橋事務所冷房</t>
  </si>
  <si>
    <t>3盛岡事務所冷房</t>
  </si>
  <si>
    <t>3札幌事務所冷房</t>
  </si>
  <si>
    <t>3鹿児島事務所冷房</t>
  </si>
  <si>
    <t>4東京事務所冷房</t>
  </si>
  <si>
    <t>4大阪事務所冷房</t>
  </si>
  <si>
    <t>4名古屋事務所冷房</t>
  </si>
  <si>
    <t>4仙台事務所冷房</t>
  </si>
  <si>
    <t>4福岡事務所冷房</t>
  </si>
  <si>
    <t>4広島事務所冷房</t>
  </si>
  <si>
    <t>4高松事務所冷房</t>
  </si>
  <si>
    <t>4富山事務所冷房</t>
  </si>
  <si>
    <t>4前橋事務所冷房</t>
  </si>
  <si>
    <t>4盛岡事務所冷房</t>
  </si>
  <si>
    <t>4札幌事務所冷房</t>
  </si>
  <si>
    <t>4鹿児島事務所冷房</t>
  </si>
  <si>
    <t>5東京事務所冷房</t>
  </si>
  <si>
    <t>5大阪事務所冷房</t>
  </si>
  <si>
    <t>5名古屋事務所冷房</t>
  </si>
  <si>
    <t>5仙台事務所冷房</t>
  </si>
  <si>
    <t>5福岡事務所冷房</t>
  </si>
  <si>
    <t>5広島事務所冷房</t>
  </si>
  <si>
    <t>5高松事務所冷房</t>
  </si>
  <si>
    <t>5富山事務所冷房</t>
  </si>
  <si>
    <t>5前橋事務所冷房</t>
  </si>
  <si>
    <t>5盛岡事務所冷房</t>
  </si>
  <si>
    <t>5札幌事務所冷房</t>
  </si>
  <si>
    <t>5鹿児島事務所冷房</t>
  </si>
  <si>
    <t>6東京事務所冷房</t>
  </si>
  <si>
    <t>6大阪事務所冷房</t>
  </si>
  <si>
    <t>6名古屋事務所冷房</t>
  </si>
  <si>
    <t>6仙台事務所冷房</t>
  </si>
  <si>
    <t>6福岡事務所冷房</t>
  </si>
  <si>
    <t>6広島事務所冷房</t>
  </si>
  <si>
    <t>6高松事務所冷房</t>
  </si>
  <si>
    <t>6富山事務所冷房</t>
  </si>
  <si>
    <t>6前橋事務所冷房</t>
  </si>
  <si>
    <t>6盛岡事務所冷房</t>
  </si>
  <si>
    <t>6札幌事務所冷房</t>
  </si>
  <si>
    <t>6鹿児島事務所冷房</t>
  </si>
  <si>
    <t>7東京事務所冷房</t>
  </si>
  <si>
    <t>7大阪事務所冷房</t>
  </si>
  <si>
    <t>7名古屋事務所冷房</t>
  </si>
  <si>
    <t>7仙台事務所冷房</t>
  </si>
  <si>
    <t>7福岡事務所冷房</t>
  </si>
  <si>
    <t>7広島事務所冷房</t>
  </si>
  <si>
    <t>7高松事務所冷房</t>
  </si>
  <si>
    <t>7富山事務所冷房</t>
  </si>
  <si>
    <t>7前橋事務所冷房</t>
  </si>
  <si>
    <t>7盛岡事務所冷房</t>
  </si>
  <si>
    <t>7札幌事務所冷房</t>
  </si>
  <si>
    <t>7鹿児島事務所冷房</t>
  </si>
  <si>
    <t>8東京事務所冷房</t>
  </si>
  <si>
    <t>8大阪事務所冷房</t>
  </si>
  <si>
    <t>8名古屋事務所冷房</t>
  </si>
  <si>
    <t>8仙台事務所冷房</t>
  </si>
  <si>
    <t>8福岡事務所冷房</t>
  </si>
  <si>
    <t>8広島事務所冷房</t>
  </si>
  <si>
    <t>8高松事務所冷房</t>
  </si>
  <si>
    <t>8富山事務所冷房</t>
  </si>
  <si>
    <t>8前橋事務所冷房</t>
  </si>
  <si>
    <t>8盛岡事務所冷房</t>
  </si>
  <si>
    <t>8札幌事務所冷房</t>
  </si>
  <si>
    <t>8鹿児島事務所冷房</t>
  </si>
  <si>
    <t>9東京事務所冷房</t>
  </si>
  <si>
    <t>9大阪事務所冷房</t>
  </si>
  <si>
    <t>9名古屋事務所冷房</t>
  </si>
  <si>
    <t>9仙台事務所冷房</t>
  </si>
  <si>
    <t>9福岡事務所冷房</t>
  </si>
  <si>
    <t>9広島事務所冷房</t>
  </si>
  <si>
    <t>9高松事務所冷房</t>
  </si>
  <si>
    <t>9富山事務所冷房</t>
  </si>
  <si>
    <t>9前橋事務所冷房</t>
  </si>
  <si>
    <t>9盛岡事務所冷房</t>
  </si>
  <si>
    <t>9札幌事務所冷房</t>
  </si>
  <si>
    <t>9鹿児島事務所冷房</t>
  </si>
  <si>
    <t>10東京事務所冷房</t>
  </si>
  <si>
    <t>10大阪事務所冷房</t>
  </si>
  <si>
    <t>10名古屋事務所冷房</t>
  </si>
  <si>
    <t>10仙台事務所冷房</t>
  </si>
  <si>
    <t>10福岡事務所冷房</t>
  </si>
  <si>
    <t>10広島事務所冷房</t>
  </si>
  <si>
    <t>10高松事務所冷房</t>
  </si>
  <si>
    <t>10富山事務所冷房</t>
  </si>
  <si>
    <t>10前橋事務所冷房</t>
  </si>
  <si>
    <t>10盛岡事務所冷房</t>
  </si>
  <si>
    <t>10札幌事務所冷房</t>
  </si>
  <si>
    <t>10鹿児島事務所冷房</t>
  </si>
  <si>
    <t>11東京事務所冷房</t>
  </si>
  <si>
    <t>11大阪事務所冷房</t>
  </si>
  <si>
    <t>11名古屋事務所冷房</t>
  </si>
  <si>
    <t>11仙台事務所冷房</t>
  </si>
  <si>
    <t>11福岡事務所冷房</t>
  </si>
  <si>
    <t>11広島事務所冷房</t>
  </si>
  <si>
    <t>11高松事務所冷房</t>
  </si>
  <si>
    <t>11富山事務所冷房</t>
  </si>
  <si>
    <t>11前橋事務所冷房</t>
  </si>
  <si>
    <t>11盛岡事務所冷房</t>
  </si>
  <si>
    <t>11札幌事務所冷房</t>
  </si>
  <si>
    <t>11鹿児島事務所冷房</t>
  </si>
  <si>
    <t>12東京事務所冷房</t>
  </si>
  <si>
    <t>12大阪事務所冷房</t>
  </si>
  <si>
    <t>12名古屋事務所冷房</t>
  </si>
  <si>
    <t>12仙台事務所冷房</t>
  </si>
  <si>
    <t>12福岡事務所冷房</t>
  </si>
  <si>
    <t>12広島事務所冷房</t>
  </si>
  <si>
    <t>12高松事務所冷房</t>
  </si>
  <si>
    <t>12富山事務所冷房</t>
  </si>
  <si>
    <t>12前橋事務所冷房</t>
  </si>
  <si>
    <t>12盛岡事務所冷房</t>
  </si>
  <si>
    <t>12札幌事務所冷房</t>
  </si>
  <si>
    <t>12鹿児島事務所冷房</t>
  </si>
  <si>
    <t>1東京事務所暖房</t>
  </si>
  <si>
    <t>1大阪事務所暖房</t>
  </si>
  <si>
    <t>1名古屋事務所暖房</t>
  </si>
  <si>
    <t>1仙台事務所暖房</t>
  </si>
  <si>
    <t>1福岡事務所暖房</t>
  </si>
  <si>
    <t>1広島事務所暖房</t>
  </si>
  <si>
    <t>1高松事務所暖房</t>
  </si>
  <si>
    <t>1富山事務所暖房</t>
  </si>
  <si>
    <t>1前橋事務所暖房</t>
  </si>
  <si>
    <t>1盛岡事務所暖房</t>
  </si>
  <si>
    <t>1札幌事務所暖房</t>
  </si>
  <si>
    <t>1鹿児島事務所暖房</t>
  </si>
  <si>
    <t>2東京事務所暖房</t>
  </si>
  <si>
    <t>2大阪事務所暖房</t>
  </si>
  <si>
    <t>2名古屋事務所暖房</t>
  </si>
  <si>
    <t>2仙台事務所暖房</t>
  </si>
  <si>
    <t>2福岡事務所暖房</t>
  </si>
  <si>
    <t>2広島事務所暖房</t>
  </si>
  <si>
    <t>2高松事務所暖房</t>
  </si>
  <si>
    <t>2富山事務所暖房</t>
  </si>
  <si>
    <t>2前橋事務所暖房</t>
  </si>
  <si>
    <t>2盛岡事務所暖房</t>
  </si>
  <si>
    <t>2札幌事務所暖房</t>
  </si>
  <si>
    <t>2鹿児島事務所暖房</t>
  </si>
  <si>
    <t>3東京事務所暖房</t>
  </si>
  <si>
    <t>3大阪事務所暖房</t>
  </si>
  <si>
    <t>3名古屋事務所暖房</t>
  </si>
  <si>
    <t>3仙台事務所暖房</t>
  </si>
  <si>
    <t>3福岡事務所暖房</t>
  </si>
  <si>
    <t>3広島事務所暖房</t>
  </si>
  <si>
    <t>3高松事務所暖房</t>
  </si>
  <si>
    <t>3富山事務所暖房</t>
  </si>
  <si>
    <t>3前橋事務所暖房</t>
  </si>
  <si>
    <t>3盛岡事務所暖房</t>
  </si>
  <si>
    <t>3札幌事務所暖房</t>
  </si>
  <si>
    <t>3鹿児島事務所暖房</t>
  </si>
  <si>
    <t>4東京事務所暖房</t>
  </si>
  <si>
    <t>4大阪事務所暖房</t>
  </si>
  <si>
    <t>4名古屋事務所暖房</t>
  </si>
  <si>
    <t>4仙台事務所暖房</t>
  </si>
  <si>
    <t>4福岡事務所暖房</t>
  </si>
  <si>
    <t>4広島事務所暖房</t>
  </si>
  <si>
    <t>4高松事務所暖房</t>
  </si>
  <si>
    <t>4富山事務所暖房</t>
  </si>
  <si>
    <t>4前橋事務所暖房</t>
  </si>
  <si>
    <t>4盛岡事務所暖房</t>
  </si>
  <si>
    <t>4札幌事務所暖房</t>
  </si>
  <si>
    <t>4鹿児島事務所暖房</t>
  </si>
  <si>
    <t>5東京事務所暖房</t>
  </si>
  <si>
    <t>5大阪事務所暖房</t>
  </si>
  <si>
    <t>5名古屋事務所暖房</t>
  </si>
  <si>
    <t>5仙台事務所暖房</t>
  </si>
  <si>
    <t>5福岡事務所暖房</t>
  </si>
  <si>
    <t>5広島事務所暖房</t>
  </si>
  <si>
    <t>5高松事務所暖房</t>
  </si>
  <si>
    <t>5富山事務所暖房</t>
  </si>
  <si>
    <t>5前橋事務所暖房</t>
  </si>
  <si>
    <t>5盛岡事務所暖房</t>
  </si>
  <si>
    <t>5札幌事務所暖房</t>
  </si>
  <si>
    <t>5鹿児島事務所暖房</t>
  </si>
  <si>
    <t>6東京事務所暖房</t>
  </si>
  <si>
    <t>6大阪事務所暖房</t>
  </si>
  <si>
    <t>6名古屋事務所暖房</t>
  </si>
  <si>
    <t>6仙台事務所暖房</t>
  </si>
  <si>
    <t>6福岡事務所暖房</t>
  </si>
  <si>
    <t>6広島事務所暖房</t>
  </si>
  <si>
    <t>6高松事務所暖房</t>
  </si>
  <si>
    <t>6富山事務所暖房</t>
  </si>
  <si>
    <t>6前橋事務所暖房</t>
  </si>
  <si>
    <t>6盛岡事務所暖房</t>
  </si>
  <si>
    <t>6札幌事務所暖房</t>
  </si>
  <si>
    <t>6鹿児島事務所暖房</t>
  </si>
  <si>
    <t>7東京事務所暖房</t>
  </si>
  <si>
    <t>7大阪事務所暖房</t>
  </si>
  <si>
    <t>7名古屋事務所暖房</t>
  </si>
  <si>
    <t>7仙台事務所暖房</t>
  </si>
  <si>
    <t>7福岡事務所暖房</t>
  </si>
  <si>
    <t>7広島事務所暖房</t>
  </si>
  <si>
    <t>7高松事務所暖房</t>
  </si>
  <si>
    <t>7富山事務所暖房</t>
  </si>
  <si>
    <t>7前橋事務所暖房</t>
  </si>
  <si>
    <t>7盛岡事務所暖房</t>
  </si>
  <si>
    <t>7札幌事務所暖房</t>
  </si>
  <si>
    <t>7鹿児島事務所暖房</t>
  </si>
  <si>
    <t>8東京事務所暖房</t>
  </si>
  <si>
    <t>8大阪事務所暖房</t>
  </si>
  <si>
    <t>8名古屋事務所暖房</t>
  </si>
  <si>
    <t>8仙台事務所暖房</t>
  </si>
  <si>
    <t>8福岡事務所暖房</t>
  </si>
  <si>
    <t>8広島事務所暖房</t>
  </si>
  <si>
    <t>8高松事務所暖房</t>
  </si>
  <si>
    <t>8富山事務所暖房</t>
  </si>
  <si>
    <t>8前橋事務所暖房</t>
  </si>
  <si>
    <t>8盛岡事務所暖房</t>
  </si>
  <si>
    <t>8札幌事務所暖房</t>
  </si>
  <si>
    <t>8鹿児島事務所暖房</t>
  </si>
  <si>
    <t>9東京事務所暖房</t>
  </si>
  <si>
    <t>9大阪事務所暖房</t>
  </si>
  <si>
    <t>9名古屋事務所暖房</t>
  </si>
  <si>
    <t>9仙台事務所暖房</t>
  </si>
  <si>
    <t>9福岡事務所暖房</t>
  </si>
  <si>
    <t>9広島事務所暖房</t>
  </si>
  <si>
    <t>9高松事務所暖房</t>
  </si>
  <si>
    <t>9富山事務所暖房</t>
  </si>
  <si>
    <t>9前橋事務所暖房</t>
  </si>
  <si>
    <t>9盛岡事務所暖房</t>
  </si>
  <si>
    <t>9札幌事務所暖房</t>
  </si>
  <si>
    <t>9鹿児島事務所暖房</t>
  </si>
  <si>
    <t>10東京事務所暖房</t>
  </si>
  <si>
    <t>10大阪事務所暖房</t>
  </si>
  <si>
    <t>10名古屋事務所暖房</t>
  </si>
  <si>
    <t>10仙台事務所暖房</t>
  </si>
  <si>
    <t>10福岡事務所暖房</t>
  </si>
  <si>
    <t>10広島事務所暖房</t>
  </si>
  <si>
    <t>10高松事務所暖房</t>
  </si>
  <si>
    <t>10富山事務所暖房</t>
  </si>
  <si>
    <t>10前橋事務所暖房</t>
  </si>
  <si>
    <t>10盛岡事務所暖房</t>
  </si>
  <si>
    <t>10札幌事務所暖房</t>
  </si>
  <si>
    <t>10鹿児島事務所暖房</t>
  </si>
  <si>
    <t>11東京事務所暖房</t>
  </si>
  <si>
    <t>11大阪事務所暖房</t>
  </si>
  <si>
    <t>11名古屋事務所暖房</t>
  </si>
  <si>
    <t>11仙台事務所暖房</t>
  </si>
  <si>
    <t>11福岡事務所暖房</t>
  </si>
  <si>
    <t>11広島事務所暖房</t>
  </si>
  <si>
    <t>11高松事務所暖房</t>
  </si>
  <si>
    <t>11富山事務所暖房</t>
  </si>
  <si>
    <t>11前橋事務所暖房</t>
  </si>
  <si>
    <t>11盛岡事務所暖房</t>
  </si>
  <si>
    <t>11札幌事務所暖房</t>
  </si>
  <si>
    <t>11鹿児島事務所暖房</t>
  </si>
  <si>
    <t>12東京事務所暖房</t>
  </si>
  <si>
    <t>12大阪事務所暖房</t>
  </si>
  <si>
    <t>12名古屋事務所暖房</t>
  </si>
  <si>
    <t>12仙台事務所暖房</t>
  </si>
  <si>
    <t>12福岡事務所暖房</t>
  </si>
  <si>
    <t>12広島事務所暖房</t>
  </si>
  <si>
    <t>12高松事務所暖房</t>
  </si>
  <si>
    <t>12富山事務所暖房</t>
  </si>
  <si>
    <t>12前橋事務所暖房</t>
  </si>
  <si>
    <t>12盛岡事務所暖房</t>
  </si>
  <si>
    <t>12札幌事務所暖房</t>
  </si>
  <si>
    <t>12鹿児島事務所暖房</t>
  </si>
  <si>
    <t>月間定格COP比</t>
    <rPh sb="0" eb="2">
      <t>ゲッカン</t>
    </rPh>
    <rPh sb="2" eb="4">
      <t>テイカク</t>
    </rPh>
    <rPh sb="7" eb="8">
      <t>ヒ</t>
    </rPh>
    <phoneticPr fontId="1"/>
  </si>
  <si>
    <t>空調用途</t>
    <rPh sb="0" eb="2">
      <t>クウチョウ</t>
    </rPh>
    <rPh sb="2" eb="4">
      <t>ヨウト</t>
    </rPh>
    <phoneticPr fontId="1"/>
  </si>
  <si>
    <t>インバータ</t>
    <phoneticPr fontId="1"/>
  </si>
  <si>
    <t>有り</t>
    <phoneticPr fontId="1"/>
  </si>
  <si>
    <t>※色付きのテーブルは使用していない</t>
    <rPh sb="1" eb="3">
      <t>イロツ</t>
    </rPh>
    <rPh sb="10" eb="12">
      <t>シヨウ</t>
    </rPh>
    <phoneticPr fontId="1"/>
  </si>
  <si>
    <r>
      <t>１　事業所の種別（「店舗」又は「</t>
    </r>
    <r>
      <rPr>
        <b/>
        <sz val="12"/>
        <rFont val="游ゴシック"/>
        <family val="3"/>
        <charset val="128"/>
        <scheme val="minor"/>
      </rPr>
      <t>事務所</t>
    </r>
    <r>
      <rPr>
        <b/>
        <sz val="12"/>
        <color theme="1"/>
        <rFont val="游ゴシック"/>
        <family val="3"/>
        <charset val="128"/>
        <scheme val="minor"/>
      </rPr>
      <t>」）を</t>
    </r>
    <r>
      <rPr>
        <b/>
        <sz val="12"/>
        <color rgb="FFFF0000"/>
        <rFont val="游ゴシック"/>
        <family val="3"/>
        <charset val="128"/>
        <scheme val="minor"/>
      </rPr>
      <t>選択</t>
    </r>
    <r>
      <rPr>
        <b/>
        <sz val="12"/>
        <color theme="1"/>
        <rFont val="游ゴシック"/>
        <family val="3"/>
        <charset val="128"/>
        <scheme val="minor"/>
      </rPr>
      <t>してください。</t>
    </r>
    <rPh sb="2" eb="5">
      <t>ジギョウショ</t>
    </rPh>
    <rPh sb="6" eb="8">
      <t>シュベツ</t>
    </rPh>
    <rPh sb="10" eb="12">
      <t>テンポ</t>
    </rPh>
    <rPh sb="13" eb="14">
      <t>マタ</t>
    </rPh>
    <rPh sb="16" eb="18">
      <t>ジム</t>
    </rPh>
    <rPh sb="18" eb="19">
      <t>ショ</t>
    </rPh>
    <rPh sb="22" eb="24">
      <t>センタク</t>
    </rPh>
    <phoneticPr fontId="1"/>
  </si>
  <si>
    <t>平均負荷率</t>
    <phoneticPr fontId="1"/>
  </si>
  <si>
    <t>下記の各項目について肌色で着色しているセルの入力をお願いします。</t>
    <rPh sb="0" eb="2">
      <t>カキ</t>
    </rPh>
    <rPh sb="3" eb="6">
      <t>カクコウモク</t>
    </rPh>
    <rPh sb="10" eb="12">
      <t>ハダイロ</t>
    </rPh>
    <rPh sb="13" eb="15">
      <t>チャクショク</t>
    </rPh>
    <rPh sb="22" eb="24">
      <t>ニュウリョク</t>
    </rPh>
    <rPh sb="26" eb="27">
      <t>ネガ</t>
    </rPh>
    <phoneticPr fontId="1"/>
  </si>
  <si>
    <t>種別</t>
    <rPh sb="0" eb="2">
      <t>シュベツ</t>
    </rPh>
    <phoneticPr fontId="1"/>
  </si>
  <si>
    <t>メーカー名</t>
    <rPh sb="4" eb="5">
      <t>メイ</t>
    </rPh>
    <phoneticPr fontId="1"/>
  </si>
  <si>
    <t>月間稼働時間</t>
    <rPh sb="0" eb="2">
      <t>ゲッカン</t>
    </rPh>
    <rPh sb="2" eb="6">
      <t>カドウジカン</t>
    </rPh>
    <phoneticPr fontId="1"/>
  </si>
  <si>
    <r>
      <t>５　更新設備の「定格能力」、「定格消費電力」を</t>
    </r>
    <r>
      <rPr>
        <b/>
        <sz val="12"/>
        <color rgb="FFFF0000"/>
        <rFont val="游ゴシック"/>
        <family val="3"/>
        <charset val="128"/>
        <scheme val="minor"/>
      </rPr>
      <t>入力</t>
    </r>
    <r>
      <rPr>
        <b/>
        <sz val="12"/>
        <color theme="1"/>
        <rFont val="游ゴシック"/>
        <family val="3"/>
        <charset val="128"/>
        <scheme val="minor"/>
      </rPr>
      <t>してください。　※設備のカタログ等をご参照ください。</t>
    </r>
    <rPh sb="2" eb="4">
      <t>コウシン</t>
    </rPh>
    <rPh sb="4" eb="6">
      <t>セツビ</t>
    </rPh>
    <rPh sb="8" eb="10">
      <t>テイカク</t>
    </rPh>
    <rPh sb="10" eb="12">
      <t>ノウリョク</t>
    </rPh>
    <rPh sb="15" eb="17">
      <t>テイカク</t>
    </rPh>
    <rPh sb="17" eb="19">
      <t>ショウヒ</t>
    </rPh>
    <rPh sb="19" eb="21">
      <t>デンリョク</t>
    </rPh>
    <rPh sb="23" eb="25">
      <t>ニュウリョク</t>
    </rPh>
    <phoneticPr fontId="1"/>
  </si>
  <si>
    <r>
      <t>４　既存設備の「定格能力」、「定格消費電力」を</t>
    </r>
    <r>
      <rPr>
        <b/>
        <sz val="12"/>
        <color rgb="FFFF0000"/>
        <rFont val="游ゴシック"/>
        <family val="3"/>
        <charset val="128"/>
        <scheme val="minor"/>
      </rPr>
      <t>入力</t>
    </r>
    <r>
      <rPr>
        <b/>
        <sz val="12"/>
        <color theme="1"/>
        <rFont val="游ゴシック"/>
        <family val="3"/>
        <charset val="128"/>
        <scheme val="minor"/>
      </rPr>
      <t>してください。　※設備のカタログ等をご参照ください。</t>
    </r>
    <rPh sb="2" eb="4">
      <t>キゾン</t>
    </rPh>
    <rPh sb="4" eb="6">
      <t>セツビ</t>
    </rPh>
    <rPh sb="8" eb="10">
      <t>テイカク</t>
    </rPh>
    <rPh sb="10" eb="12">
      <t>ノウリョク</t>
    </rPh>
    <rPh sb="15" eb="17">
      <t>テイカク</t>
    </rPh>
    <rPh sb="17" eb="19">
      <t>ショウヒ</t>
    </rPh>
    <rPh sb="19" eb="21">
      <t>デンリョク</t>
    </rPh>
    <rPh sb="23" eb="25">
      <t>ニュウリョク</t>
    </rPh>
    <rPh sb="34" eb="36">
      <t>セツビ</t>
    </rPh>
    <rPh sb="41" eb="42">
      <t>トウ</t>
    </rPh>
    <rPh sb="44" eb="46">
      <t>サンショウ</t>
    </rPh>
    <phoneticPr fontId="1"/>
  </si>
  <si>
    <r>
      <t>３　既存設備と更新設備の以下の各項目（「製造年」、「メーカー名」、「型番」等）を</t>
    </r>
    <r>
      <rPr>
        <b/>
        <sz val="12"/>
        <color rgb="FFFF0000"/>
        <rFont val="游ゴシック"/>
        <family val="3"/>
        <charset val="128"/>
        <scheme val="minor"/>
      </rPr>
      <t>入力</t>
    </r>
    <r>
      <rPr>
        <b/>
        <sz val="12"/>
        <color theme="1"/>
        <rFont val="游ゴシック"/>
        <family val="3"/>
        <charset val="128"/>
        <scheme val="minor"/>
      </rPr>
      <t>してください。</t>
    </r>
    <rPh sb="2" eb="4">
      <t>キゾン</t>
    </rPh>
    <rPh sb="4" eb="6">
      <t>セツビ</t>
    </rPh>
    <rPh sb="7" eb="11">
      <t>コウシンセツビ</t>
    </rPh>
    <rPh sb="12" eb="14">
      <t>イカ</t>
    </rPh>
    <rPh sb="15" eb="16">
      <t>カク</t>
    </rPh>
    <rPh sb="16" eb="18">
      <t>コウモク</t>
    </rPh>
    <rPh sb="20" eb="22">
      <t>セイゾウ</t>
    </rPh>
    <rPh sb="22" eb="23">
      <t>トシ</t>
    </rPh>
    <rPh sb="30" eb="31">
      <t>メイ</t>
    </rPh>
    <rPh sb="34" eb="36">
      <t>カタバン</t>
    </rPh>
    <rPh sb="37" eb="38">
      <t>トウ</t>
    </rPh>
    <rPh sb="40" eb="42">
      <t>ニュウリョク</t>
    </rPh>
    <phoneticPr fontId="1"/>
  </si>
  <si>
    <t>製造年</t>
    <rPh sb="0" eb="2">
      <t>セイゾウ</t>
    </rPh>
    <rPh sb="2" eb="3">
      <t>ネン</t>
    </rPh>
    <phoneticPr fontId="1"/>
  </si>
  <si>
    <t>（様式第１号別表２）</t>
  </si>
  <si>
    <r>
      <rPr>
        <b/>
        <sz val="24"/>
        <rFont val="游ゴシック"/>
        <family val="3"/>
        <charset val="128"/>
        <scheme val="minor"/>
      </rPr>
      <t>CO2削減率算定シート　設備NO１</t>
    </r>
    <r>
      <rPr>
        <b/>
        <sz val="18"/>
        <rFont val="游ゴシック"/>
        <family val="3"/>
        <charset val="128"/>
        <scheme val="minor"/>
      </rPr>
      <t xml:space="preserve">
</t>
    </r>
    <r>
      <rPr>
        <b/>
        <sz val="18"/>
        <color rgb="FFFF0000"/>
        <rFont val="游ゴシック"/>
        <family val="3"/>
        <charset val="128"/>
        <scheme val="minor"/>
      </rPr>
      <t>※「電気式空調設備」を「電気式空調設備」に更新する場合に使用してください。</t>
    </r>
    <rPh sb="3" eb="6">
      <t>サクゲンリツ</t>
    </rPh>
    <rPh sb="6" eb="8">
      <t>サンテイ</t>
    </rPh>
    <rPh sb="12" eb="14">
      <t>セツビ</t>
    </rPh>
    <rPh sb="20" eb="23">
      <t>デンキシキ</t>
    </rPh>
    <rPh sb="23" eb="25">
      <t>クウチョウ</t>
    </rPh>
    <rPh sb="25" eb="27">
      <t>セツビ</t>
    </rPh>
    <rPh sb="30" eb="33">
      <t>デンキシキ</t>
    </rPh>
    <rPh sb="33" eb="35">
      <t>クウチョウ</t>
    </rPh>
    <rPh sb="35" eb="37">
      <t>セツビ</t>
    </rPh>
    <rPh sb="39" eb="41">
      <t>コウシン</t>
    </rPh>
    <rPh sb="43" eb="45">
      <t>バアイ</t>
    </rPh>
    <rPh sb="46" eb="48">
      <t>シヨウ</t>
    </rPh>
    <phoneticPr fontId="1"/>
  </si>
  <si>
    <r>
      <t>７　CO2の排出量と削減率について</t>
    </r>
    <r>
      <rPr>
        <b/>
        <sz val="12"/>
        <color rgb="FFFF0000"/>
        <rFont val="游ゴシック"/>
        <family val="3"/>
        <charset val="128"/>
        <scheme val="minor"/>
      </rPr>
      <t>（※自動計算）</t>
    </r>
    <rPh sb="6" eb="9">
      <t>ハイシュツリョウ</t>
    </rPh>
    <rPh sb="10" eb="12">
      <t>サクゲン</t>
    </rPh>
    <rPh sb="12" eb="13">
      <t>リツ</t>
    </rPh>
    <phoneticPr fontId="1"/>
  </si>
  <si>
    <t>削減率</t>
    <rPh sb="0" eb="2">
      <t>サクゲン</t>
    </rPh>
    <rPh sb="2" eb="3">
      <t>リツ</t>
    </rPh>
    <phoneticPr fontId="1"/>
  </si>
  <si>
    <r>
      <rPr>
        <b/>
        <sz val="24"/>
        <rFont val="游ゴシック"/>
        <family val="3"/>
        <charset val="128"/>
        <scheme val="minor"/>
      </rPr>
      <t>CO2削減率算定シート　設備NO2</t>
    </r>
    <r>
      <rPr>
        <b/>
        <sz val="18"/>
        <rFont val="游ゴシック"/>
        <family val="3"/>
        <charset val="128"/>
        <scheme val="minor"/>
      </rPr>
      <t xml:space="preserve">
</t>
    </r>
    <r>
      <rPr>
        <b/>
        <sz val="18"/>
        <color rgb="FFFF0000"/>
        <rFont val="游ゴシック"/>
        <family val="3"/>
        <charset val="128"/>
        <scheme val="minor"/>
      </rPr>
      <t>※「電気式空調設備」を「電気式空調設備」に更新する場合に使用してください。</t>
    </r>
    <rPh sb="12" eb="14">
      <t>セツビ</t>
    </rPh>
    <rPh sb="20" eb="23">
      <t>デンキシキ</t>
    </rPh>
    <rPh sb="23" eb="25">
      <t>クウチョウ</t>
    </rPh>
    <rPh sb="25" eb="27">
      <t>セツビ</t>
    </rPh>
    <rPh sb="30" eb="33">
      <t>デンキシキ</t>
    </rPh>
    <rPh sb="33" eb="35">
      <t>クウチョウ</t>
    </rPh>
    <rPh sb="35" eb="37">
      <t>セツビ</t>
    </rPh>
    <rPh sb="39" eb="41">
      <t>コウシン</t>
    </rPh>
    <rPh sb="43" eb="45">
      <t>バアイ</t>
    </rPh>
    <rPh sb="46" eb="48">
      <t>シヨウ</t>
    </rPh>
    <phoneticPr fontId="1"/>
  </si>
  <si>
    <r>
      <rPr>
        <b/>
        <sz val="24"/>
        <rFont val="游ゴシック"/>
        <family val="3"/>
        <charset val="128"/>
        <scheme val="minor"/>
      </rPr>
      <t>CO2削減率算定シート　設備NO3</t>
    </r>
    <r>
      <rPr>
        <b/>
        <sz val="18"/>
        <rFont val="游ゴシック"/>
        <family val="3"/>
        <charset val="128"/>
        <scheme val="minor"/>
      </rPr>
      <t xml:space="preserve">
</t>
    </r>
    <r>
      <rPr>
        <b/>
        <sz val="18"/>
        <color rgb="FFFF0000"/>
        <rFont val="游ゴシック"/>
        <family val="3"/>
        <charset val="128"/>
        <scheme val="minor"/>
      </rPr>
      <t>※「電気式空調設備」を「電気式空調設備」に更新する場合に使用してください。</t>
    </r>
    <rPh sb="12" eb="14">
      <t>セツビ</t>
    </rPh>
    <rPh sb="20" eb="23">
      <t>デンキシキ</t>
    </rPh>
    <rPh sb="23" eb="25">
      <t>クウチョウ</t>
    </rPh>
    <rPh sb="25" eb="27">
      <t>セツビ</t>
    </rPh>
    <rPh sb="30" eb="33">
      <t>デンキシキ</t>
    </rPh>
    <rPh sb="33" eb="35">
      <t>クウチョウ</t>
    </rPh>
    <rPh sb="35" eb="37">
      <t>セツビ</t>
    </rPh>
    <rPh sb="39" eb="41">
      <t>コウシン</t>
    </rPh>
    <rPh sb="43" eb="45">
      <t>バアイ</t>
    </rPh>
    <rPh sb="46" eb="48">
      <t>シヨウ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</si>
</sst>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
    <numFmt numFmtId="177" formatCode="0.00_ "/>
    <numFmt numFmtId="178" formatCode="0_ "/>
    <numFmt numFmtId="179" formatCode="0&quot;&quot;&quot;年&quot;&quot;度&quot;"/>
    <numFmt numFmtId="180" formatCode="0&quot;&quot;&quot;h/月&quot;"/>
    <numFmt numFmtId="181" formatCode="0&quot;&quot;&quot;台&quot;"/>
    <numFmt numFmtId="182" formatCode="0.00&quot;&quot;\k\W"/>
    <numFmt numFmtId="183" formatCode="0.00&quot;t/CO2&quot;"/>
    <numFmt numFmtId="184" formatCode="0.0000_ "/>
    <numFmt numFmtId="185" formatCode="0.000_ "/>
    <numFmt numFmtId="186" formatCode="0.000"/>
    <numFmt numFmtId="187" formatCode="General&quot;月&quot;"/>
    <numFmt numFmtId="188" formatCode="#"/>
    <numFmt numFmtId="189" formatCode="0.00&quot;kWh&quot;"/>
    <numFmt numFmtId="190" formatCode="0&quot;&quot;&quot;年&quot;"/>
  </numFmts>
  <fonts count="30">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b/>
      <sz val="11"/>
      <color theme="1"/>
      <name val="游ゴシック"/>
      <family val="3"/>
      <charset val="128"/>
      <scheme val="minor"/>
    </font>
    <font>
      <b/>
      <sz val="12"/>
      <color theme="1"/>
      <name val="游ゴシック"/>
      <family val="3"/>
      <charset val="128"/>
      <scheme val="minor"/>
    </font>
    <font>
      <b/>
      <sz val="11"/>
      <color rgb="FFFF0000"/>
      <name val="游ゴシック"/>
      <family val="3"/>
      <charset val="128"/>
      <scheme val="minor"/>
    </font>
    <font>
      <b/>
      <sz val="14"/>
      <color rgb="FFFF0000"/>
      <name val="游ゴシック"/>
      <family val="3"/>
      <charset val="128"/>
      <scheme val="minor"/>
    </font>
    <font>
      <b/>
      <sz val="12"/>
      <color rgb="FFFF0000"/>
      <name val="游ゴシック"/>
      <family val="3"/>
      <charset val="128"/>
      <scheme val="minor"/>
    </font>
    <font>
      <b/>
      <sz val="18"/>
      <name val="游ゴシック"/>
      <family val="3"/>
      <charset val="128"/>
      <scheme val="minor"/>
    </font>
    <font>
      <sz val="18"/>
      <name val="游ゴシック"/>
      <family val="3"/>
      <charset val="128"/>
      <scheme val="minor"/>
    </font>
    <font>
      <b/>
      <sz val="18"/>
      <color rgb="FFFF0000"/>
      <name val="游ゴシック"/>
      <family val="3"/>
      <charset val="128"/>
      <scheme val="minor"/>
    </font>
    <font>
      <b/>
      <sz val="24"/>
      <name val="游ゴシック"/>
      <family val="3"/>
      <charset val="128"/>
      <scheme val="minor"/>
    </font>
    <font>
      <b/>
      <sz val="11"/>
      <name val="游ゴシック"/>
      <family val="3"/>
      <charset val="128"/>
      <scheme val="minor"/>
    </font>
    <font>
      <b/>
      <sz val="20"/>
      <color theme="1"/>
      <name val="游ゴシック"/>
      <family val="3"/>
      <charset val="128"/>
      <scheme val="minor"/>
    </font>
    <font>
      <sz val="11"/>
      <color rgb="FFFF0000"/>
      <name val="游ゴシック"/>
      <family val="2"/>
      <charset val="128"/>
      <scheme val="minor"/>
    </font>
    <font>
      <b/>
      <sz val="12"/>
      <color theme="3"/>
      <name val="游ゴシック"/>
      <family val="3"/>
      <charset val="128"/>
      <scheme val="minor"/>
    </font>
    <font>
      <sz val="11"/>
      <color theme="3"/>
      <name val="游ゴシック"/>
      <family val="3"/>
      <charset val="128"/>
      <scheme val="minor"/>
    </font>
    <font>
      <sz val="11"/>
      <name val="游ゴシック"/>
      <family val="3"/>
      <charset val="128"/>
      <scheme val="minor"/>
    </font>
    <font>
      <sz val="11"/>
      <name val="ＭＳ Ｐゴシック"/>
      <family val="3"/>
      <charset val="128"/>
    </font>
    <font>
      <sz val="11"/>
      <name val="游ゴシック"/>
      <family val="2"/>
      <charset val="128"/>
      <scheme val="minor"/>
    </font>
    <font>
      <sz val="6"/>
      <name val="ＭＳ Ｐゴシック"/>
      <family val="3"/>
      <charset val="128"/>
    </font>
    <font>
      <u/>
      <sz val="12"/>
      <color indexed="12"/>
      <name val="Osaka"/>
      <family val="1"/>
      <charset val="128"/>
    </font>
    <font>
      <sz val="11"/>
      <color rgb="FF000000"/>
      <name val="ＭＳ Ｐゴシック"/>
      <family val="3"/>
      <charset val="128"/>
    </font>
    <font>
      <b/>
      <strike/>
      <sz val="11"/>
      <color theme="1"/>
      <name val="游ゴシック"/>
      <family val="3"/>
      <charset val="128"/>
      <scheme val="minor"/>
    </font>
    <font>
      <strike/>
      <sz val="11"/>
      <color theme="1"/>
      <name val="游ゴシック"/>
      <family val="3"/>
      <charset val="128"/>
      <scheme val="minor"/>
    </font>
    <font>
      <sz val="11"/>
      <color rgb="FFFF0000"/>
      <name val="ＭＳ Ｐゴシック"/>
      <family val="3"/>
      <charset val="128"/>
    </font>
    <font>
      <sz val="11"/>
      <color rgb="FFFF0000"/>
      <name val="游ゴシック"/>
      <family val="3"/>
      <charset val="128"/>
      <scheme val="minor"/>
    </font>
    <font>
      <sz val="11"/>
      <color theme="1"/>
      <name val="ＭＳ Ｐゴシック"/>
      <family val="3"/>
      <charset val="128"/>
    </font>
    <font>
      <sz val="11"/>
      <color theme="1"/>
      <name val="游ゴシック"/>
      <family val="3"/>
      <charset val="128"/>
      <scheme val="minor"/>
    </font>
    <font>
      <b/>
      <sz val="12"/>
      <name val="游ゴシック"/>
      <family val="3"/>
      <charset val="128"/>
      <scheme val="minor"/>
    </font>
  </fonts>
  <fills count="12">
    <fill>
      <patternFill patternType="none"/>
    </fill>
    <fill>
      <patternFill patternType="gray125"/>
    </fill>
    <fill>
      <patternFill patternType="solid">
        <fgColor theme="0" tint="-0.14999847407452621"/>
        <bgColor indexed="64"/>
      </patternFill>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CC"/>
        <bgColor indexed="64"/>
      </patternFill>
    </fill>
  </fills>
  <borders count="3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thin">
        <color auto="1"/>
      </left>
      <right/>
      <top style="thin">
        <color auto="1"/>
      </top>
      <bottom style="thin">
        <color auto="1"/>
      </bottom>
      <diagonal/>
    </border>
    <border>
      <left style="medium">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right style="medium">
        <color auto="1"/>
      </right>
      <top style="thin">
        <color auto="1"/>
      </top>
      <bottom style="medium">
        <color auto="1"/>
      </bottom>
      <diagonal/>
    </border>
    <border>
      <left/>
      <right style="medium">
        <color auto="1"/>
      </right>
      <top style="thin">
        <color auto="1"/>
      </top>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double">
        <color auto="1"/>
      </top>
      <bottom style="thin">
        <color auto="1"/>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s>
  <cellStyleXfs count="2">
    <xf numFmtId="0" fontId="0" fillId="0" borderId="0">
      <alignment vertical="center"/>
    </xf>
    <xf numFmtId="0" fontId="18" fillId="0" borderId="0"/>
  </cellStyleXfs>
  <cellXfs count="178">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center" vertical="center"/>
    </xf>
    <xf numFmtId="0" fontId="0" fillId="0" borderId="0" xfId="0" applyAlignment="1">
      <alignment horizontal="center" vertical="center"/>
    </xf>
    <xf numFmtId="176" fontId="0" fillId="0" borderId="1" xfId="0" applyNumberFormat="1" applyBorder="1">
      <alignment vertical="center"/>
    </xf>
    <xf numFmtId="0" fontId="0" fillId="2" borderId="13" xfId="0" applyFill="1" applyBorder="1" applyAlignment="1">
      <alignment horizontal="center" vertical="center"/>
    </xf>
    <xf numFmtId="0" fontId="0" fillId="2" borderId="2" xfId="0" applyFill="1" applyBorder="1" applyAlignment="1">
      <alignment horizontal="center" vertical="center"/>
    </xf>
    <xf numFmtId="177" fontId="0" fillId="0" borderId="1" xfId="0" applyNumberFormat="1" applyBorder="1">
      <alignment vertical="center"/>
    </xf>
    <xf numFmtId="0" fontId="3" fillId="0" borderId="0" xfId="0" applyFont="1">
      <alignment vertical="center"/>
    </xf>
    <xf numFmtId="0" fontId="0" fillId="3" borderId="1" xfId="0" applyFill="1" applyBorder="1">
      <alignment vertical="center"/>
    </xf>
    <xf numFmtId="177" fontId="0" fillId="3" borderId="1" xfId="0" applyNumberFormat="1" applyFill="1" applyBorder="1">
      <alignment vertical="center"/>
    </xf>
    <xf numFmtId="177" fontId="0" fillId="4" borderId="1" xfId="0" applyNumberFormat="1" applyFill="1" applyBorder="1">
      <alignment vertical="center"/>
    </xf>
    <xf numFmtId="178" fontId="0" fillId="3" borderId="1" xfId="0" applyNumberFormat="1" applyFill="1" applyBorder="1">
      <alignment vertical="center"/>
    </xf>
    <xf numFmtId="0" fontId="0" fillId="0" borderId="1" xfId="0" applyBorder="1" applyAlignment="1">
      <alignment horizontal="center" vertical="center"/>
    </xf>
    <xf numFmtId="0" fontId="0" fillId="2" borderId="11" xfId="0" applyFill="1" applyBorder="1" applyAlignment="1">
      <alignment horizontal="center" vertical="center"/>
    </xf>
    <xf numFmtId="0" fontId="0" fillId="3" borderId="1" xfId="0" applyFill="1" applyBorder="1" applyAlignment="1">
      <alignment horizontal="center" vertical="center"/>
    </xf>
    <xf numFmtId="0" fontId="13" fillId="0" borderId="0" xfId="0" applyFont="1" applyAlignment="1">
      <alignment horizontal="left" vertical="center"/>
    </xf>
    <xf numFmtId="0" fontId="0" fillId="2" borderId="1" xfId="0" applyFill="1" applyBorder="1" applyAlignment="1">
      <alignment horizontal="center" vertical="center"/>
    </xf>
    <xf numFmtId="0" fontId="0" fillId="2" borderId="12" xfId="0" applyFill="1" applyBorder="1" applyAlignment="1">
      <alignment horizontal="center" vertical="center"/>
    </xf>
    <xf numFmtId="0" fontId="0" fillId="2" borderId="10" xfId="0" applyFill="1" applyBorder="1" applyAlignment="1">
      <alignment horizontal="center" vertical="center"/>
    </xf>
    <xf numFmtId="0" fontId="0" fillId="4" borderId="0" xfId="0" applyFill="1" applyAlignment="1">
      <alignment horizontal="center" vertical="center"/>
    </xf>
    <xf numFmtId="0" fontId="0" fillId="4" borderId="0" xfId="0" applyFill="1">
      <alignment vertical="center"/>
    </xf>
    <xf numFmtId="0" fontId="0" fillId="4" borderId="1" xfId="0" applyFill="1" applyBorder="1">
      <alignment vertical="center"/>
    </xf>
    <xf numFmtId="0" fontId="0" fillId="0" borderId="0" xfId="0" applyProtection="1">
      <alignment vertical="center"/>
      <protection locked="0"/>
    </xf>
    <xf numFmtId="0" fontId="0" fillId="2" borderId="3" xfId="0" applyFill="1" applyBorder="1" applyAlignment="1">
      <alignment horizontal="center" vertical="center"/>
    </xf>
    <xf numFmtId="184" fontId="0" fillId="0" borderId="0" xfId="0" applyNumberFormat="1">
      <alignment vertical="center"/>
    </xf>
    <xf numFmtId="0" fontId="15" fillId="0" borderId="28" xfId="0" applyFont="1" applyBorder="1">
      <alignment vertical="center"/>
    </xf>
    <xf numFmtId="0" fontId="15" fillId="0" borderId="29" xfId="0" applyFont="1" applyBorder="1">
      <alignment vertical="center"/>
    </xf>
    <xf numFmtId="0" fontId="16" fillId="0" borderId="30" xfId="0" applyFont="1" applyBorder="1">
      <alignment vertical="center"/>
    </xf>
    <xf numFmtId="14" fontId="17" fillId="0" borderId="0" xfId="0" applyNumberFormat="1" applyFont="1">
      <alignment vertical="center"/>
    </xf>
    <xf numFmtId="184" fontId="0" fillId="0" borderId="0" xfId="0" applyNumberFormat="1" applyAlignment="1">
      <alignment horizontal="center" vertical="center"/>
    </xf>
    <xf numFmtId="0" fontId="18" fillId="0" borderId="0" xfId="1" applyAlignment="1">
      <alignment horizontal="left"/>
    </xf>
    <xf numFmtId="0" fontId="18" fillId="0" borderId="1" xfId="1" applyBorder="1" applyAlignment="1">
      <alignment horizontal="left"/>
    </xf>
    <xf numFmtId="0" fontId="18" fillId="0" borderId="19" xfId="1" applyBorder="1" applyAlignment="1">
      <alignment horizontal="left"/>
    </xf>
    <xf numFmtId="0" fontId="3" fillId="0" borderId="1" xfId="0" applyFont="1" applyBorder="1">
      <alignment vertical="center"/>
    </xf>
    <xf numFmtId="0" fontId="19" fillId="6" borderId="1" xfId="0" applyFont="1" applyFill="1" applyBorder="1">
      <alignment vertical="center"/>
    </xf>
    <xf numFmtId="0" fontId="17" fillId="0" borderId="1" xfId="0" applyFont="1" applyBorder="1">
      <alignment vertical="center"/>
    </xf>
    <xf numFmtId="0" fontId="17" fillId="6" borderId="1" xfId="0" applyFont="1" applyFill="1" applyBorder="1" applyAlignment="1">
      <alignment vertical="center" shrinkToFit="1"/>
    </xf>
    <xf numFmtId="185" fontId="18" fillId="2" borderId="1" xfId="0" applyNumberFormat="1" applyFont="1" applyFill="1" applyBorder="1" applyAlignment="1">
      <alignment horizontal="center" vertical="center"/>
    </xf>
    <xf numFmtId="0" fontId="0" fillId="4" borderId="2" xfId="0" applyFill="1" applyBorder="1" applyAlignment="1">
      <alignment horizontal="center" vertical="center"/>
    </xf>
    <xf numFmtId="0" fontId="0" fillId="2" borderId="19" xfId="0" applyFill="1" applyBorder="1" applyAlignment="1">
      <alignment horizontal="center" vertical="center"/>
    </xf>
    <xf numFmtId="184" fontId="0" fillId="2" borderId="12" xfId="0" applyNumberFormat="1" applyFill="1" applyBorder="1" applyAlignment="1">
      <alignment horizontal="center" vertical="center"/>
    </xf>
    <xf numFmtId="184" fontId="0" fillId="2" borderId="19" xfId="0" applyNumberFormat="1" applyFill="1" applyBorder="1" applyAlignment="1">
      <alignment horizontal="center" vertical="center"/>
    </xf>
    <xf numFmtId="0" fontId="0" fillId="5" borderId="2" xfId="0" applyFill="1" applyBorder="1" applyAlignment="1">
      <alignment horizontal="center" vertical="center"/>
    </xf>
    <xf numFmtId="0" fontId="0" fillId="2" borderId="2" xfId="0" applyFill="1" applyBorder="1" applyAlignment="1">
      <alignment horizontal="center" vertical="center" wrapText="1"/>
    </xf>
    <xf numFmtId="0" fontId="17" fillId="7" borderId="1" xfId="0" applyFont="1" applyFill="1" applyBorder="1" applyAlignment="1">
      <alignment horizontal="center" vertical="center"/>
    </xf>
    <xf numFmtId="0" fontId="17" fillId="7" borderId="1" xfId="0" applyFont="1" applyFill="1" applyBorder="1">
      <alignment vertical="center"/>
    </xf>
    <xf numFmtId="185" fontId="18" fillId="0" borderId="1" xfId="0" applyNumberFormat="1" applyFont="1" applyBorder="1">
      <alignment vertical="center"/>
    </xf>
    <xf numFmtId="185" fontId="18" fillId="2" borderId="3" xfId="0" applyNumberFormat="1" applyFont="1" applyFill="1" applyBorder="1" applyAlignment="1">
      <alignment horizontal="center" vertical="center"/>
    </xf>
    <xf numFmtId="0" fontId="0" fillId="4" borderId="3" xfId="0" applyFill="1" applyBorder="1" applyAlignment="1">
      <alignment horizontal="center" vertical="center"/>
    </xf>
    <xf numFmtId="184" fontId="0" fillId="2" borderId="1" xfId="0" applyNumberFormat="1" applyFill="1" applyBorder="1" applyAlignment="1">
      <alignment horizontal="center" vertical="center"/>
    </xf>
    <xf numFmtId="0" fontId="17" fillId="5" borderId="3" xfId="0" applyFont="1" applyFill="1" applyBorder="1" applyAlignment="1">
      <alignment horizontal="center" vertical="center"/>
    </xf>
    <xf numFmtId="0" fontId="0" fillId="2" borderId="3" xfId="0" applyFill="1" applyBorder="1" applyAlignment="1">
      <alignment horizontal="center" vertical="center" wrapText="1"/>
    </xf>
    <xf numFmtId="9" fontId="0" fillId="0" borderId="1" xfId="0" applyNumberFormat="1" applyBorder="1">
      <alignment vertical="center"/>
    </xf>
    <xf numFmtId="0" fontId="18" fillId="7" borderId="1" xfId="0" applyFont="1" applyFill="1" applyBorder="1" applyAlignment="1">
      <alignment horizontal="center" vertical="center"/>
    </xf>
    <xf numFmtId="0" fontId="0" fillId="7" borderId="2" xfId="0" applyFill="1" applyBorder="1" applyAlignment="1">
      <alignment horizontal="center" vertical="center"/>
    </xf>
    <xf numFmtId="0" fontId="0" fillId="7" borderId="1" xfId="0" applyFill="1" applyBorder="1" applyAlignment="1">
      <alignment horizontal="center" vertical="center"/>
    </xf>
    <xf numFmtId="0" fontId="0" fillId="7" borderId="1" xfId="0" applyFill="1" applyBorder="1" applyAlignment="1">
      <alignment horizontal="left" vertical="center"/>
    </xf>
    <xf numFmtId="186" fontId="0" fillId="7" borderId="1" xfId="0" applyNumberFormat="1" applyFill="1" applyBorder="1" applyAlignment="1">
      <alignment horizontal="center" vertical="center"/>
    </xf>
    <xf numFmtId="184" fontId="0" fillId="7" borderId="1" xfId="0" applyNumberFormat="1" applyFill="1" applyBorder="1" applyAlignment="1">
      <alignment horizontal="center" vertical="center"/>
    </xf>
    <xf numFmtId="186" fontId="22" fillId="5" borderId="1" xfId="0" applyNumberFormat="1" applyFont="1" applyFill="1" applyBorder="1" applyAlignment="1">
      <alignment horizontal="center" vertical="center" readingOrder="1"/>
    </xf>
    <xf numFmtId="186" fontId="22" fillId="0" borderId="1" xfId="0" applyNumberFormat="1" applyFont="1" applyBorder="1" applyAlignment="1">
      <alignment horizontal="center" vertical="center" readingOrder="1"/>
    </xf>
    <xf numFmtId="0" fontId="0" fillId="0" borderId="19" xfId="0" applyBorder="1">
      <alignment vertical="center"/>
    </xf>
    <xf numFmtId="0" fontId="23" fillId="8" borderId="1" xfId="0" applyFont="1" applyFill="1" applyBorder="1">
      <alignment vertical="center"/>
    </xf>
    <xf numFmtId="0" fontId="24" fillId="8" borderId="1" xfId="0" applyFont="1" applyFill="1" applyBorder="1">
      <alignment vertical="center"/>
    </xf>
    <xf numFmtId="0" fontId="0" fillId="0" borderId="1" xfId="0" applyBorder="1" applyAlignment="1">
      <alignment vertical="center" wrapText="1"/>
    </xf>
    <xf numFmtId="0" fontId="17" fillId="7" borderId="2" xfId="0" applyFont="1" applyFill="1" applyBorder="1" applyAlignment="1">
      <alignment horizontal="center" vertical="center"/>
    </xf>
    <xf numFmtId="0" fontId="17" fillId="7" borderId="1" xfId="0" applyFont="1" applyFill="1" applyBorder="1" applyAlignment="1">
      <alignment horizontal="left" vertical="center"/>
    </xf>
    <xf numFmtId="186" fontId="17" fillId="7" borderId="1" xfId="0" applyNumberFormat="1" applyFont="1" applyFill="1" applyBorder="1" applyAlignment="1">
      <alignment horizontal="center" vertical="center"/>
    </xf>
    <xf numFmtId="184" fontId="17" fillId="7" borderId="1" xfId="0" applyNumberFormat="1" applyFont="1" applyFill="1" applyBorder="1" applyAlignment="1">
      <alignment horizontal="center" vertical="center"/>
    </xf>
    <xf numFmtId="0" fontId="25" fillId="7" borderId="1" xfId="0" applyFont="1" applyFill="1" applyBorder="1" applyAlignment="1">
      <alignment horizontal="center" vertical="center"/>
    </xf>
    <xf numFmtId="0" fontId="26" fillId="7" borderId="1" xfId="0" applyFont="1" applyFill="1" applyBorder="1" applyAlignment="1">
      <alignment horizontal="center" vertical="center"/>
    </xf>
    <xf numFmtId="0" fontId="26" fillId="7" borderId="1" xfId="0" applyFont="1" applyFill="1" applyBorder="1" applyAlignment="1">
      <alignment horizontal="left" vertical="center"/>
    </xf>
    <xf numFmtId="186" fontId="25" fillId="0" borderId="1" xfId="0" applyNumberFormat="1" applyFont="1" applyBorder="1" applyAlignment="1">
      <alignment horizontal="center" vertical="center" readingOrder="1"/>
    </xf>
    <xf numFmtId="186" fontId="26" fillId="7" borderId="1" xfId="0" applyNumberFormat="1" applyFont="1" applyFill="1" applyBorder="1" applyAlignment="1">
      <alignment horizontal="center" vertical="center"/>
    </xf>
    <xf numFmtId="184" fontId="26" fillId="7" borderId="1" xfId="0" applyNumberFormat="1" applyFont="1" applyFill="1" applyBorder="1" applyAlignment="1">
      <alignment horizontal="center" vertical="center"/>
    </xf>
    <xf numFmtId="0" fontId="14" fillId="0" borderId="1" xfId="0" applyFont="1" applyBorder="1" applyAlignment="1">
      <alignment horizontal="center" vertical="center"/>
    </xf>
    <xf numFmtId="186" fontId="18" fillId="0" borderId="1" xfId="0" applyNumberFormat="1" applyFont="1" applyBorder="1" applyAlignment="1">
      <alignment horizontal="center" vertical="center" readingOrder="1"/>
    </xf>
    <xf numFmtId="0" fontId="27" fillId="7" borderId="1" xfId="0" applyFont="1" applyFill="1" applyBorder="1" applyAlignment="1">
      <alignment horizontal="center" vertical="center"/>
    </xf>
    <xf numFmtId="0" fontId="28" fillId="7" borderId="2" xfId="0" applyFont="1" applyFill="1" applyBorder="1" applyAlignment="1">
      <alignment horizontal="center" vertical="center"/>
    </xf>
    <xf numFmtId="0" fontId="28" fillId="7" borderId="1" xfId="0" applyFont="1" applyFill="1" applyBorder="1" applyAlignment="1">
      <alignment horizontal="center" vertical="center"/>
    </xf>
    <xf numFmtId="0" fontId="28" fillId="7" borderId="1" xfId="0" applyFont="1" applyFill="1" applyBorder="1" applyAlignment="1">
      <alignment horizontal="left" vertical="center"/>
    </xf>
    <xf numFmtId="186" fontId="28" fillId="7" borderId="1" xfId="0" applyNumberFormat="1" applyFont="1" applyFill="1" applyBorder="1" applyAlignment="1">
      <alignment horizontal="center" vertical="center"/>
    </xf>
    <xf numFmtId="184" fontId="28" fillId="7" borderId="1" xfId="0" applyNumberFormat="1" applyFont="1" applyFill="1" applyBorder="1" applyAlignment="1">
      <alignment horizontal="center" vertical="center"/>
    </xf>
    <xf numFmtId="187" fontId="0" fillId="2" borderId="13" xfId="0" applyNumberFormat="1" applyFill="1" applyBorder="1" applyAlignment="1">
      <alignment horizontal="center" vertical="center"/>
    </xf>
    <xf numFmtId="187" fontId="0" fillId="2" borderId="2" xfId="0" applyNumberFormat="1" applyFill="1" applyBorder="1" applyAlignment="1">
      <alignment horizontal="center" vertical="center"/>
    </xf>
    <xf numFmtId="0" fontId="0" fillId="3" borderId="1" xfId="0" applyFill="1" applyBorder="1" applyAlignment="1">
      <alignment horizontal="center" vertical="center"/>
    </xf>
    <xf numFmtId="0" fontId="0" fillId="2" borderId="11" xfId="0" applyFill="1" applyBorder="1" applyAlignment="1">
      <alignment horizontal="center" vertical="center"/>
    </xf>
    <xf numFmtId="178" fontId="0" fillId="0" borderId="0" xfId="0" applyNumberFormat="1">
      <alignment vertical="center"/>
    </xf>
    <xf numFmtId="185" fontId="0" fillId="0" borderId="0" xfId="0" applyNumberFormat="1">
      <alignment vertical="center"/>
    </xf>
    <xf numFmtId="0" fontId="0" fillId="0" borderId="0" xfId="0" applyFill="1" applyBorder="1" applyAlignment="1">
      <alignment horizontal="center" vertical="center"/>
    </xf>
    <xf numFmtId="0" fontId="0" fillId="0" borderId="0" xfId="0" applyFill="1">
      <alignment vertical="center"/>
    </xf>
    <xf numFmtId="0" fontId="0" fillId="9" borderId="0" xfId="0" applyFill="1">
      <alignment vertical="center"/>
    </xf>
    <xf numFmtId="0" fontId="18" fillId="9" borderId="26" xfId="1" applyFill="1" applyBorder="1" applyAlignment="1">
      <alignment horizontal="left"/>
    </xf>
    <xf numFmtId="0" fontId="0" fillId="4" borderId="0" xfId="0" applyFill="1" applyBorder="1" applyAlignment="1">
      <alignment horizontal="center" vertical="center"/>
    </xf>
    <xf numFmtId="188" fontId="0" fillId="3" borderId="19" xfId="0" applyNumberFormat="1" applyFill="1" applyBorder="1" applyAlignment="1">
      <alignment horizontal="center" vertical="center"/>
    </xf>
    <xf numFmtId="0" fontId="0" fillId="0" borderId="0" xfId="0" applyNumberFormat="1" applyFill="1" applyBorder="1" applyAlignment="1">
      <alignment horizontal="center" vertical="center"/>
    </xf>
    <xf numFmtId="176" fontId="0" fillId="0" borderId="0" xfId="0" applyNumberFormat="1" applyFill="1" applyBorder="1" applyAlignment="1">
      <alignment horizontal="center" vertical="center"/>
    </xf>
    <xf numFmtId="0" fontId="0" fillId="3" borderId="1" xfId="0" applyFill="1" applyBorder="1" applyAlignment="1">
      <alignment horizontal="center" vertical="center"/>
    </xf>
    <xf numFmtId="0" fontId="0" fillId="2" borderId="11" xfId="0" applyFill="1" applyBorder="1" applyAlignment="1">
      <alignment horizontal="center" vertical="center"/>
    </xf>
    <xf numFmtId="0" fontId="0" fillId="0" borderId="0" xfId="0" applyFill="1" applyBorder="1" applyAlignment="1">
      <alignment horizontal="center" vertical="center"/>
    </xf>
    <xf numFmtId="0" fontId="0" fillId="2" borderId="1" xfId="0" applyFill="1" applyBorder="1" applyAlignment="1">
      <alignment horizontal="center" vertical="center"/>
    </xf>
    <xf numFmtId="0" fontId="0" fillId="2" borderId="3" xfId="0" applyFill="1" applyBorder="1" applyAlignment="1">
      <alignment horizontal="center" vertical="center"/>
    </xf>
    <xf numFmtId="0" fontId="0" fillId="3" borderId="0" xfId="0" applyFill="1" applyAlignment="1" applyProtection="1">
      <alignment horizontal="center" vertical="center"/>
      <protection locked="0"/>
    </xf>
    <xf numFmtId="176" fontId="0" fillId="4" borderId="19" xfId="0" applyNumberFormat="1" applyFill="1" applyBorder="1" applyAlignment="1">
      <alignment horizontal="center" vertical="center"/>
    </xf>
    <xf numFmtId="176" fontId="0" fillId="10" borderId="14" xfId="0" applyNumberFormat="1" applyFill="1" applyBorder="1">
      <alignment vertical="center"/>
    </xf>
    <xf numFmtId="176" fontId="0" fillId="10" borderId="4" xfId="0" applyNumberFormat="1" applyFill="1" applyBorder="1">
      <alignment vertical="center"/>
    </xf>
    <xf numFmtId="176" fontId="0" fillId="10" borderId="15" xfId="0" applyNumberFormat="1" applyFill="1" applyBorder="1">
      <alignment vertical="center"/>
    </xf>
    <xf numFmtId="176" fontId="0" fillId="10" borderId="7" xfId="0" applyNumberFormat="1" applyFill="1" applyBorder="1">
      <alignment vertical="center"/>
    </xf>
    <xf numFmtId="176" fontId="0" fillId="10" borderId="2" xfId="0" applyNumberFormat="1" applyFill="1" applyBorder="1">
      <alignment vertical="center"/>
    </xf>
    <xf numFmtId="176" fontId="0" fillId="10" borderId="8" xfId="0" applyNumberFormat="1" applyFill="1" applyBorder="1">
      <alignment vertical="center"/>
    </xf>
    <xf numFmtId="176" fontId="0" fillId="10" borderId="1" xfId="0" applyNumberFormat="1" applyFill="1" applyBorder="1">
      <alignment vertical="center"/>
    </xf>
    <xf numFmtId="185" fontId="0" fillId="4" borderId="1" xfId="0" applyNumberFormat="1" applyFill="1" applyBorder="1">
      <alignment vertical="center"/>
    </xf>
    <xf numFmtId="0" fontId="0" fillId="4" borderId="1" xfId="0" applyFill="1" applyBorder="1" applyProtection="1">
      <alignment vertical="center"/>
      <protection locked="0"/>
    </xf>
    <xf numFmtId="0" fontId="28" fillId="0" borderId="0" xfId="0" applyFont="1">
      <alignment vertical="center"/>
    </xf>
    <xf numFmtId="0" fontId="0" fillId="10" borderId="1" xfId="0" applyFill="1" applyBorder="1" applyAlignment="1">
      <alignment horizontal="center" vertical="center"/>
    </xf>
    <xf numFmtId="0" fontId="12" fillId="11" borderId="1" xfId="0" applyFont="1" applyFill="1" applyBorder="1" applyAlignment="1" applyProtection="1">
      <alignment horizontal="center" vertical="center"/>
      <protection locked="0"/>
    </xf>
    <xf numFmtId="0" fontId="0" fillId="11" borderId="26" xfId="0" applyFill="1" applyBorder="1" applyProtection="1">
      <alignment vertical="center"/>
      <protection locked="0"/>
    </xf>
    <xf numFmtId="0" fontId="0" fillId="2" borderId="1" xfId="0" applyFill="1" applyBorder="1" applyAlignment="1">
      <alignment horizontal="center" vertical="center"/>
    </xf>
    <xf numFmtId="181" fontId="12" fillId="11" borderId="1" xfId="0" applyNumberFormat="1" applyFont="1" applyFill="1" applyBorder="1" applyAlignment="1" applyProtection="1">
      <alignment vertical="center" shrinkToFit="1"/>
      <protection locked="0"/>
    </xf>
    <xf numFmtId="190" fontId="12" fillId="11" borderId="1" xfId="0" applyNumberFormat="1" applyFont="1" applyFill="1" applyBorder="1" applyAlignment="1" applyProtection="1">
      <alignment vertical="center" shrinkToFit="1"/>
      <protection locked="0"/>
    </xf>
    <xf numFmtId="180" fontId="12" fillId="11" borderId="1" xfId="0" applyNumberFormat="1" applyFont="1" applyFill="1" applyBorder="1" applyAlignment="1" applyProtection="1">
      <alignment vertical="center" shrinkToFit="1"/>
      <protection locked="0"/>
    </xf>
    <xf numFmtId="181" fontId="12" fillId="11" borderId="1" xfId="0" applyNumberFormat="1" applyFont="1" applyFill="1" applyBorder="1" applyAlignment="1" applyProtection="1">
      <alignment horizontal="right" vertical="center" shrinkToFit="1"/>
      <protection locked="0"/>
    </xf>
    <xf numFmtId="182" fontId="12" fillId="11" borderId="1" xfId="0" applyNumberFormat="1" applyFont="1" applyFill="1" applyBorder="1" applyProtection="1">
      <alignment vertical="center"/>
      <protection locked="0"/>
    </xf>
    <xf numFmtId="179" fontId="12" fillId="11" borderId="12" xfId="0" applyNumberFormat="1" applyFont="1" applyFill="1" applyBorder="1" applyAlignment="1" applyProtection="1">
      <alignment horizontal="right" vertical="center" shrinkToFit="1"/>
      <protection locked="0"/>
    </xf>
    <xf numFmtId="0" fontId="0" fillId="11" borderId="19" xfId="0" applyFill="1" applyBorder="1" applyAlignment="1" applyProtection="1">
      <alignment horizontal="right" vertical="center" shrinkToFit="1"/>
      <protection locked="0"/>
    </xf>
    <xf numFmtId="0" fontId="0" fillId="3" borderId="0" xfId="0" applyFill="1" applyProtection="1">
      <alignment vertical="center"/>
      <protection locked="0"/>
    </xf>
    <xf numFmtId="0" fontId="0" fillId="3" borderId="0" xfId="0" applyFill="1">
      <alignment vertical="center"/>
    </xf>
    <xf numFmtId="0" fontId="0" fillId="2" borderId="12" xfId="0" applyFill="1" applyBorder="1">
      <alignment vertical="center"/>
    </xf>
    <xf numFmtId="0" fontId="0" fillId="3" borderId="1" xfId="0" applyFill="1" applyBorder="1" applyAlignment="1">
      <alignment horizontal="center" vertical="center"/>
    </xf>
    <xf numFmtId="0" fontId="0" fillId="2" borderId="8" xfId="0" applyFill="1" applyBorder="1" applyAlignment="1">
      <alignment horizontal="center" vertical="center"/>
    </xf>
    <xf numFmtId="176" fontId="0" fillId="0" borderId="8" xfId="0" applyNumberFormat="1" applyBorder="1" applyAlignment="1">
      <alignment horizontal="right" vertical="center"/>
    </xf>
    <xf numFmtId="176" fontId="0" fillId="0" borderId="1" xfId="0" applyNumberFormat="1" applyBorder="1" applyAlignment="1">
      <alignment horizontal="right" vertical="center"/>
    </xf>
    <xf numFmtId="0" fontId="0" fillId="2" borderId="9" xfId="0" applyFill="1" applyBorder="1" applyAlignment="1">
      <alignment horizontal="center" vertical="center"/>
    </xf>
    <xf numFmtId="0" fontId="0" fillId="2" borderId="17" xfId="0" applyFill="1" applyBorder="1">
      <alignment vertical="center"/>
    </xf>
    <xf numFmtId="0" fontId="0" fillId="2" borderId="18" xfId="0" applyFill="1" applyBorder="1" applyAlignment="1">
      <alignment horizontal="center" vertical="center"/>
    </xf>
    <xf numFmtId="0" fontId="0" fillId="2" borderId="11" xfId="0" applyFill="1" applyBorder="1" applyAlignment="1">
      <alignment horizontal="center" vertical="center"/>
    </xf>
    <xf numFmtId="0" fontId="0" fillId="2" borderId="16" xfId="0" applyFill="1" applyBorder="1">
      <alignment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3" xfId="0" applyFill="1" applyBorder="1" applyAlignment="1">
      <alignment horizontal="center" vertical="center"/>
    </xf>
    <xf numFmtId="0" fontId="0" fillId="0" borderId="0" xfId="0" applyFill="1" applyBorder="1" applyAlignment="1">
      <alignment horizontal="center" vertical="center"/>
    </xf>
    <xf numFmtId="0" fontId="0" fillId="0" borderId="0" xfId="0" applyFill="1" applyBorder="1">
      <alignment vertical="center"/>
    </xf>
    <xf numFmtId="0" fontId="0" fillId="0" borderId="0" xfId="0" applyProtection="1">
      <alignment vertical="center"/>
    </xf>
    <xf numFmtId="0" fontId="0" fillId="4" borderId="0" xfId="0" applyFill="1" applyAlignment="1" applyProtection="1">
      <alignment horizontal="center" vertical="center"/>
    </xf>
    <xf numFmtId="0" fontId="0" fillId="0" borderId="9" xfId="0" applyBorder="1" applyProtection="1">
      <alignment vertical="center"/>
    </xf>
    <xf numFmtId="0" fontId="0" fillId="0" borderId="22" xfId="0" applyBorder="1" applyProtection="1">
      <alignment vertical="center"/>
    </xf>
    <xf numFmtId="0" fontId="0" fillId="0" borderId="20" xfId="0" applyBorder="1" applyProtection="1">
      <alignment vertical="center"/>
    </xf>
    <xf numFmtId="0" fontId="0" fillId="0" borderId="23" xfId="0" applyBorder="1" applyProtection="1">
      <alignment vertical="center"/>
    </xf>
    <xf numFmtId="0" fontId="8" fillId="2" borderId="0" xfId="0" applyFont="1" applyFill="1" applyAlignment="1" applyProtection="1">
      <alignment horizontal="center" vertical="center" wrapText="1"/>
    </xf>
    <xf numFmtId="0" fontId="9" fillId="2" borderId="0" xfId="0" applyFont="1" applyFill="1" applyAlignment="1" applyProtection="1">
      <alignment horizontal="center" vertical="center"/>
    </xf>
    <xf numFmtId="0" fontId="0" fillId="2" borderId="0" xfId="0" applyFill="1" applyProtection="1">
      <alignment vertical="center"/>
    </xf>
    <xf numFmtId="0" fontId="0" fillId="0" borderId="24" xfId="0" applyBorder="1" applyProtection="1">
      <alignment vertical="center"/>
    </xf>
    <xf numFmtId="0" fontId="6" fillId="0" borderId="0" xfId="0" applyFont="1" applyProtection="1">
      <alignment vertical="center"/>
    </xf>
    <xf numFmtId="0" fontId="4" fillId="0" borderId="0" xfId="0" applyFont="1" applyProtection="1">
      <alignment vertical="center"/>
    </xf>
    <xf numFmtId="0" fontId="0" fillId="2" borderId="1" xfId="0" applyFill="1" applyBorder="1" applyProtection="1">
      <alignment vertical="center"/>
    </xf>
    <xf numFmtId="0" fontId="0" fillId="2" borderId="2" xfId="0" applyFill="1" applyBorder="1" applyAlignment="1" applyProtection="1">
      <alignment horizontal="center" vertical="center"/>
    </xf>
    <xf numFmtId="0" fontId="0" fillId="0" borderId="1" xfId="0" applyBorder="1" applyAlignment="1" applyProtection="1">
      <alignment horizontal="center" vertical="center"/>
    </xf>
    <xf numFmtId="0" fontId="0" fillId="0" borderId="0" xfId="0" quotePrefix="1" applyAlignment="1" applyProtection="1">
      <alignment horizontal="center" vertical="center"/>
    </xf>
    <xf numFmtId="0" fontId="0" fillId="2" borderId="1" xfId="0" applyFill="1" applyBorder="1" applyAlignment="1" applyProtection="1">
      <alignment horizontal="center" vertical="center"/>
    </xf>
    <xf numFmtId="0" fontId="0" fillId="2" borderId="1" xfId="0" applyFill="1" applyBorder="1" applyAlignment="1" applyProtection="1">
      <alignment horizontal="center" vertical="center"/>
    </xf>
    <xf numFmtId="0" fontId="0" fillId="0" borderId="1" xfId="0" applyBorder="1" applyAlignment="1" applyProtection="1">
      <alignment horizontal="center" vertical="center" shrinkToFit="1"/>
    </xf>
    <xf numFmtId="189" fontId="12" fillId="4" borderId="1" xfId="0" applyNumberFormat="1" applyFont="1" applyFill="1" applyBorder="1" applyProtection="1">
      <alignment vertical="center"/>
    </xf>
    <xf numFmtId="0" fontId="0" fillId="0" borderId="2" xfId="0" applyBorder="1" applyAlignment="1" applyProtection="1">
      <alignment horizontal="center" vertical="center"/>
    </xf>
    <xf numFmtId="189" fontId="12" fillId="4" borderId="2" xfId="0" applyNumberFormat="1" applyFont="1" applyFill="1" applyBorder="1" applyProtection="1">
      <alignment vertical="center"/>
    </xf>
    <xf numFmtId="0" fontId="0" fillId="0" borderId="21" xfId="0" applyBorder="1" applyAlignment="1" applyProtection="1">
      <alignment horizontal="center" vertical="center"/>
    </xf>
    <xf numFmtId="189" fontId="12" fillId="4" borderId="21" xfId="0" applyNumberFormat="1" applyFont="1" applyFill="1" applyBorder="1" applyProtection="1">
      <alignment vertical="center"/>
    </xf>
    <xf numFmtId="0" fontId="4" fillId="0" borderId="0" xfId="0" applyFont="1" applyAlignment="1" applyProtection="1">
      <alignment horizontal="left" vertical="center"/>
    </xf>
    <xf numFmtId="183" fontId="12" fillId="4" borderId="1" xfId="0" applyNumberFormat="1" applyFont="1" applyFill="1" applyBorder="1" applyProtection="1">
      <alignment vertical="center"/>
    </xf>
    <xf numFmtId="183" fontId="12" fillId="4" borderId="2" xfId="0" applyNumberFormat="1" applyFont="1" applyFill="1" applyBorder="1" applyProtection="1">
      <alignment vertical="center"/>
    </xf>
    <xf numFmtId="183" fontId="12" fillId="4" borderId="21" xfId="0" applyNumberFormat="1" applyFont="1" applyFill="1" applyBorder="1" applyProtection="1">
      <alignment vertical="center"/>
    </xf>
    <xf numFmtId="0" fontId="5" fillId="0" borderId="1" xfId="0" applyFont="1" applyBorder="1" applyAlignment="1" applyProtection="1">
      <alignment horizontal="center" vertical="center"/>
    </xf>
    <xf numFmtId="10" fontId="6" fillId="4" borderId="1" xfId="0" applyNumberFormat="1" applyFont="1" applyFill="1" applyBorder="1" applyProtection="1">
      <alignment vertical="center"/>
    </xf>
    <xf numFmtId="0" fontId="0" fillId="0" borderId="25" xfId="0" applyBorder="1" applyProtection="1">
      <alignment vertical="center"/>
    </xf>
    <xf numFmtId="0" fontId="0" fillId="0" borderId="26" xfId="0" applyBorder="1" applyProtection="1">
      <alignment vertical="center"/>
    </xf>
    <xf numFmtId="0" fontId="0" fillId="0" borderId="27" xfId="0" applyBorder="1" applyProtection="1">
      <alignment vertical="center"/>
    </xf>
    <xf numFmtId="0" fontId="0" fillId="4" borderId="26" xfId="0" applyFill="1" applyBorder="1" applyProtection="1">
      <alignmen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40</xdr:col>
      <xdr:colOff>666749</xdr:colOff>
      <xdr:row>20</xdr:row>
      <xdr:rowOff>32380</xdr:rowOff>
    </xdr:from>
    <xdr:to>
      <xdr:col>53</xdr:col>
      <xdr:colOff>551632</xdr:colOff>
      <xdr:row>40</xdr:row>
      <xdr:rowOff>51430</xdr:rowOff>
    </xdr:to>
    <xdr:pic>
      <xdr:nvPicPr>
        <xdr:cNvPr id="2" name="図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03924" y="3670930"/>
          <a:ext cx="8800283" cy="34564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353785</xdr:colOff>
      <xdr:row>0</xdr:row>
      <xdr:rowOff>105918</xdr:rowOff>
    </xdr:from>
    <xdr:to>
      <xdr:col>53</xdr:col>
      <xdr:colOff>589188</xdr:colOff>
      <xdr:row>16</xdr:row>
      <xdr:rowOff>76562</xdr:rowOff>
    </xdr:to>
    <xdr:pic>
      <xdr:nvPicPr>
        <xdr:cNvPr id="3" name="図 2">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776760" y="105918"/>
          <a:ext cx="8465003" cy="34472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40</xdr:col>
      <xdr:colOff>544285</xdr:colOff>
      <xdr:row>42</xdr:row>
      <xdr:rowOff>22866</xdr:rowOff>
    </xdr:from>
    <xdr:to>
      <xdr:col>54</xdr:col>
      <xdr:colOff>160927</xdr:colOff>
      <xdr:row>62</xdr:row>
      <xdr:rowOff>133350</xdr:rowOff>
    </xdr:to>
    <xdr:pic>
      <xdr:nvPicPr>
        <xdr:cNvPr id="4" name="図 3">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281460" y="7433316"/>
          <a:ext cx="9217842" cy="35585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40</xdr:col>
      <xdr:colOff>666749</xdr:colOff>
      <xdr:row>20</xdr:row>
      <xdr:rowOff>32380</xdr:rowOff>
    </xdr:from>
    <xdr:to>
      <xdr:col>53</xdr:col>
      <xdr:colOff>551632</xdr:colOff>
      <xdr:row>40</xdr:row>
      <xdr:rowOff>51430</xdr:rowOff>
    </xdr:to>
    <xdr:pic>
      <xdr:nvPicPr>
        <xdr:cNvPr id="2" name="図 1">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03924" y="4204330"/>
          <a:ext cx="8800283" cy="3448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353785</xdr:colOff>
      <xdr:row>0</xdr:row>
      <xdr:rowOff>105918</xdr:rowOff>
    </xdr:from>
    <xdr:to>
      <xdr:col>53</xdr:col>
      <xdr:colOff>589188</xdr:colOff>
      <xdr:row>16</xdr:row>
      <xdr:rowOff>76562</xdr:rowOff>
    </xdr:to>
    <xdr:pic>
      <xdr:nvPicPr>
        <xdr:cNvPr id="3" name="図 2">
          <a:extLst>
            <a:ext uri="{FF2B5EF4-FFF2-40B4-BE49-F238E27FC236}">
              <a16:creationId xmlns:a16="http://schemas.microsoft.com/office/drawing/2014/main" id="{00000000-0008-0000-07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776760" y="105918"/>
          <a:ext cx="8465003" cy="34472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40</xdr:col>
      <xdr:colOff>544285</xdr:colOff>
      <xdr:row>42</xdr:row>
      <xdr:rowOff>22866</xdr:rowOff>
    </xdr:from>
    <xdr:to>
      <xdr:col>54</xdr:col>
      <xdr:colOff>160927</xdr:colOff>
      <xdr:row>62</xdr:row>
      <xdr:rowOff>133350</xdr:rowOff>
    </xdr:to>
    <xdr:pic>
      <xdr:nvPicPr>
        <xdr:cNvPr id="4" name="図 3">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281460" y="7966716"/>
          <a:ext cx="9217842" cy="35585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40</xdr:col>
      <xdr:colOff>666749</xdr:colOff>
      <xdr:row>20</xdr:row>
      <xdr:rowOff>32380</xdr:rowOff>
    </xdr:from>
    <xdr:to>
      <xdr:col>53</xdr:col>
      <xdr:colOff>551632</xdr:colOff>
      <xdr:row>40</xdr:row>
      <xdr:rowOff>51430</xdr:rowOff>
    </xdr:to>
    <xdr:pic>
      <xdr:nvPicPr>
        <xdr:cNvPr id="2" name="図 1">
          <a:extLst>
            <a:ext uri="{FF2B5EF4-FFF2-40B4-BE49-F238E27FC236}">
              <a16:creationId xmlns:a16="http://schemas.microsoft.com/office/drawing/2014/main" id="{00000000-0008-0000-0B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403924" y="4204330"/>
          <a:ext cx="8800283" cy="3448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41</xdr:col>
      <xdr:colOff>353785</xdr:colOff>
      <xdr:row>0</xdr:row>
      <xdr:rowOff>105918</xdr:rowOff>
    </xdr:from>
    <xdr:to>
      <xdr:col>53</xdr:col>
      <xdr:colOff>589188</xdr:colOff>
      <xdr:row>16</xdr:row>
      <xdr:rowOff>76562</xdr:rowOff>
    </xdr:to>
    <xdr:pic>
      <xdr:nvPicPr>
        <xdr:cNvPr id="3" name="図 2">
          <a:extLst>
            <a:ext uri="{FF2B5EF4-FFF2-40B4-BE49-F238E27FC236}">
              <a16:creationId xmlns:a16="http://schemas.microsoft.com/office/drawing/2014/main" id="{00000000-0008-0000-0B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776760" y="105918"/>
          <a:ext cx="8465003" cy="344726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40</xdr:col>
      <xdr:colOff>544285</xdr:colOff>
      <xdr:row>42</xdr:row>
      <xdr:rowOff>22866</xdr:rowOff>
    </xdr:from>
    <xdr:to>
      <xdr:col>54</xdr:col>
      <xdr:colOff>160927</xdr:colOff>
      <xdr:row>62</xdr:row>
      <xdr:rowOff>133350</xdr:rowOff>
    </xdr:to>
    <xdr:pic>
      <xdr:nvPicPr>
        <xdr:cNvPr id="4" name="図 3">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1281460" y="7966716"/>
          <a:ext cx="9217842" cy="35585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B1:R51"/>
  <sheetViews>
    <sheetView showGridLines="0" tabSelected="1" zoomScale="85" zoomScaleNormal="85" workbookViewId="0">
      <selection activeCell="I24" sqref="I24"/>
    </sheetView>
  </sheetViews>
  <sheetFormatPr defaultRowHeight="18.75"/>
  <cols>
    <col min="1" max="1" width="3.125" style="144" customWidth="1"/>
    <col min="2" max="2" width="4.625" style="144" customWidth="1"/>
    <col min="3" max="3" width="9" style="144" customWidth="1"/>
    <col min="4" max="16" width="9" style="144"/>
    <col min="17" max="17" width="4.625" style="144" customWidth="1"/>
    <col min="18" max="18" width="3.125" style="144" customWidth="1"/>
    <col min="19" max="16384" width="9" style="144"/>
  </cols>
  <sheetData>
    <row r="1" spans="2:18">
      <c r="B1" s="144" t="s">
        <v>793</v>
      </c>
      <c r="J1" s="144" t="s">
        <v>78</v>
      </c>
      <c r="K1" s="118"/>
      <c r="L1" s="118"/>
      <c r="M1" s="118"/>
      <c r="N1" s="118"/>
      <c r="O1" s="144" t="s">
        <v>79</v>
      </c>
      <c r="P1" s="145">
        <v>1</v>
      </c>
    </row>
    <row r="2" spans="2:18" ht="27.75" customHeight="1">
      <c r="B2" s="146"/>
      <c r="C2" s="147"/>
      <c r="D2" s="147"/>
      <c r="E2" s="147"/>
      <c r="F2" s="147"/>
      <c r="G2" s="147"/>
      <c r="H2" s="147"/>
      <c r="I2" s="147"/>
      <c r="J2" s="147"/>
      <c r="K2" s="147"/>
      <c r="L2" s="147"/>
      <c r="M2" s="147"/>
      <c r="N2" s="147"/>
      <c r="O2" s="147"/>
      <c r="P2" s="147"/>
      <c r="Q2" s="148"/>
    </row>
    <row r="3" spans="2:18" ht="48" customHeight="1">
      <c r="B3" s="149"/>
      <c r="C3" s="150" t="s">
        <v>794</v>
      </c>
      <c r="D3" s="151"/>
      <c r="E3" s="151"/>
      <c r="F3" s="151"/>
      <c r="G3" s="152"/>
      <c r="H3" s="152"/>
      <c r="I3" s="152"/>
      <c r="J3" s="152"/>
      <c r="K3" s="152"/>
      <c r="L3" s="152"/>
      <c r="M3" s="152"/>
      <c r="N3" s="152"/>
      <c r="O3" s="152"/>
      <c r="P3" s="152"/>
      <c r="Q3" s="153"/>
    </row>
    <row r="4" spans="2:18" ht="31.5" customHeight="1">
      <c r="B4" s="149"/>
      <c r="C4" s="152"/>
      <c r="D4" s="152"/>
      <c r="E4" s="152"/>
      <c r="F4" s="152"/>
      <c r="G4" s="152"/>
      <c r="H4" s="152"/>
      <c r="I4" s="152"/>
      <c r="J4" s="152"/>
      <c r="K4" s="152"/>
      <c r="L4" s="152"/>
      <c r="M4" s="152"/>
      <c r="N4" s="152"/>
      <c r="O4" s="152"/>
      <c r="P4" s="152"/>
      <c r="Q4" s="153"/>
    </row>
    <row r="5" spans="2:18" ht="32.25" customHeight="1">
      <c r="B5" s="149"/>
      <c r="Q5" s="153"/>
    </row>
    <row r="6" spans="2:18" ht="24">
      <c r="B6" s="149"/>
      <c r="C6" s="154" t="s">
        <v>785</v>
      </c>
      <c r="Q6" s="153"/>
    </row>
    <row r="7" spans="2:18">
      <c r="B7" s="149"/>
      <c r="Q7" s="153"/>
    </row>
    <row r="8" spans="2:18" ht="19.5">
      <c r="B8" s="149"/>
      <c r="C8" s="155" t="s">
        <v>783</v>
      </c>
      <c r="Q8" s="153"/>
    </row>
    <row r="9" spans="2:18">
      <c r="B9" s="149"/>
      <c r="C9" s="156"/>
      <c r="D9" s="157" t="s">
        <v>17</v>
      </c>
      <c r="Q9" s="153"/>
    </row>
    <row r="10" spans="2:18">
      <c r="B10" s="149"/>
      <c r="C10" s="158" t="s">
        <v>62</v>
      </c>
      <c r="D10" s="117"/>
      <c r="Q10" s="153"/>
    </row>
    <row r="11" spans="2:18">
      <c r="B11" s="149"/>
      <c r="Q11" s="153"/>
    </row>
    <row r="12" spans="2:18" ht="19.5">
      <c r="B12" s="149"/>
      <c r="C12" s="155" t="s">
        <v>65</v>
      </c>
      <c r="Q12" s="153"/>
      <c r="R12" s="159"/>
    </row>
    <row r="13" spans="2:18">
      <c r="B13" s="149"/>
      <c r="C13" s="160" t="s">
        <v>42</v>
      </c>
      <c r="D13" s="157" t="s">
        <v>3</v>
      </c>
      <c r="E13" s="157" t="s">
        <v>4</v>
      </c>
      <c r="F13" s="157" t="s">
        <v>5</v>
      </c>
      <c r="G13" s="157" t="s">
        <v>6</v>
      </c>
      <c r="H13" s="157" t="s">
        <v>7</v>
      </c>
      <c r="I13" s="157" t="s">
        <v>8</v>
      </c>
      <c r="J13" s="157" t="s">
        <v>9</v>
      </c>
      <c r="K13" s="157" t="s">
        <v>10</v>
      </c>
      <c r="L13" s="157" t="s">
        <v>11</v>
      </c>
      <c r="M13" s="157" t="s">
        <v>12</v>
      </c>
      <c r="N13" s="157" t="s">
        <v>13</v>
      </c>
      <c r="O13" s="157" t="s">
        <v>14</v>
      </c>
      <c r="Q13" s="153"/>
      <c r="R13" s="159"/>
    </row>
    <row r="14" spans="2:18">
      <c r="B14" s="149"/>
      <c r="C14" s="158" t="s">
        <v>62</v>
      </c>
      <c r="D14" s="117"/>
      <c r="E14" s="117"/>
      <c r="F14" s="117"/>
      <c r="G14" s="117"/>
      <c r="H14" s="117"/>
      <c r="I14" s="117"/>
      <c r="J14" s="117"/>
      <c r="K14" s="117"/>
      <c r="L14" s="117"/>
      <c r="M14" s="117"/>
      <c r="N14" s="117"/>
      <c r="O14" s="117"/>
      <c r="Q14" s="153"/>
      <c r="R14" s="159"/>
    </row>
    <row r="15" spans="2:18">
      <c r="B15" s="149"/>
      <c r="Q15" s="153"/>
      <c r="R15" s="159"/>
    </row>
    <row r="16" spans="2:18" ht="19.5">
      <c r="B16" s="149"/>
      <c r="C16" s="155" t="s">
        <v>791</v>
      </c>
      <c r="Q16" s="153"/>
      <c r="R16" s="159"/>
    </row>
    <row r="17" spans="2:17">
      <c r="B17" s="149"/>
      <c r="C17" s="160" t="s">
        <v>17</v>
      </c>
      <c r="D17" s="161" t="s">
        <v>58</v>
      </c>
      <c r="E17" s="161"/>
      <c r="F17" s="161" t="s">
        <v>61</v>
      </c>
      <c r="G17" s="161"/>
      <c r="Q17" s="153"/>
    </row>
    <row r="18" spans="2:17">
      <c r="B18" s="149"/>
      <c r="C18" s="162" t="s">
        <v>792</v>
      </c>
      <c r="D18" s="121"/>
      <c r="E18" s="121"/>
      <c r="F18" s="121"/>
      <c r="G18" s="121"/>
      <c r="Q18" s="153"/>
    </row>
    <row r="19" spans="2:17">
      <c r="B19" s="149"/>
      <c r="C19" s="162" t="s">
        <v>787</v>
      </c>
      <c r="D19" s="125"/>
      <c r="E19" s="126"/>
      <c r="F19" s="125"/>
      <c r="G19" s="126"/>
      <c r="Q19" s="153"/>
    </row>
    <row r="20" spans="2:17">
      <c r="B20" s="149"/>
      <c r="C20" s="162" t="s">
        <v>72</v>
      </c>
      <c r="D20" s="125"/>
      <c r="E20" s="126"/>
      <c r="F20" s="125"/>
      <c r="G20" s="126"/>
      <c r="Q20" s="153"/>
    </row>
    <row r="21" spans="2:17">
      <c r="B21" s="149"/>
      <c r="C21" s="162" t="s">
        <v>786</v>
      </c>
      <c r="D21" s="125"/>
      <c r="E21" s="126"/>
      <c r="F21" s="125"/>
      <c r="G21" s="126"/>
      <c r="Q21" s="153"/>
    </row>
    <row r="22" spans="2:17">
      <c r="B22" s="149"/>
      <c r="C22" s="162" t="s">
        <v>788</v>
      </c>
      <c r="D22" s="122"/>
      <c r="E22" s="122"/>
      <c r="F22" s="122"/>
      <c r="G22" s="122"/>
      <c r="Q22" s="153"/>
    </row>
    <row r="23" spans="2:17">
      <c r="B23" s="149"/>
      <c r="C23" s="162" t="s">
        <v>38</v>
      </c>
      <c r="D23" s="120"/>
      <c r="E23" s="120"/>
      <c r="F23" s="120"/>
      <c r="G23" s="120"/>
      <c r="Q23" s="153"/>
    </row>
    <row r="24" spans="2:17">
      <c r="B24" s="149"/>
      <c r="C24" s="162" t="s">
        <v>779</v>
      </c>
      <c r="D24" s="123"/>
      <c r="E24" s="123"/>
      <c r="F24" s="123"/>
      <c r="G24" s="123"/>
      <c r="Q24" s="153"/>
    </row>
    <row r="25" spans="2:17">
      <c r="B25" s="149"/>
      <c r="C25" s="162" t="s">
        <v>780</v>
      </c>
      <c r="D25" s="123"/>
      <c r="E25" s="123"/>
      <c r="F25" s="123"/>
      <c r="G25" s="123"/>
      <c r="Q25" s="153"/>
    </row>
    <row r="26" spans="2:17">
      <c r="B26" s="149"/>
      <c r="Q26" s="153"/>
    </row>
    <row r="27" spans="2:17" ht="19.5">
      <c r="B27" s="149"/>
      <c r="C27" s="155" t="s">
        <v>790</v>
      </c>
      <c r="Q27" s="153"/>
    </row>
    <row r="28" spans="2:17">
      <c r="B28" s="149"/>
      <c r="C28" s="160" t="s">
        <v>17</v>
      </c>
      <c r="D28" s="161" t="s">
        <v>59</v>
      </c>
      <c r="E28" s="161"/>
      <c r="F28" s="161" t="s">
        <v>60</v>
      </c>
      <c r="G28" s="161"/>
      <c r="Q28" s="153"/>
    </row>
    <row r="29" spans="2:17">
      <c r="B29" s="149"/>
      <c r="C29" s="158" t="s">
        <v>1</v>
      </c>
      <c r="D29" s="124"/>
      <c r="E29" s="124"/>
      <c r="F29" s="124"/>
      <c r="G29" s="124"/>
      <c r="Q29" s="153"/>
    </row>
    <row r="30" spans="2:17">
      <c r="B30" s="149"/>
      <c r="C30" s="158" t="s">
        <v>0</v>
      </c>
      <c r="D30" s="124"/>
      <c r="E30" s="124"/>
      <c r="F30" s="124"/>
      <c r="G30" s="124"/>
      <c r="Q30" s="153"/>
    </row>
    <row r="31" spans="2:17">
      <c r="B31" s="149"/>
      <c r="Q31" s="153"/>
    </row>
    <row r="32" spans="2:17" ht="19.5">
      <c r="B32" s="149"/>
      <c r="C32" s="155" t="s">
        <v>789</v>
      </c>
      <c r="Q32" s="153"/>
    </row>
    <row r="33" spans="2:17">
      <c r="B33" s="149"/>
      <c r="C33" s="160" t="s">
        <v>17</v>
      </c>
      <c r="D33" s="161" t="s">
        <v>59</v>
      </c>
      <c r="E33" s="161"/>
      <c r="F33" s="161" t="s">
        <v>60</v>
      </c>
      <c r="G33" s="161"/>
      <c r="Q33" s="153"/>
    </row>
    <row r="34" spans="2:17">
      <c r="B34" s="149"/>
      <c r="C34" s="158" t="s">
        <v>1</v>
      </c>
      <c r="D34" s="124"/>
      <c r="E34" s="124"/>
      <c r="F34" s="124"/>
      <c r="G34" s="124"/>
      <c r="Q34" s="153"/>
    </row>
    <row r="35" spans="2:17">
      <c r="B35" s="149"/>
      <c r="C35" s="158" t="s">
        <v>0</v>
      </c>
      <c r="D35" s="124"/>
      <c r="E35" s="124"/>
      <c r="F35" s="124"/>
      <c r="G35" s="124"/>
      <c r="Q35" s="153"/>
    </row>
    <row r="36" spans="2:17">
      <c r="B36" s="149"/>
      <c r="Q36" s="153"/>
    </row>
    <row r="37" spans="2:17" ht="19.5">
      <c r="B37" s="149"/>
      <c r="C37" s="155" t="s">
        <v>66</v>
      </c>
      <c r="Q37" s="153"/>
    </row>
    <row r="38" spans="2:17">
      <c r="B38" s="149"/>
      <c r="C38" s="160" t="s">
        <v>17</v>
      </c>
      <c r="D38" s="161" t="s">
        <v>1</v>
      </c>
      <c r="E38" s="161"/>
      <c r="F38" s="161" t="s">
        <v>0</v>
      </c>
      <c r="G38" s="161"/>
      <c r="H38" s="161" t="s">
        <v>49</v>
      </c>
      <c r="I38" s="161"/>
      <c r="Q38" s="153"/>
    </row>
    <row r="39" spans="2:17">
      <c r="B39" s="149"/>
      <c r="C39" s="158" t="s">
        <v>58</v>
      </c>
      <c r="D39" s="163" t="e">
        <f>ROUNDDOWN(既存設備NO1!E78,2)</f>
        <v>#DIV/0!</v>
      </c>
      <c r="E39" s="163"/>
      <c r="F39" s="163" t="e">
        <f>ROUNDDOWN(既存設備NO1!H78,2)</f>
        <v>#DIV/0!</v>
      </c>
      <c r="G39" s="163"/>
      <c r="H39" s="163" t="e">
        <f>+D39+F39</f>
        <v>#DIV/0!</v>
      </c>
      <c r="I39" s="163"/>
      <c r="Q39" s="153"/>
    </row>
    <row r="40" spans="2:17" ht="19.5" thickBot="1">
      <c r="B40" s="149"/>
      <c r="C40" s="164" t="s">
        <v>63</v>
      </c>
      <c r="D40" s="165" t="e">
        <f>ROUNDDOWN(更新設備NO1!E78,2)</f>
        <v>#DIV/0!</v>
      </c>
      <c r="E40" s="165"/>
      <c r="F40" s="165" t="e">
        <f>ROUNDDOWN(更新設備NO1!H78,2)</f>
        <v>#DIV/0!</v>
      </c>
      <c r="G40" s="165"/>
      <c r="H40" s="165" t="e">
        <f>+D40+F40</f>
        <v>#DIV/0!</v>
      </c>
      <c r="I40" s="165"/>
      <c r="Q40" s="153"/>
    </row>
    <row r="41" spans="2:17" ht="19.5" thickTop="1">
      <c r="B41" s="149"/>
      <c r="C41" s="166" t="s">
        <v>64</v>
      </c>
      <c r="D41" s="167" t="e">
        <f>+D39-D40</f>
        <v>#DIV/0!</v>
      </c>
      <c r="E41" s="167"/>
      <c r="F41" s="167" t="e">
        <f>+F39-F40</f>
        <v>#DIV/0!</v>
      </c>
      <c r="G41" s="167"/>
      <c r="H41" s="167" t="e">
        <f>+H39-H40</f>
        <v>#DIV/0!</v>
      </c>
      <c r="I41" s="167"/>
      <c r="Q41" s="153"/>
    </row>
    <row r="42" spans="2:17">
      <c r="B42" s="149"/>
      <c r="Q42" s="153"/>
    </row>
    <row r="43" spans="2:17" ht="19.5">
      <c r="B43" s="149"/>
      <c r="C43" s="168" t="s">
        <v>795</v>
      </c>
      <c r="Q43" s="153"/>
    </row>
    <row r="44" spans="2:17">
      <c r="B44" s="149"/>
      <c r="C44" s="160" t="s">
        <v>17</v>
      </c>
      <c r="D44" s="161" t="s">
        <v>44</v>
      </c>
      <c r="E44" s="161"/>
      <c r="Q44" s="153"/>
    </row>
    <row r="45" spans="2:17">
      <c r="B45" s="149"/>
      <c r="C45" s="158" t="s">
        <v>58</v>
      </c>
      <c r="D45" s="169" t="e">
        <f>ROUNDDOWN(既存設備NO1!J86,2)</f>
        <v>#DIV/0!</v>
      </c>
      <c r="E45" s="169"/>
      <c r="Q45" s="153"/>
    </row>
    <row r="46" spans="2:17" ht="19.5" thickBot="1">
      <c r="B46" s="149"/>
      <c r="C46" s="164" t="s">
        <v>63</v>
      </c>
      <c r="D46" s="170" t="e">
        <f>ROUNDDOWN(更新設備NO1!J86,2)</f>
        <v>#DIV/0!</v>
      </c>
      <c r="E46" s="170"/>
      <c r="Q46" s="153"/>
    </row>
    <row r="47" spans="2:17" ht="19.5" thickTop="1">
      <c r="B47" s="149"/>
      <c r="C47" s="166" t="s">
        <v>64</v>
      </c>
      <c r="D47" s="171" t="e">
        <f>+D45-D46</f>
        <v>#DIV/0!</v>
      </c>
      <c r="E47" s="171"/>
      <c r="Q47" s="153"/>
    </row>
    <row r="48" spans="2:17">
      <c r="B48" s="149"/>
      <c r="Q48" s="153"/>
    </row>
    <row r="49" spans="2:17" ht="24">
      <c r="B49" s="149"/>
      <c r="C49" s="172" t="s">
        <v>796</v>
      </c>
      <c r="D49" s="173" t="e">
        <f>ROUNDDOWN(D47/D45,4)</f>
        <v>#DIV/0!</v>
      </c>
      <c r="E49" s="173"/>
      <c r="F49" s="154" t="s">
        <v>67</v>
      </c>
      <c r="Q49" s="153"/>
    </row>
    <row r="50" spans="2:17">
      <c r="B50" s="149"/>
      <c r="Q50" s="153"/>
    </row>
    <row r="51" spans="2:17">
      <c r="B51" s="174"/>
      <c r="C51" s="175"/>
      <c r="D51" s="175"/>
      <c r="E51" s="175"/>
      <c r="F51" s="175"/>
      <c r="G51" s="175"/>
      <c r="H51" s="175"/>
      <c r="I51" s="175"/>
      <c r="J51" s="175"/>
      <c r="K51" s="175"/>
      <c r="L51" s="175"/>
      <c r="M51" s="175"/>
      <c r="N51" s="175"/>
      <c r="O51" s="175"/>
      <c r="P51" s="175"/>
      <c r="Q51" s="176"/>
    </row>
  </sheetData>
  <sheetProtection algorithmName="SHA-512" hashValue="vfhbeDoxRwROqhnUgSjel31r/7lttOpVCJpMOa+9CrJmRT6WAdpA7TbxgOESC7Wbu8MgLE2f5CVi1DJiuld5Bw==" saltValue="NZkavzzGQ/zyKK93Jbz/1w==" spinCount="100000" sheet="1" objects="1" scenarios="1"/>
  <mergeCells count="49">
    <mergeCell ref="D25:E25"/>
    <mergeCell ref="F25:G25"/>
    <mergeCell ref="D19:E19"/>
    <mergeCell ref="F19:G19"/>
    <mergeCell ref="D21:E21"/>
    <mergeCell ref="F21:G21"/>
    <mergeCell ref="D49:E49"/>
    <mergeCell ref="C3:P4"/>
    <mergeCell ref="D20:E20"/>
    <mergeCell ref="H38:I38"/>
    <mergeCell ref="H39:I39"/>
    <mergeCell ref="H40:I40"/>
    <mergeCell ref="F20:G20"/>
    <mergeCell ref="D33:E33"/>
    <mergeCell ref="F33:G33"/>
    <mergeCell ref="D34:E34"/>
    <mergeCell ref="F34:G34"/>
    <mergeCell ref="D35:E35"/>
    <mergeCell ref="F35:G35"/>
    <mergeCell ref="D29:E29"/>
    <mergeCell ref="D30:E30"/>
    <mergeCell ref="F29:G29"/>
    <mergeCell ref="D47:E47"/>
    <mergeCell ref="F30:G30"/>
    <mergeCell ref="H41:I41"/>
    <mergeCell ref="D38:E38"/>
    <mergeCell ref="F38:G38"/>
    <mergeCell ref="D39:E39"/>
    <mergeCell ref="F39:G39"/>
    <mergeCell ref="D40:E40"/>
    <mergeCell ref="F40:G40"/>
    <mergeCell ref="D41:E41"/>
    <mergeCell ref="F41:G41"/>
    <mergeCell ref="K1:N1"/>
    <mergeCell ref="D44:E44"/>
    <mergeCell ref="D45:E45"/>
    <mergeCell ref="D46:E46"/>
    <mergeCell ref="D23:E23"/>
    <mergeCell ref="F23:G23"/>
    <mergeCell ref="D28:E28"/>
    <mergeCell ref="F28:G28"/>
    <mergeCell ref="D17:E17"/>
    <mergeCell ref="F17:G17"/>
    <mergeCell ref="D18:E18"/>
    <mergeCell ref="F18:G18"/>
    <mergeCell ref="D22:E22"/>
    <mergeCell ref="F22:G22"/>
    <mergeCell ref="D24:E24"/>
    <mergeCell ref="F24:G24"/>
  </mergeCells>
  <phoneticPr fontId="1"/>
  <dataValidations count="4">
    <dataValidation type="list" allowBlank="1" showInputMessage="1" showErrorMessage="1" sqref="D10" xr:uid="{00000000-0002-0000-0000-000000000000}">
      <formula1>"店舗,事務所"</formula1>
    </dataValidation>
    <dataValidation type="list" allowBlank="1" showInputMessage="1" showErrorMessage="1" sqref="D14:O14" xr:uid="{00000000-0002-0000-0000-000001000000}">
      <formula1>"冷房,暖房,－"</formula1>
    </dataValidation>
    <dataValidation type="list" allowBlank="1" showInputMessage="1" showErrorMessage="1" sqref="D24:G24" xr:uid="{00000000-0002-0000-0000-000002000000}">
      <formula1>"店舗用,ビル用マルチ,設備用"</formula1>
    </dataValidation>
    <dataValidation type="list" allowBlank="1" showInputMessage="1" showErrorMessage="1" sqref="D25:G25" xr:uid="{00000000-0002-0000-0000-000003000000}">
      <formula1>"有り,無し（一定速）"</formula1>
    </dataValidation>
  </dataValidations>
  <pageMargins left="0.7" right="0.7" top="0.75" bottom="0.75" header="0.3" footer="0.3"/>
  <pageSetup paperSize="9" scale="57"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pageSetUpPr fitToPage="1"/>
  </sheetPr>
  <dimension ref="B1:S86"/>
  <sheetViews>
    <sheetView topLeftCell="A16" zoomScaleNormal="100" workbookViewId="0">
      <selection activeCell="E41" sqref="E41"/>
    </sheetView>
  </sheetViews>
  <sheetFormatPr defaultRowHeight="18.75"/>
  <cols>
    <col min="1" max="1" width="3.625" customWidth="1"/>
    <col min="2" max="2" width="4.125" style="4" bestFit="1" customWidth="1"/>
    <col min="3" max="3" width="6.5" customWidth="1"/>
    <col min="4" max="4" width="5.25" bestFit="1" customWidth="1"/>
    <col min="18" max="19" width="9" style="4"/>
  </cols>
  <sheetData>
    <row r="1" spans="2:19">
      <c r="K1" s="24" t="s">
        <v>78</v>
      </c>
      <c r="L1" s="127">
        <f>+入力ホーム設備NO3!K1</f>
        <v>0</v>
      </c>
      <c r="M1" s="128"/>
      <c r="N1" s="128"/>
      <c r="O1" s="128"/>
      <c r="P1" s="24" t="s">
        <v>79</v>
      </c>
      <c r="Q1" s="104">
        <f>+入力ホーム設備NO3!P1</f>
        <v>3</v>
      </c>
    </row>
    <row r="2" spans="2:19" ht="33">
      <c r="B2" s="17" t="s">
        <v>58</v>
      </c>
    </row>
    <row r="3" spans="2:19" ht="9" customHeight="1"/>
    <row r="4" spans="2:19">
      <c r="E4" s="99" t="s">
        <v>76</v>
      </c>
      <c r="F4" t="s">
        <v>73</v>
      </c>
      <c r="I4" s="116" t="s">
        <v>77</v>
      </c>
      <c r="J4" t="s">
        <v>75</v>
      </c>
      <c r="M4" s="1"/>
      <c r="N4" t="s">
        <v>74</v>
      </c>
    </row>
    <row r="5" spans="2:19" ht="9" customHeight="1"/>
    <row r="6" spans="2:19" s="2" customFormat="1" ht="24">
      <c r="B6" s="3">
        <v>1</v>
      </c>
      <c r="C6" s="2" t="s">
        <v>2</v>
      </c>
      <c r="R6" s="3"/>
      <c r="S6" s="3"/>
    </row>
    <row r="8" spans="2:19">
      <c r="C8" s="119" t="s">
        <v>17</v>
      </c>
      <c r="D8" s="129"/>
      <c r="E8" s="131" t="s">
        <v>30</v>
      </c>
      <c r="F8" s="119"/>
    </row>
    <row r="9" spans="2:19">
      <c r="C9" s="130">
        <f>+入力ホーム設備NO3!D10</f>
        <v>0</v>
      </c>
      <c r="D9" s="19" t="s">
        <v>1</v>
      </c>
      <c r="E9" s="132" t="str">
        <f>IF(C9="店舗",Q21,IF(C9="事務所",Q23,""))</f>
        <v/>
      </c>
      <c r="F9" s="133"/>
    </row>
    <row r="10" spans="2:19">
      <c r="C10" s="130"/>
      <c r="D10" s="19" t="s">
        <v>0</v>
      </c>
      <c r="E10" s="132" t="str">
        <f>IF(C9="店舗",Q22,IF(C9="事務所",Q24,""))</f>
        <v/>
      </c>
      <c r="F10" s="133"/>
    </row>
    <row r="12" spans="2:19">
      <c r="C12" s="134" t="s">
        <v>17</v>
      </c>
      <c r="D12" s="135"/>
      <c r="E12" s="85">
        <v>4</v>
      </c>
      <c r="F12" s="86">
        <v>5</v>
      </c>
      <c r="G12" s="86">
        <v>6</v>
      </c>
      <c r="H12" s="86">
        <v>7</v>
      </c>
      <c r="I12" s="86">
        <v>8</v>
      </c>
      <c r="J12" s="86">
        <v>9</v>
      </c>
      <c r="K12" s="86">
        <v>10</v>
      </c>
      <c r="L12" s="86">
        <v>11</v>
      </c>
      <c r="M12" s="86">
        <v>12</v>
      </c>
      <c r="N12" s="86">
        <v>1</v>
      </c>
      <c r="O12" s="86">
        <v>2</v>
      </c>
      <c r="P12" s="86">
        <v>3</v>
      </c>
    </row>
    <row r="13" spans="2:19">
      <c r="C13" s="119" t="s">
        <v>15</v>
      </c>
      <c r="D13" s="136"/>
      <c r="E13" s="96" t="str">
        <f>IF($C$9="店舗",入力ホーム設備NO3!D14,"")</f>
        <v/>
      </c>
      <c r="F13" s="96" t="str">
        <f>IF($C$9="店舗",入力ホーム設備NO3!E14,"")</f>
        <v/>
      </c>
      <c r="G13" s="96" t="str">
        <f>IF($C$9="店舗",入力ホーム設備NO3!F14,"")</f>
        <v/>
      </c>
      <c r="H13" s="96" t="str">
        <f>IF($C$9="店舗",入力ホーム設備NO3!G14,"")</f>
        <v/>
      </c>
      <c r="I13" s="96" t="str">
        <f>IF($C$9="店舗",入力ホーム設備NO3!H14,"")</f>
        <v/>
      </c>
      <c r="J13" s="96" t="str">
        <f>IF($C$9="店舗",入力ホーム設備NO3!I14,"")</f>
        <v/>
      </c>
      <c r="K13" s="96" t="str">
        <f>IF($C$9="店舗",入力ホーム設備NO3!J14,"")</f>
        <v/>
      </c>
      <c r="L13" s="96" t="str">
        <f>IF($C$9="店舗",入力ホーム設備NO3!K14,"")</f>
        <v/>
      </c>
      <c r="M13" s="96" t="str">
        <f>IF($C$9="店舗",入力ホーム設備NO3!L14,"")</f>
        <v/>
      </c>
      <c r="N13" s="96" t="str">
        <f>IF($C$9="店舗",入力ホーム設備NO3!M14,"")</f>
        <v/>
      </c>
      <c r="O13" s="96" t="str">
        <f>IF($C$9="店舗",入力ホーム設備NO3!N14,"")</f>
        <v/>
      </c>
      <c r="P13" s="96" t="str">
        <f>IF($C$9="店舗",入力ホーム設備NO3!O14,"")</f>
        <v/>
      </c>
    </row>
    <row r="14" spans="2:19">
      <c r="C14" s="119" t="s">
        <v>16</v>
      </c>
      <c r="D14" s="136"/>
      <c r="E14" s="96" t="str">
        <f>IF($C$9="事務所",入力ホーム設備NO3!D14,"")</f>
        <v/>
      </c>
      <c r="F14" s="96" t="str">
        <f>IF($C$9="事務所",入力ホーム設備NO3!E14,"")</f>
        <v/>
      </c>
      <c r="G14" s="96" t="str">
        <f>IF($C$9="事務所",入力ホーム設備NO3!F14,"")</f>
        <v/>
      </c>
      <c r="H14" s="96" t="str">
        <f>IF($C$9="事務所",入力ホーム設備NO3!G14,"")</f>
        <v/>
      </c>
      <c r="I14" s="96" t="str">
        <f>IF($C$9="事務所",入力ホーム設備NO3!H14,"")</f>
        <v/>
      </c>
      <c r="J14" s="96" t="str">
        <f>IF($C$9="事務所",入力ホーム設備NO3!I14,"")</f>
        <v/>
      </c>
      <c r="K14" s="96" t="str">
        <f>IF($C$9="事務所",入力ホーム設備NO3!J14,"")</f>
        <v/>
      </c>
      <c r="L14" s="96" t="str">
        <f>IF($C$9="事務所",入力ホーム設備NO3!K14,"")</f>
        <v/>
      </c>
      <c r="M14" s="96" t="str">
        <f>IF($C$9="事務所",入力ホーム設備NO3!L14,"")</f>
        <v/>
      </c>
      <c r="N14" s="96" t="str">
        <f>IF($C$9="事務所",入力ホーム設備NO3!M14,"")</f>
        <v/>
      </c>
      <c r="O14" s="96" t="str">
        <f>IF($C$9="事務所",入力ホーム設備NO3!N14,"")</f>
        <v/>
      </c>
      <c r="P14" s="96" t="str">
        <f>IF($C$9="事務所",入力ホーム設備NO3!O14,"")</f>
        <v/>
      </c>
    </row>
    <row r="15" spans="2:19" s="22" customFormat="1">
      <c r="B15" s="21"/>
      <c r="C15" s="95"/>
      <c r="D15" s="95"/>
      <c r="E15" s="95"/>
      <c r="F15" s="95"/>
      <c r="G15" s="95"/>
      <c r="H15" s="95"/>
      <c r="I15" s="95"/>
      <c r="J15" s="95"/>
      <c r="K15" s="95"/>
      <c r="L15" s="95"/>
      <c r="M15" s="95"/>
      <c r="N15" s="95"/>
      <c r="O15" s="95"/>
      <c r="P15" s="95"/>
      <c r="R15" s="21"/>
      <c r="S15" s="21"/>
    </row>
    <row r="16" spans="2:19">
      <c r="C16" s="134" t="s">
        <v>17</v>
      </c>
      <c r="D16" s="135"/>
      <c r="E16" s="85">
        <v>4</v>
      </c>
      <c r="F16" s="86">
        <v>5</v>
      </c>
      <c r="G16" s="86">
        <v>6</v>
      </c>
      <c r="H16" s="86">
        <v>7</v>
      </c>
      <c r="I16" s="86">
        <v>8</v>
      </c>
      <c r="J16" s="86">
        <v>9</v>
      </c>
      <c r="K16" s="86">
        <v>10</v>
      </c>
      <c r="L16" s="86">
        <v>11</v>
      </c>
      <c r="M16" s="86">
        <v>12</v>
      </c>
      <c r="N16" s="86">
        <v>1</v>
      </c>
      <c r="O16" s="86">
        <v>2</v>
      </c>
      <c r="P16" s="86">
        <v>3</v>
      </c>
    </row>
    <row r="17" spans="3:19">
      <c r="C17" s="119" t="s">
        <v>784</v>
      </c>
      <c r="D17" s="136"/>
      <c r="E17" s="105">
        <f t="shared" ref="E17:P17" si="0">IF(SUM(E21:E24)=0,0,SUM(E21:E24))</f>
        <v>0</v>
      </c>
      <c r="F17" s="105">
        <f t="shared" si="0"/>
        <v>0</v>
      </c>
      <c r="G17" s="105">
        <f t="shared" si="0"/>
        <v>0</v>
      </c>
      <c r="H17" s="105">
        <f t="shared" si="0"/>
        <v>0</v>
      </c>
      <c r="I17" s="105">
        <f t="shared" si="0"/>
        <v>0</v>
      </c>
      <c r="J17" s="105">
        <f t="shared" si="0"/>
        <v>0</v>
      </c>
      <c r="K17" s="105">
        <f t="shared" si="0"/>
        <v>0</v>
      </c>
      <c r="L17" s="105">
        <f t="shared" si="0"/>
        <v>0</v>
      </c>
      <c r="M17" s="105">
        <f t="shared" si="0"/>
        <v>0</v>
      </c>
      <c r="N17" s="105">
        <f t="shared" si="0"/>
        <v>0</v>
      </c>
      <c r="O17" s="105">
        <f t="shared" si="0"/>
        <v>0</v>
      </c>
      <c r="P17" s="105">
        <f t="shared" si="0"/>
        <v>0</v>
      </c>
    </row>
    <row r="18" spans="3:19">
      <c r="C18" s="95"/>
      <c r="D18" s="95"/>
      <c r="E18" s="95"/>
      <c r="F18" s="95"/>
      <c r="G18" s="95"/>
      <c r="H18" s="95"/>
      <c r="I18" s="95"/>
      <c r="J18" s="95"/>
      <c r="K18" s="95"/>
      <c r="L18" s="95"/>
      <c r="M18" s="95"/>
      <c r="N18" s="95"/>
      <c r="O18" s="95"/>
      <c r="P18" s="95"/>
    </row>
    <row r="19" spans="3:19">
      <c r="C19" t="s">
        <v>29</v>
      </c>
    </row>
    <row r="20" spans="3:19" ht="19.5" thickBot="1">
      <c r="C20" s="137" t="s">
        <v>17</v>
      </c>
      <c r="D20" s="138"/>
      <c r="E20" s="85">
        <v>4</v>
      </c>
      <c r="F20" s="86">
        <v>5</v>
      </c>
      <c r="G20" s="86">
        <v>6</v>
      </c>
      <c r="H20" s="86">
        <v>7</v>
      </c>
      <c r="I20" s="86">
        <v>8</v>
      </c>
      <c r="J20" s="86">
        <v>9</v>
      </c>
      <c r="K20" s="86">
        <v>10</v>
      </c>
      <c r="L20" s="86">
        <v>11</v>
      </c>
      <c r="M20" s="86">
        <v>12</v>
      </c>
      <c r="N20" s="86">
        <v>1</v>
      </c>
      <c r="O20" s="86">
        <v>2</v>
      </c>
      <c r="P20" s="86">
        <v>3</v>
      </c>
      <c r="Q20" s="7" t="s">
        <v>31</v>
      </c>
    </row>
    <row r="21" spans="3:19">
      <c r="C21" s="139" t="s">
        <v>15</v>
      </c>
      <c r="D21" s="20" t="s">
        <v>1</v>
      </c>
      <c r="E21" s="106" t="str">
        <f>IF(E13="冷房",VLOOKUP(E$20&amp;"福岡"&amp;$C$21&amp;$D$21,'&lt;PAC&gt;マスタNO3'!$Q:$R,2,0),"")</f>
        <v/>
      </c>
      <c r="F21" s="107" t="str">
        <f>IF(F13="冷房",VLOOKUP(F$20&amp;"福岡"&amp;$C$21&amp;$D$21,'&lt;PAC&gt;マスタNO3'!$Q:$R,2,0),"")</f>
        <v/>
      </c>
      <c r="G21" s="107" t="str">
        <f>IF(G13="冷房",VLOOKUP(G$20&amp;"福岡"&amp;$C$21&amp;$D$21,'&lt;PAC&gt;マスタNO3'!$Q:$R,2,0),"")</f>
        <v/>
      </c>
      <c r="H21" s="107" t="str">
        <f>IF(H13="冷房",VLOOKUP(H$20&amp;"福岡"&amp;$C$21&amp;$D$21,'&lt;PAC&gt;マスタNO3'!$Q:$R,2,0),"")</f>
        <v/>
      </c>
      <c r="I21" s="107" t="str">
        <f>IF(I13="冷房",VLOOKUP(I$20&amp;"福岡"&amp;$C$21&amp;$D$21,'&lt;PAC&gt;マスタNO3'!$Q:$R,2,0),"")</f>
        <v/>
      </c>
      <c r="J21" s="107" t="str">
        <f>IF(J13="冷房",VLOOKUP(J$20&amp;"福岡"&amp;$C$21&amp;$D$21,'&lt;PAC&gt;マスタNO3'!$Q:$R,2,0),"")</f>
        <v/>
      </c>
      <c r="K21" s="107" t="str">
        <f>IF(K13="冷房",VLOOKUP(K$20&amp;"福岡"&amp;$C$21&amp;$D$21,'&lt;PAC&gt;マスタNO3'!$Q:$R,2,0),"")</f>
        <v/>
      </c>
      <c r="L21" s="107" t="str">
        <f>IF(L13="冷房",VLOOKUP(L$20&amp;"福岡"&amp;$C$21&amp;$D$21,'&lt;PAC&gt;マスタNO3'!$Q:$R,2,0),"")</f>
        <v/>
      </c>
      <c r="M21" s="107" t="str">
        <f>IF(M13="冷房",VLOOKUP(M$20&amp;"福岡"&amp;$C$21&amp;$D$21,'&lt;PAC&gt;マスタNO3'!$Q:$R,2,0),"")</f>
        <v/>
      </c>
      <c r="N21" s="107" t="str">
        <f>IF(N13="冷房",VLOOKUP(N$20&amp;"福岡"&amp;$C$21&amp;$D$21,'&lt;PAC&gt;マスタNO3'!$Q:$R,2,0),"")</f>
        <v/>
      </c>
      <c r="O21" s="107" t="str">
        <f>IF(O13="冷房",VLOOKUP(O$20&amp;"福岡"&amp;$C$21&amp;$D$21,'&lt;PAC&gt;マスタNO3'!$Q:$R,2,0),"")</f>
        <v/>
      </c>
      <c r="P21" s="107" t="str">
        <f>IF(P13="冷房",VLOOKUP(P$20&amp;"福岡"&amp;$C$21&amp;$D$21,'&lt;PAC&gt;マスタNO3'!$Q:$R,2,0),"")</f>
        <v/>
      </c>
      <c r="Q21" s="107" t="e">
        <f>AVERAGE(E21:P21)</f>
        <v>#DIV/0!</v>
      </c>
    </row>
    <row r="22" spans="3:19" ht="19.5" thickBot="1">
      <c r="C22" s="140"/>
      <c r="D22" s="100" t="s">
        <v>0</v>
      </c>
      <c r="E22" s="108" t="str">
        <f>IF(E13="暖房",VLOOKUP(E$20&amp;"福岡"&amp;$C$21&amp;$D$22,'&lt;PAC&gt;マスタNO3'!$Q:$R,2,0),"")</f>
        <v/>
      </c>
      <c r="F22" s="109" t="str">
        <f>IF(F13="暖房",VLOOKUP(F$20&amp;"福岡"&amp;$C$21&amp;$D$22,'&lt;PAC&gt;マスタNO3'!$Q:$R,2,0),"")</f>
        <v/>
      </c>
      <c r="G22" s="109" t="str">
        <f>IF(G13="暖房",VLOOKUP(G$20&amp;"福岡"&amp;$C$21&amp;$D$22,'&lt;PAC&gt;マスタNO3'!$Q:$R,2,0),"")</f>
        <v/>
      </c>
      <c r="H22" s="109" t="str">
        <f>IF(H13="暖房",VLOOKUP(H$20&amp;"福岡"&amp;$C$21&amp;$D$22,'&lt;PAC&gt;マスタNO3'!$Q:$R,2,0),"")</f>
        <v/>
      </c>
      <c r="I22" s="109" t="str">
        <f>IF(I13="暖房",VLOOKUP(I$20&amp;"福岡"&amp;$C$21&amp;$D$22,'&lt;PAC&gt;マスタNO3'!$Q:$R,2,0),"")</f>
        <v/>
      </c>
      <c r="J22" s="109" t="str">
        <f>IF(J13="暖房",VLOOKUP(J$20&amp;"福岡"&amp;$C$21&amp;$D$22,'&lt;PAC&gt;マスタNO3'!$Q:$R,2,0),"")</f>
        <v/>
      </c>
      <c r="K22" s="109" t="str">
        <f>IF(K13="暖房",VLOOKUP(K$20&amp;"福岡"&amp;$C$21&amp;$D$22,'&lt;PAC&gt;マスタNO3'!$Q:$R,2,0),"")</f>
        <v/>
      </c>
      <c r="L22" s="109" t="str">
        <f>IF(L13="暖房",VLOOKUP(L$20&amp;"福岡"&amp;$C$21&amp;$D$22,'&lt;PAC&gt;マスタNO3'!$Q:$R,2,0),"")</f>
        <v/>
      </c>
      <c r="M22" s="109" t="str">
        <f>IF(M13="暖房",VLOOKUP(M$20&amp;"福岡"&amp;$C$21&amp;$D$22,'&lt;PAC&gt;マスタNO3'!$Q:$R,2,0),"")</f>
        <v/>
      </c>
      <c r="N22" s="109" t="str">
        <f>IF(N13="暖房",VLOOKUP(N$20&amp;"福岡"&amp;$C$21&amp;$D$22,'&lt;PAC&gt;マスタNO3'!$Q:$R,2,0),"")</f>
        <v/>
      </c>
      <c r="O22" s="109" t="str">
        <f>IF(O13="暖房",VLOOKUP(O$20&amp;"福岡"&amp;$C$21&amp;$D$22,'&lt;PAC&gt;マスタNO3'!$Q:$R,2,0),"")</f>
        <v/>
      </c>
      <c r="P22" s="109" t="str">
        <f>IF(P13="暖房",VLOOKUP(P$20&amp;"福岡"&amp;$C$21&amp;$D$22,'&lt;PAC&gt;マスタNO3'!$Q:$R,2,0),"")</f>
        <v/>
      </c>
      <c r="Q22" s="110" t="e">
        <f>AVERAGE(E22:P22)</f>
        <v>#DIV/0!</v>
      </c>
    </row>
    <row r="23" spans="3:19">
      <c r="C23" s="139" t="s">
        <v>16</v>
      </c>
      <c r="D23" s="20" t="s">
        <v>1</v>
      </c>
      <c r="E23" s="106" t="str">
        <f>IF(E14="冷房",VLOOKUP(E$20&amp;"福岡"&amp;$C$23&amp;$D$23,'&lt;PAC&gt;マスタNO3'!$Q:$R,2,0),"")</f>
        <v/>
      </c>
      <c r="F23" s="107" t="str">
        <f>IF(F14="冷房",VLOOKUP(F$20&amp;"福岡"&amp;$C$23&amp;$D$23,'&lt;PAC&gt;マスタNO3'!$Q:$R,2,0),"")</f>
        <v/>
      </c>
      <c r="G23" s="107" t="str">
        <f>IF(G14="冷房",VLOOKUP(G$20&amp;"福岡"&amp;$C$23&amp;$D$23,'&lt;PAC&gt;マスタNO3'!$Q:$R,2,0),"")</f>
        <v/>
      </c>
      <c r="H23" s="107" t="str">
        <f>IF(H14="冷房",VLOOKUP(H$20&amp;"福岡"&amp;$C$23&amp;$D$23,'&lt;PAC&gt;マスタNO3'!$Q:$R,2,0),"")</f>
        <v/>
      </c>
      <c r="I23" s="107" t="str">
        <f>IF(I14="冷房",VLOOKUP(I$20&amp;"福岡"&amp;$C$23&amp;$D$23,'&lt;PAC&gt;マスタNO3'!$Q:$R,2,0),"")</f>
        <v/>
      </c>
      <c r="J23" s="107" t="str">
        <f>IF(J14="冷房",VLOOKUP(J$20&amp;"福岡"&amp;$C$23&amp;$D$23,'&lt;PAC&gt;マスタNO3'!$Q:$R,2,0),"")</f>
        <v/>
      </c>
      <c r="K23" s="107" t="str">
        <f>IF(K14="冷房",VLOOKUP(K$20&amp;"福岡"&amp;$C$23&amp;$D$23,'&lt;PAC&gt;マスタNO3'!$Q:$R,2,0),"")</f>
        <v/>
      </c>
      <c r="L23" s="107" t="str">
        <f>IF(L14="冷房",VLOOKUP(L$20&amp;"福岡"&amp;$C$23&amp;$D$23,'&lt;PAC&gt;マスタNO3'!$Q:$R,2,0),"")</f>
        <v/>
      </c>
      <c r="M23" s="107" t="str">
        <f>IF(M14="冷房",VLOOKUP(M$20&amp;"福岡"&amp;$C$23&amp;$D$23,'&lt;PAC&gt;マスタNO3'!$Q:$R,2,0),"")</f>
        <v/>
      </c>
      <c r="N23" s="107" t="str">
        <f>IF(N14="冷房",VLOOKUP(N$20&amp;"福岡"&amp;$C$23&amp;$D$23,'&lt;PAC&gt;マスタNO3'!$Q:$R,2,0),"")</f>
        <v/>
      </c>
      <c r="O23" s="107" t="str">
        <f>IF(O14="冷房",VLOOKUP(O$20&amp;"福岡"&amp;$C$23&amp;$D$23,'&lt;PAC&gt;マスタNO3'!$Q:$R,2,0),"")</f>
        <v/>
      </c>
      <c r="P23" s="107" t="str">
        <f>IF(P14="冷房",VLOOKUP(P$20&amp;"福岡"&amp;$C$23&amp;$D$23,'&lt;PAC&gt;マスタNO3'!$Q:$R,2,0),"")</f>
        <v/>
      </c>
      <c r="Q23" s="107" t="e">
        <f>AVERAGE(E23:P23)</f>
        <v>#DIV/0!</v>
      </c>
    </row>
    <row r="24" spans="3:19">
      <c r="C24" s="141"/>
      <c r="D24" s="19" t="s">
        <v>0</v>
      </c>
      <c r="E24" s="111" t="str">
        <f>IF(E14="暖房",VLOOKUP(E$20&amp;"福岡"&amp;$C$23&amp;$D$24,'&lt;PAC&gt;マスタNO3'!$Q:$R,2,0),"")</f>
        <v/>
      </c>
      <c r="F24" s="112" t="str">
        <f>IF(F14="暖房",VLOOKUP(F$20&amp;"福岡"&amp;$C$23&amp;$D$24,'&lt;PAC&gt;マスタNO3'!$Q:$R,2,0),"")</f>
        <v/>
      </c>
      <c r="G24" s="112" t="str">
        <f>IF(G14="暖房",VLOOKUP(G$20&amp;"福岡"&amp;$C$23&amp;$D$24,'&lt;PAC&gt;マスタNO3'!$Q:$R,2,0),"")</f>
        <v/>
      </c>
      <c r="H24" s="112" t="str">
        <f>IF(H14="暖房",VLOOKUP(H$20&amp;"福岡"&amp;$C$23&amp;$D$24,'&lt;PAC&gt;マスタNO3'!$Q:$R,2,0),"")</f>
        <v/>
      </c>
      <c r="I24" s="112" t="str">
        <f>IF(I14="暖房",VLOOKUP(I$20&amp;"福岡"&amp;$C$23&amp;$D$24,'&lt;PAC&gt;マスタNO3'!$Q:$R,2,0),"")</f>
        <v/>
      </c>
      <c r="J24" s="112" t="str">
        <f>IF(J14="暖房",VLOOKUP(J$20&amp;"福岡"&amp;$C$23&amp;$D$24,'&lt;PAC&gt;マスタNO3'!$Q:$R,2,0),"")</f>
        <v/>
      </c>
      <c r="K24" s="112" t="str">
        <f>IF(K14="暖房",VLOOKUP(K$20&amp;"福岡"&amp;$C$23&amp;$D$24,'&lt;PAC&gt;マスタNO3'!$Q:$R,2,0),"")</f>
        <v/>
      </c>
      <c r="L24" s="112" t="str">
        <f>IF(L14="暖房",VLOOKUP(L$20&amp;"福岡"&amp;$C$23&amp;$D$24,'&lt;PAC&gt;マスタNO3'!$Q:$R,2,0),"")</f>
        <v/>
      </c>
      <c r="M24" s="112" t="str">
        <f>IF(M14="暖房",VLOOKUP(M$20&amp;"福岡"&amp;$C$23&amp;$D$24,'&lt;PAC&gt;マスタNO3'!$Q:$R,2,0),"")</f>
        <v/>
      </c>
      <c r="N24" s="112" t="str">
        <f>IF(N14="暖房",VLOOKUP(N$20&amp;"福岡"&amp;$C$23&amp;$D$24,'&lt;PAC&gt;マスタNO3'!$Q:$R,2,0),"")</f>
        <v/>
      </c>
      <c r="O24" s="112" t="str">
        <f>IF(O14="暖房",VLOOKUP(O$20&amp;"福岡"&amp;$C$23&amp;$D$24,'&lt;PAC&gt;マスタNO3'!$Q:$R,2,0),"")</f>
        <v/>
      </c>
      <c r="P24" s="112" t="str">
        <f>IF(P14="暖房",VLOOKUP(P$20&amp;"福岡"&amp;$C$23&amp;$D$24,'&lt;PAC&gt;マスタNO3'!$Q:$R,2,0),"")</f>
        <v/>
      </c>
      <c r="Q24" s="112" t="e">
        <f>AVERAGE(E24:P24)</f>
        <v>#DIV/0!</v>
      </c>
      <c r="S24"/>
    </row>
    <row r="25" spans="3:19">
      <c r="S25"/>
    </row>
    <row r="26" spans="3:19">
      <c r="C26" t="s">
        <v>778</v>
      </c>
    </row>
    <row r="27" spans="3:19" ht="19.5" thickBot="1">
      <c r="C27" s="137" t="s">
        <v>17</v>
      </c>
      <c r="D27" s="138"/>
      <c r="E27" s="85">
        <v>4</v>
      </c>
      <c r="F27" s="86">
        <v>5</v>
      </c>
      <c r="G27" s="86">
        <v>6</v>
      </c>
      <c r="H27" s="86">
        <v>7</v>
      </c>
      <c r="I27" s="86">
        <v>8</v>
      </c>
      <c r="J27" s="86">
        <v>9</v>
      </c>
      <c r="K27" s="86">
        <v>10</v>
      </c>
      <c r="L27" s="86">
        <v>11</v>
      </c>
      <c r="M27" s="86">
        <v>12</v>
      </c>
      <c r="N27" s="86">
        <v>1</v>
      </c>
      <c r="O27" s="86">
        <v>2</v>
      </c>
      <c r="P27" s="86">
        <v>3</v>
      </c>
      <c r="Q27" s="7" t="s">
        <v>31</v>
      </c>
    </row>
    <row r="28" spans="3:19">
      <c r="C28" s="139" t="s">
        <v>15</v>
      </c>
      <c r="D28" s="20" t="s">
        <v>1</v>
      </c>
      <c r="E28" s="106" t="str">
        <f>IF(E$13="冷房",IF($C$9="店舗",VLOOKUP(E$27&amp;$E$37&amp;$D$28&amp;$G$37&amp;$I$37,'&lt;PAC&gt;マスタNO3'!$Y:$AE,7,0),""),"")</f>
        <v/>
      </c>
      <c r="F28" s="107" t="str">
        <f>IF(F$13="冷房",IF($C$9="店舗",VLOOKUP(F$27&amp;$E$37&amp;$D$28&amp;$G$37&amp;$I$37,'&lt;PAC&gt;マスタNO3'!$Y:$AE,7,0),""),"")</f>
        <v/>
      </c>
      <c r="G28" s="107" t="str">
        <f>IF(G$13="冷房",IF($C$9="店舗",VLOOKUP(G$27&amp;$E$37&amp;$D$28&amp;$G$37&amp;$I$37,'&lt;PAC&gt;マスタNO3'!$Y:$AE,7,0),""),"")</f>
        <v/>
      </c>
      <c r="H28" s="107" t="str">
        <f>IF(H$13="冷房",IF($C$9="店舗",VLOOKUP(H$27&amp;$E$37&amp;$D$28&amp;$G$37&amp;$I$37,'&lt;PAC&gt;マスタNO3'!$Y:$AE,7,0),""),"")</f>
        <v/>
      </c>
      <c r="I28" s="107" t="str">
        <f>IF(I$13="冷房",IF($C$9="店舗",VLOOKUP(I$27&amp;$E$37&amp;$D$28&amp;$G$37&amp;$I$37,'&lt;PAC&gt;マスタNO3'!$Y:$AE,7,0),""),"")</f>
        <v/>
      </c>
      <c r="J28" s="107" t="str">
        <f>IF(J$13="冷房",IF($C$9="店舗",VLOOKUP(J$27&amp;$E$37&amp;$D$28&amp;$G$37&amp;$I$37,'&lt;PAC&gt;マスタNO3'!$Y:$AE,7,0),""),"")</f>
        <v/>
      </c>
      <c r="K28" s="107" t="str">
        <f>IF(K$13="冷房",IF($C$9="店舗",VLOOKUP(K$27&amp;$E$37&amp;$D$28&amp;$G$37&amp;$I$37,'&lt;PAC&gt;マスタNO3'!$Y:$AE,7,0),""),"")</f>
        <v/>
      </c>
      <c r="L28" s="107" t="str">
        <f>IF(L$13="冷房",IF($C$9="店舗",VLOOKUP(L$27&amp;$E$37&amp;$D$28&amp;$G$37&amp;$I$37,'&lt;PAC&gt;マスタNO3'!$Y:$AE,7,0),""),"")</f>
        <v/>
      </c>
      <c r="M28" s="107" t="str">
        <f>IF(M$13="冷房",IF($C$9="店舗",VLOOKUP(M$27&amp;$E$37&amp;$D$28&amp;$G$37&amp;$I$37,'&lt;PAC&gt;マスタNO3'!$Y:$AE,7,0),""),"")</f>
        <v/>
      </c>
      <c r="N28" s="107" t="str">
        <f>IF(N$13="冷房",IF($C$9="店舗",VLOOKUP(N$27&amp;$E$37&amp;$D$28&amp;$G$37&amp;$I$37,'&lt;PAC&gt;マスタNO3'!$Y:$AE,7,0),""),"")</f>
        <v/>
      </c>
      <c r="O28" s="107" t="str">
        <f>IF(O$13="冷房",IF($C$9="店舗",VLOOKUP(O$27&amp;$E$37&amp;$D$28&amp;$G$37&amp;$I$37,'&lt;PAC&gt;マスタNO3'!$Y:$AE,7,0),""),"")</f>
        <v/>
      </c>
      <c r="P28" s="107" t="str">
        <f>IF(P$13="冷房",IF($C$9="店舗",VLOOKUP(P$27&amp;$E$37&amp;$D$28&amp;$G$37&amp;$I$37,'&lt;PAC&gt;マスタNO3'!$Y:$AE,7,0),""),"")</f>
        <v/>
      </c>
      <c r="Q28" s="107" t="e">
        <f>AVERAGE(E28:P28)</f>
        <v>#DIV/0!</v>
      </c>
    </row>
    <row r="29" spans="3:19" ht="19.5" thickBot="1">
      <c r="C29" s="140"/>
      <c r="D29" s="100" t="s">
        <v>0</v>
      </c>
      <c r="E29" s="108" t="str">
        <f>IF(E$13="暖房",IF($C$9="店舗",VLOOKUP(E$27&amp;$E$37&amp;$D$29&amp;$G$37&amp;$I$37,'&lt;PAC&gt;マスタNO3'!$Y:$AE,7,0),""),"")</f>
        <v/>
      </c>
      <c r="F29" s="109" t="str">
        <f>IF(F$13="暖房",IF($C$9="店舗",VLOOKUP(F$27&amp;$E$37&amp;$D$29&amp;$G$37&amp;$I$37,'&lt;PAC&gt;マスタNO3'!$Y:$AE,7,0),""),"")</f>
        <v/>
      </c>
      <c r="G29" s="109" t="str">
        <f>IF(G$13="暖房",IF($C$9="店舗",VLOOKUP(G$27&amp;$E$37&amp;$D$29&amp;$G$37&amp;$I$37,'&lt;PAC&gt;マスタNO3'!$Y:$AE,7,0),""),"")</f>
        <v/>
      </c>
      <c r="H29" s="109" t="str">
        <f>IF(H$13="暖房",IF($C$9="店舗",VLOOKUP(H$27&amp;$E$37&amp;$D$29&amp;$G$37&amp;$I$37,'&lt;PAC&gt;マスタNO3'!$Y:$AE,7,0),""),"")</f>
        <v/>
      </c>
      <c r="I29" s="109" t="str">
        <f>IF(I$13="暖房",IF($C$9="店舗",VLOOKUP(I$27&amp;$E$37&amp;$D$29&amp;$G$37&amp;$I$37,'&lt;PAC&gt;マスタNO3'!$Y:$AE,7,0),""),"")</f>
        <v/>
      </c>
      <c r="J29" s="109" t="str">
        <f>IF(J$13="暖房",IF($C$9="店舗",VLOOKUP(J$27&amp;$E$37&amp;$D$29&amp;$G$37&amp;$I$37,'&lt;PAC&gt;マスタNO3'!$Y:$AE,7,0),""),"")</f>
        <v/>
      </c>
      <c r="K29" s="109" t="str">
        <f>IF(K$13="暖房",IF($C$9="店舗",VLOOKUP(K$27&amp;$E$37&amp;$D$29&amp;$G$37&amp;$I$37,'&lt;PAC&gt;マスタNO3'!$Y:$AE,7,0),""),"")</f>
        <v/>
      </c>
      <c r="L29" s="109" t="str">
        <f>IF(L$13="暖房",IF($C$9="店舗",VLOOKUP(L$27&amp;$E$37&amp;$D$29&amp;$G$37&amp;$I$37,'&lt;PAC&gt;マスタNO3'!$Y:$AE,7,0),""),"")</f>
        <v/>
      </c>
      <c r="M29" s="109" t="str">
        <f>IF(M$13="暖房",IF($C$9="店舗",VLOOKUP(M$27&amp;$E$37&amp;$D$29&amp;$G$37&amp;$I$37,'&lt;PAC&gt;マスタNO3'!$Y:$AE,7,0),""),"")</f>
        <v/>
      </c>
      <c r="N29" s="109" t="str">
        <f>IF(N$13="暖房",IF($C$9="店舗",VLOOKUP(N$27&amp;$E$37&amp;$D$29&amp;$G$37&amp;$I$37,'&lt;PAC&gt;マスタNO3'!$Y:$AE,7,0),""),"")</f>
        <v/>
      </c>
      <c r="O29" s="109" t="str">
        <f>IF(O$13="暖房",IF($C$9="店舗",VLOOKUP(O$27&amp;$E$37&amp;$D$29&amp;$G$37&amp;$I$37,'&lt;PAC&gt;マスタNO3'!$Y:$AE,7,0),""),"")</f>
        <v/>
      </c>
      <c r="P29" s="109" t="str">
        <f>IF(P$13="暖房",IF($C$9="店舗",VLOOKUP(P$27&amp;$E$37&amp;$D$29&amp;$G$37&amp;$I$37,'&lt;PAC&gt;マスタNO3'!$Y:$AE,7,0),""),"")</f>
        <v/>
      </c>
      <c r="Q29" s="110" t="e">
        <f>AVERAGE(E29:P29)</f>
        <v>#DIV/0!</v>
      </c>
    </row>
    <row r="30" spans="3:19">
      <c r="C30" s="139" t="s">
        <v>16</v>
      </c>
      <c r="D30" s="20" t="s">
        <v>1</v>
      </c>
      <c r="E30" s="106" t="str">
        <f>IF(E$14="冷房",IF($C$9="事務所",VLOOKUP(E$27&amp;$E$37&amp;$D$30&amp;$G$37&amp;$I$37,'&lt;PAC&gt;マスタNO3'!$Y:$AE,7,0),""),"")</f>
        <v/>
      </c>
      <c r="F30" s="107" t="str">
        <f>IF(F$14="冷房",IF($C$9="事務所",VLOOKUP(F$27&amp;$E$37&amp;$D$30&amp;$G$37&amp;$I$37,'&lt;PAC&gt;マスタNO3'!$Y:$AE,7,0),""),"")</f>
        <v/>
      </c>
      <c r="G30" s="107" t="str">
        <f>IF(G$14="冷房",IF($C$9="事務所",VLOOKUP(G$27&amp;$E$37&amp;$D$30&amp;$G$37&amp;$I$37,'&lt;PAC&gt;マスタNO3'!$Y:$AE,7,0),""),"")</f>
        <v/>
      </c>
      <c r="H30" s="107" t="str">
        <f>IF(H$14="冷房",IF($C$9="事務所",VLOOKUP(H$27&amp;$E$37&amp;$D$30&amp;$G$37&amp;$I$37,'&lt;PAC&gt;マスタNO3'!$Y:$AE,7,0),""),"")</f>
        <v/>
      </c>
      <c r="I30" s="107" t="str">
        <f>IF(I$14="冷房",IF($C$9="事務所",VLOOKUP(I$27&amp;$E$37&amp;$D$30&amp;$G$37&amp;$I$37,'&lt;PAC&gt;マスタNO3'!$Y:$AE,7,0),""),"")</f>
        <v/>
      </c>
      <c r="J30" s="107" t="str">
        <f>IF(J$14="冷房",IF($C$9="事務所",VLOOKUP(J$27&amp;$E$37&amp;$D$30&amp;$G$37&amp;$I$37,'&lt;PAC&gt;マスタNO3'!$Y:$AE,7,0),""),"")</f>
        <v/>
      </c>
      <c r="K30" s="107" t="str">
        <f>IF(K$14="冷房",IF($C$9="事務所",VLOOKUP(K$27&amp;$E$37&amp;$D$30&amp;$G$37&amp;$I$37,'&lt;PAC&gt;マスタNO3'!$Y:$AE,7,0),""),"")</f>
        <v/>
      </c>
      <c r="L30" s="107" t="str">
        <f>IF(L$14="冷房",IF($C$9="事務所",VLOOKUP(L$27&amp;$E$37&amp;$D$30&amp;$G$37&amp;$I$37,'&lt;PAC&gt;マスタNO3'!$Y:$AE,7,0),""),"")</f>
        <v/>
      </c>
      <c r="M30" s="107" t="str">
        <f>IF(M$14="冷房",IF($C$9="事務所",VLOOKUP(M$27&amp;$E$37&amp;$D$30&amp;$G$37&amp;$I$37,'&lt;PAC&gt;マスタNO3'!$Y:$AE,7,0),""),"")</f>
        <v/>
      </c>
      <c r="N30" s="107" t="str">
        <f>IF(N$14="冷房",IF($C$9="事務所",VLOOKUP(N$27&amp;$E$37&amp;$D$30&amp;$G$37&amp;$I$37,'&lt;PAC&gt;マスタNO3'!$Y:$AE,7,0),""),"")</f>
        <v/>
      </c>
      <c r="O30" s="107" t="str">
        <f>IF(O$14="冷房",IF($C$9="事務所",VLOOKUP(O$27&amp;$E$37&amp;$D$30&amp;$G$37&amp;$I$37,'&lt;PAC&gt;マスタNO3'!$Y:$AE,7,0),""),"")</f>
        <v/>
      </c>
      <c r="P30" s="107" t="str">
        <f>IF(P$14="冷房",IF($C$9="事務所",VLOOKUP(P$27&amp;$E$37&amp;$D$30&amp;$G$37&amp;$I$37,'&lt;PAC&gt;マスタNO3'!$Y:$AE,7,0),""),"")</f>
        <v/>
      </c>
      <c r="Q30" s="107" t="e">
        <f>AVERAGE(E30:P30)</f>
        <v>#DIV/0!</v>
      </c>
    </row>
    <row r="31" spans="3:19">
      <c r="C31" s="141"/>
      <c r="D31" s="19" t="s">
        <v>0</v>
      </c>
      <c r="E31" s="111" t="str">
        <f>IF(E$14="暖房",IF($C$9="事務所",VLOOKUP(E$27&amp;$E$37&amp;$D$31&amp;$G$37&amp;$I$37,'&lt;PAC&gt;マスタNO3'!$Y:$AE,7,0),""),"")</f>
        <v/>
      </c>
      <c r="F31" s="112" t="str">
        <f>IF(F$14="暖房",IF($C$9="事務所",VLOOKUP(F$27&amp;$E$37&amp;$D$31&amp;$G$37&amp;$I$37,'&lt;PAC&gt;マスタNO3'!$Y:$AE,7,0),""),"")</f>
        <v/>
      </c>
      <c r="G31" s="112" t="str">
        <f>IF(G$14="暖房",IF($C$9="事務所",VLOOKUP(G$27&amp;$E$37&amp;$D$31&amp;$G$37&amp;$I$37,'&lt;PAC&gt;マスタNO3'!$Y:$AE,7,0),""),"")</f>
        <v/>
      </c>
      <c r="H31" s="112" t="str">
        <f>IF(H$14="暖房",IF($C$9="事務所",VLOOKUP(H$27&amp;$E$37&amp;$D$31&amp;$G$37&amp;$I$37,'&lt;PAC&gt;マスタNO3'!$Y:$AE,7,0),""),"")</f>
        <v/>
      </c>
      <c r="I31" s="112" t="str">
        <f>IF(I$14="暖房",IF($C$9="事務所",VLOOKUP(I$27&amp;$E$37&amp;$D$31&amp;$G$37&amp;$I$37,'&lt;PAC&gt;マスタNO3'!$Y:$AE,7,0),""),"")</f>
        <v/>
      </c>
      <c r="J31" s="112" t="str">
        <f>IF(J$14="暖房",IF($C$9="事務所",VLOOKUP(J$27&amp;$E$37&amp;$D$31&amp;$G$37&amp;$I$37,'&lt;PAC&gt;マスタNO3'!$Y:$AE,7,0),""),"")</f>
        <v/>
      </c>
      <c r="K31" s="112" t="str">
        <f>IF(K$14="暖房",IF($C$9="事務所",VLOOKUP(K$27&amp;$E$37&amp;$D$31&amp;$G$37&amp;$I$37,'&lt;PAC&gt;マスタNO3'!$Y:$AE,7,0),""),"")</f>
        <v/>
      </c>
      <c r="L31" s="112" t="str">
        <f>IF(L$14="暖房",IF($C$9="事務所",VLOOKUP(L$27&amp;$E$37&amp;$D$31&amp;$G$37&amp;$I$37,'&lt;PAC&gt;マスタNO3'!$Y:$AE,7,0),""),"")</f>
        <v/>
      </c>
      <c r="M31" s="112" t="str">
        <f>IF(M$14="暖房",IF($C$9="事務所",VLOOKUP(M$27&amp;$E$37&amp;$D$31&amp;$G$37&amp;$I$37,'&lt;PAC&gt;マスタNO3'!$Y:$AE,7,0),""),"")</f>
        <v/>
      </c>
      <c r="N31" s="112" t="str">
        <f>IF(N$14="暖房",IF($C$9="事務所",VLOOKUP(N$27&amp;$E$37&amp;$D$31&amp;$G$37&amp;$I$37,'&lt;PAC&gt;マスタNO3'!$Y:$AE,7,0),""),"")</f>
        <v/>
      </c>
      <c r="O31" s="112" t="str">
        <f>IF(O$14="暖房",IF($C$9="事務所",VLOOKUP(O$27&amp;$E$37&amp;$D$31&amp;$G$37&amp;$I$37,'&lt;PAC&gt;マスタNO3'!$Y:$AE,7,0),""),"")</f>
        <v/>
      </c>
      <c r="P31" s="112" t="str">
        <f>IF(P$14="暖房",IF($C$9="事務所",VLOOKUP(P$27&amp;$E$37&amp;$D$31&amp;$G$37&amp;$I$37,'&lt;PAC&gt;マスタNO3'!$Y:$AE,7,0),""),"")</f>
        <v/>
      </c>
      <c r="Q31" s="112" t="e">
        <f>AVERAGE(E31:P31)</f>
        <v>#DIV/0!</v>
      </c>
    </row>
    <row r="32" spans="3:19">
      <c r="G32" s="89"/>
    </row>
    <row r="34" spans="2:13" ht="24">
      <c r="B34" s="3">
        <v>2</v>
      </c>
      <c r="C34" s="2" t="s">
        <v>24</v>
      </c>
      <c r="D34" s="2"/>
      <c r="E34" s="2"/>
      <c r="F34" s="2"/>
    </row>
    <row r="36" spans="2:13">
      <c r="C36" s="9" t="s">
        <v>1</v>
      </c>
      <c r="E36" t="s">
        <v>45</v>
      </c>
      <c r="G36" t="s">
        <v>779</v>
      </c>
      <c r="I36" t="s">
        <v>780</v>
      </c>
      <c r="K36" t="s">
        <v>47</v>
      </c>
      <c r="M36" t="s">
        <v>24</v>
      </c>
    </row>
    <row r="37" spans="2:13">
      <c r="E37" s="13">
        <f>IF(入力ホーム設備NO3!$D$18&lt;1995,1995,VLOOKUP(入力ホーム設備NO3!$D$18,'&lt;PAC&gt;マスタNO3'!E48:F842,2))</f>
        <v>1995</v>
      </c>
      <c r="F37" t="s">
        <v>46</v>
      </c>
      <c r="G37" s="13">
        <f>入力ホーム設備NO3!D24</f>
        <v>0</v>
      </c>
      <c r="I37" s="13">
        <f>入力ホーム設備NO3!D25</f>
        <v>0</v>
      </c>
      <c r="K37" s="5" t="str">
        <f>+E9</f>
        <v/>
      </c>
      <c r="M37" s="113" t="str">
        <f>IF($C$9="店舗",Q28,IF($C$9="事務所",Q30,""))</f>
        <v/>
      </c>
    </row>
    <row r="38" spans="2:13">
      <c r="M38" s="90"/>
    </row>
    <row r="39" spans="2:13">
      <c r="C39" s="9" t="s">
        <v>0</v>
      </c>
      <c r="E39" t="s">
        <v>45</v>
      </c>
      <c r="G39" t="s">
        <v>779</v>
      </c>
      <c r="I39" t="s">
        <v>780</v>
      </c>
      <c r="K39" t="s">
        <v>47</v>
      </c>
      <c r="M39" s="90" t="s">
        <v>24</v>
      </c>
    </row>
    <row r="40" spans="2:13">
      <c r="E40" s="13">
        <f>IF(入力ホーム設備NO3!$D$18&lt;1995,1995,VLOOKUP(入力ホーム設備NO3!$D$18,'&lt;PAC&gt;マスタNO3'!E51:F845,2))</f>
        <v>1995</v>
      </c>
      <c r="F40" t="s">
        <v>46</v>
      </c>
      <c r="G40" s="13">
        <f>入力ホーム設備NO3!D24</f>
        <v>0</v>
      </c>
      <c r="I40" s="13">
        <f>入力ホーム設備NO3!D25</f>
        <v>0</v>
      </c>
      <c r="K40" s="5" t="str">
        <f>+E10</f>
        <v/>
      </c>
      <c r="M40" s="113" t="str">
        <f>IF($C$9="店舗",Q29,IF($C$9="事務所",Q31,""))</f>
        <v/>
      </c>
    </row>
    <row r="43" spans="2:13" ht="24">
      <c r="B43" s="3">
        <v>3</v>
      </c>
      <c r="C43" s="2" t="s">
        <v>28</v>
      </c>
      <c r="D43" s="2"/>
      <c r="E43" s="2"/>
      <c r="F43" s="2"/>
    </row>
    <row r="45" spans="2:13">
      <c r="C45" s="9" t="s">
        <v>1</v>
      </c>
      <c r="E45" t="s">
        <v>18</v>
      </c>
      <c r="H45" t="s">
        <v>21</v>
      </c>
      <c r="K45" t="s">
        <v>26</v>
      </c>
    </row>
    <row r="46" spans="2:13">
      <c r="E46" s="11">
        <f>+入力ホーム設備NO3!D29</f>
        <v>0</v>
      </c>
      <c r="F46" t="s">
        <v>19</v>
      </c>
      <c r="G46" s="4" t="s">
        <v>20</v>
      </c>
      <c r="H46" s="11">
        <f>+入力ホーム設備NO3!F29</f>
        <v>0</v>
      </c>
      <c r="I46" t="s">
        <v>19</v>
      </c>
      <c r="J46" s="4" t="s">
        <v>22</v>
      </c>
      <c r="K46" s="8" t="e">
        <f>+E46/H46</f>
        <v>#DIV/0!</v>
      </c>
    </row>
    <row r="48" spans="2:13">
      <c r="E48" t="s">
        <v>26</v>
      </c>
      <c r="G48" t="s">
        <v>24</v>
      </c>
      <c r="I48" s="115" t="s">
        <v>25</v>
      </c>
    </row>
    <row r="49" spans="2:17">
      <c r="E49" s="8" t="e">
        <f>+K46</f>
        <v>#DIV/0!</v>
      </c>
      <c r="F49" s="4" t="s">
        <v>23</v>
      </c>
      <c r="G49" s="12" t="str">
        <f>M37</f>
        <v/>
      </c>
      <c r="H49" s="4" t="s">
        <v>22</v>
      </c>
      <c r="I49" s="114" t="e">
        <f>ROUNDDOWN((E49*G49),2)</f>
        <v>#DIV/0!</v>
      </c>
    </row>
    <row r="50" spans="2:17">
      <c r="F50" s="4"/>
    </row>
    <row r="51" spans="2:17">
      <c r="C51" s="9" t="s">
        <v>0</v>
      </c>
      <c r="E51" t="s">
        <v>18</v>
      </c>
      <c r="H51" t="s">
        <v>21</v>
      </c>
      <c r="K51" t="s">
        <v>26</v>
      </c>
    </row>
    <row r="52" spans="2:17">
      <c r="E52" s="11">
        <f>+入力ホーム設備NO3!D30</f>
        <v>0</v>
      </c>
      <c r="F52" t="s">
        <v>19</v>
      </c>
      <c r="G52" s="4" t="s">
        <v>20</v>
      </c>
      <c r="H52" s="11">
        <f>+入力ホーム設備NO3!F30</f>
        <v>0</v>
      </c>
      <c r="I52" t="s">
        <v>19</v>
      </c>
      <c r="J52" s="4" t="s">
        <v>22</v>
      </c>
      <c r="K52" s="8" t="e">
        <f>+E52/H52</f>
        <v>#DIV/0!</v>
      </c>
    </row>
    <row r="54" spans="2:17">
      <c r="E54" t="s">
        <v>26</v>
      </c>
      <c r="F54" s="4"/>
      <c r="G54" t="s">
        <v>24</v>
      </c>
      <c r="I54" s="115" t="s">
        <v>25</v>
      </c>
    </row>
    <row r="55" spans="2:17">
      <c r="E55" s="8" t="e">
        <f>+K52</f>
        <v>#DIV/0!</v>
      </c>
      <c r="F55" s="4" t="s">
        <v>23</v>
      </c>
      <c r="G55" s="12" t="str">
        <f>M40</f>
        <v/>
      </c>
      <c r="H55" s="4" t="s">
        <v>22</v>
      </c>
      <c r="I55" s="114" t="e">
        <f>ROUNDDOWN((E55*G55),2)</f>
        <v>#DIV/0!</v>
      </c>
    </row>
    <row r="57" spans="2:17" ht="24">
      <c r="B57" s="3">
        <v>4</v>
      </c>
      <c r="C57" s="2" t="s">
        <v>27</v>
      </c>
      <c r="D57" s="2"/>
      <c r="E57" s="2"/>
      <c r="F57" s="2"/>
    </row>
    <row r="59" spans="2:17">
      <c r="C59" s="9" t="s">
        <v>1</v>
      </c>
      <c r="E59" t="s">
        <v>18</v>
      </c>
      <c r="H59" t="s">
        <v>25</v>
      </c>
      <c r="J59" t="s">
        <v>33</v>
      </c>
    </row>
    <row r="60" spans="2:17">
      <c r="E60" s="12">
        <f>+E46</f>
        <v>0</v>
      </c>
      <c r="F60" t="s">
        <v>19</v>
      </c>
      <c r="G60" s="4" t="s">
        <v>20</v>
      </c>
      <c r="H60" s="1" t="e">
        <f>+I49</f>
        <v>#DIV/0!</v>
      </c>
      <c r="I60" s="4" t="s">
        <v>22</v>
      </c>
      <c r="J60" s="8" t="e">
        <f>+E60/H60</f>
        <v>#DIV/0!</v>
      </c>
      <c r="K60" t="s">
        <v>19</v>
      </c>
    </row>
    <row r="62" spans="2:17">
      <c r="E62" t="s">
        <v>33</v>
      </c>
      <c r="H62" t="s">
        <v>30</v>
      </c>
      <c r="J62" t="s">
        <v>36</v>
      </c>
      <c r="M62" t="s">
        <v>38</v>
      </c>
      <c r="P62" t="s">
        <v>52</v>
      </c>
    </row>
    <row r="63" spans="2:17">
      <c r="E63" s="8" t="e">
        <f>+J60</f>
        <v>#DIV/0!</v>
      </c>
      <c r="F63" t="s">
        <v>19</v>
      </c>
      <c r="G63" s="4" t="s">
        <v>23</v>
      </c>
      <c r="H63" s="5" t="str">
        <f>+E9</f>
        <v/>
      </c>
      <c r="I63" s="4" t="s">
        <v>23</v>
      </c>
      <c r="J63" s="10">
        <f>+入力ホーム設備NO3!D22</f>
        <v>0</v>
      </c>
      <c r="K63" t="s">
        <v>37</v>
      </c>
      <c r="L63" s="4" t="s">
        <v>23</v>
      </c>
      <c r="M63" s="10">
        <f>+入力ホーム設備NO3!D23</f>
        <v>0</v>
      </c>
      <c r="N63" t="s">
        <v>39</v>
      </c>
      <c r="O63" s="4" t="s">
        <v>22</v>
      </c>
      <c r="P63" s="1" t="e">
        <f>+E63*H63*J63*M63</f>
        <v>#DIV/0!</v>
      </c>
      <c r="Q63" t="s">
        <v>41</v>
      </c>
    </row>
    <row r="65" spans="3:17">
      <c r="E65" t="s">
        <v>52</v>
      </c>
      <c r="K65" t="s">
        <v>50</v>
      </c>
    </row>
    <row r="66" spans="3:17">
      <c r="E66" s="1" t="e">
        <f>+P63</f>
        <v>#DIV/0!</v>
      </c>
      <c r="F66" t="s">
        <v>41</v>
      </c>
      <c r="G66" s="4" t="s">
        <v>23</v>
      </c>
      <c r="H66" s="1">
        <f>COUNTIF(入力ホーム設備NO3!D14:O14,"冷房")</f>
        <v>0</v>
      </c>
      <c r="I66" t="s">
        <v>42</v>
      </c>
      <c r="J66" s="4" t="s">
        <v>22</v>
      </c>
      <c r="K66" s="1" t="e">
        <f>+E66*H66</f>
        <v>#DIV/0!</v>
      </c>
      <c r="L66" t="s">
        <v>43</v>
      </c>
    </row>
    <row r="68" spans="3:17">
      <c r="C68" s="9" t="s">
        <v>0</v>
      </c>
      <c r="E68" t="s">
        <v>18</v>
      </c>
      <c r="H68" t="s">
        <v>25</v>
      </c>
      <c r="J68" t="s">
        <v>33</v>
      </c>
    </row>
    <row r="69" spans="3:17">
      <c r="E69" s="12">
        <f>+E52</f>
        <v>0</v>
      </c>
      <c r="F69" t="s">
        <v>19</v>
      </c>
      <c r="G69" s="4" t="s">
        <v>20</v>
      </c>
      <c r="H69" s="1" t="e">
        <f>+I55</f>
        <v>#DIV/0!</v>
      </c>
      <c r="I69" s="4" t="s">
        <v>22</v>
      </c>
      <c r="J69" s="8" t="e">
        <f>+E69/H69</f>
        <v>#DIV/0!</v>
      </c>
      <c r="K69" t="s">
        <v>19</v>
      </c>
    </row>
    <row r="71" spans="3:17">
      <c r="E71" t="s">
        <v>33</v>
      </c>
      <c r="H71" t="s">
        <v>30</v>
      </c>
      <c r="J71" t="s">
        <v>36</v>
      </c>
      <c r="M71" t="s">
        <v>38</v>
      </c>
      <c r="P71" t="s">
        <v>53</v>
      </c>
    </row>
    <row r="72" spans="3:17">
      <c r="E72" s="12" t="e">
        <f>+J69</f>
        <v>#DIV/0!</v>
      </c>
      <c r="F72" t="s">
        <v>19</v>
      </c>
      <c r="G72" s="4" t="s">
        <v>23</v>
      </c>
      <c r="H72" s="5" t="str">
        <f>+E10</f>
        <v/>
      </c>
      <c r="I72" s="4" t="s">
        <v>23</v>
      </c>
      <c r="J72" s="10">
        <f>+入力ホーム設備NO3!D22</f>
        <v>0</v>
      </c>
      <c r="K72" t="s">
        <v>37</v>
      </c>
      <c r="L72" s="4" t="s">
        <v>23</v>
      </c>
      <c r="M72" s="10">
        <f>+入力ホーム設備NO3!D23</f>
        <v>0</v>
      </c>
      <c r="N72" t="s">
        <v>39</v>
      </c>
      <c r="O72" s="4" t="s">
        <v>22</v>
      </c>
      <c r="P72" s="1" t="e">
        <f>+E72*H72*J72*M72</f>
        <v>#DIV/0!</v>
      </c>
      <c r="Q72" t="s">
        <v>41</v>
      </c>
    </row>
    <row r="74" spans="3:17">
      <c r="E74" t="s">
        <v>53</v>
      </c>
      <c r="K74" t="s">
        <v>54</v>
      </c>
    </row>
    <row r="75" spans="3:17">
      <c r="E75" s="1" t="e">
        <f>+P72</f>
        <v>#DIV/0!</v>
      </c>
      <c r="F75" t="s">
        <v>41</v>
      </c>
      <c r="G75" s="4" t="s">
        <v>23</v>
      </c>
      <c r="H75" s="1">
        <f>COUNTIF(入力ホーム設備NO3!D14:O14,"暖房")</f>
        <v>0</v>
      </c>
      <c r="I75" t="s">
        <v>42</v>
      </c>
      <c r="J75" s="4" t="s">
        <v>22</v>
      </c>
      <c r="K75" s="1" t="e">
        <f>+E75*H75</f>
        <v>#DIV/0!</v>
      </c>
      <c r="L75" t="s">
        <v>43</v>
      </c>
    </row>
    <row r="77" spans="3:17">
      <c r="E77" t="s">
        <v>50</v>
      </c>
      <c r="H77" t="s">
        <v>54</v>
      </c>
      <c r="K77" t="s">
        <v>55</v>
      </c>
    </row>
    <row r="78" spans="3:17">
      <c r="C78" s="9" t="s">
        <v>49</v>
      </c>
      <c r="E78" s="1" t="e">
        <f>+K66</f>
        <v>#DIV/0!</v>
      </c>
      <c r="F78" t="s">
        <v>43</v>
      </c>
      <c r="G78" t="s">
        <v>51</v>
      </c>
      <c r="H78" s="1" t="e">
        <f>+K75</f>
        <v>#DIV/0!</v>
      </c>
      <c r="I78" t="s">
        <v>43</v>
      </c>
      <c r="J78" t="s">
        <v>22</v>
      </c>
      <c r="K78" s="1" t="e">
        <f>+E78+H78</f>
        <v>#DIV/0!</v>
      </c>
      <c r="L78" t="s">
        <v>43</v>
      </c>
    </row>
    <row r="82" spans="2:19" ht="24">
      <c r="B82" s="3">
        <v>5</v>
      </c>
      <c r="C82" s="2" t="s">
        <v>44</v>
      </c>
      <c r="D82" s="2"/>
      <c r="E82" s="2"/>
      <c r="F82" s="2"/>
    </row>
    <row r="83" spans="2:19">
      <c r="E83" t="s">
        <v>55</v>
      </c>
      <c r="H83" t="s">
        <v>56</v>
      </c>
      <c r="J83" t="s">
        <v>44</v>
      </c>
    </row>
    <row r="84" spans="2:19" s="22" customFormat="1">
      <c r="B84" s="21"/>
      <c r="E84" s="23" t="e">
        <f>+K78</f>
        <v>#DIV/0!</v>
      </c>
      <c r="F84" s="22" t="s">
        <v>43</v>
      </c>
      <c r="G84" s="21" t="s">
        <v>23</v>
      </c>
      <c r="H84" s="23">
        <v>0.40699999999999997</v>
      </c>
      <c r="I84" s="21" t="s">
        <v>22</v>
      </c>
      <c r="J84" s="23" t="e">
        <f>+E84*H84</f>
        <v>#DIV/0!</v>
      </c>
      <c r="K84" s="22" t="s">
        <v>68</v>
      </c>
      <c r="R84" s="21"/>
      <c r="S84" s="21"/>
    </row>
    <row r="85" spans="2:19" s="22" customFormat="1">
      <c r="B85" s="21"/>
      <c r="R85" s="21"/>
      <c r="S85" s="21"/>
    </row>
    <row r="86" spans="2:19" s="22" customFormat="1">
      <c r="B86" s="21"/>
      <c r="J86" s="23" t="e">
        <f>+J84/1000</f>
        <v>#DIV/0!</v>
      </c>
      <c r="K86" s="22" t="s">
        <v>69</v>
      </c>
      <c r="R86" s="21"/>
      <c r="S86" s="21"/>
    </row>
  </sheetData>
  <mergeCells count="17">
    <mergeCell ref="C20:D20"/>
    <mergeCell ref="L1:O1"/>
    <mergeCell ref="C8:D8"/>
    <mergeCell ref="E8:F8"/>
    <mergeCell ref="C9:C10"/>
    <mergeCell ref="E9:F9"/>
    <mergeCell ref="E10:F10"/>
    <mergeCell ref="C12:D12"/>
    <mergeCell ref="C13:D13"/>
    <mergeCell ref="C14:D14"/>
    <mergeCell ref="C16:D16"/>
    <mergeCell ref="C17:D17"/>
    <mergeCell ref="C21:C22"/>
    <mergeCell ref="C23:C24"/>
    <mergeCell ref="C27:D27"/>
    <mergeCell ref="C28:C29"/>
    <mergeCell ref="C30:C31"/>
  </mergeCells>
  <phoneticPr fontId="1"/>
  <pageMargins left="0.7" right="0.7" top="0.75" bottom="0.75" header="0.3" footer="0.3"/>
  <pageSetup paperSize="9" scale="4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4" tint="0.59999389629810485"/>
    <pageSetUpPr fitToPage="1"/>
  </sheetPr>
  <dimension ref="B1:S86"/>
  <sheetViews>
    <sheetView topLeftCell="A13" zoomScaleNormal="100" workbookViewId="0">
      <selection activeCell="E41" sqref="E41"/>
    </sheetView>
  </sheetViews>
  <sheetFormatPr defaultRowHeight="18.75"/>
  <cols>
    <col min="1" max="1" width="3.625" customWidth="1"/>
    <col min="2" max="2" width="4.125" style="4" bestFit="1" customWidth="1"/>
    <col min="3" max="3" width="6.5" customWidth="1"/>
    <col min="4" max="4" width="5.25" bestFit="1" customWidth="1"/>
    <col min="18" max="19" width="9" style="4"/>
  </cols>
  <sheetData>
    <row r="1" spans="2:19">
      <c r="K1" s="24" t="s">
        <v>78</v>
      </c>
      <c r="L1" s="127">
        <f>+入力ホーム設備NO3!K1</f>
        <v>0</v>
      </c>
      <c r="M1" s="128"/>
      <c r="N1" s="128"/>
      <c r="O1" s="128"/>
      <c r="P1" s="24" t="s">
        <v>79</v>
      </c>
      <c r="Q1" s="104">
        <f>+入力ホーム設備NO3!P1</f>
        <v>3</v>
      </c>
    </row>
    <row r="2" spans="2:19" ht="33">
      <c r="B2" s="17" t="s">
        <v>71</v>
      </c>
    </row>
    <row r="3" spans="2:19" ht="9" customHeight="1"/>
    <row r="4" spans="2:19">
      <c r="E4" s="99" t="s">
        <v>76</v>
      </c>
      <c r="F4" t="s">
        <v>73</v>
      </c>
      <c r="I4" s="116" t="s">
        <v>77</v>
      </c>
      <c r="J4" t="s">
        <v>75</v>
      </c>
      <c r="M4" s="1"/>
      <c r="N4" t="s">
        <v>74</v>
      </c>
    </row>
    <row r="5" spans="2:19" ht="9" customHeight="1"/>
    <row r="6" spans="2:19" s="2" customFormat="1" ht="24">
      <c r="B6" s="3">
        <v>1</v>
      </c>
      <c r="C6" s="2" t="s">
        <v>2</v>
      </c>
      <c r="R6" s="3"/>
      <c r="S6" s="3"/>
    </row>
    <row r="8" spans="2:19">
      <c r="C8" s="119" t="s">
        <v>17</v>
      </c>
      <c r="D8" s="129"/>
      <c r="E8" s="131" t="s">
        <v>30</v>
      </c>
      <c r="F8" s="119"/>
    </row>
    <row r="9" spans="2:19">
      <c r="C9" s="130">
        <f>+入力ホーム設備NO3!D10</f>
        <v>0</v>
      </c>
      <c r="D9" s="19" t="s">
        <v>1</v>
      </c>
      <c r="E9" s="132" t="str">
        <f>IF(C9="店舗",Q21,IF(C9="事務所",Q23,""))</f>
        <v/>
      </c>
      <c r="F9" s="133"/>
    </row>
    <row r="10" spans="2:19">
      <c r="C10" s="130"/>
      <c r="D10" s="19" t="s">
        <v>0</v>
      </c>
      <c r="E10" s="132" t="str">
        <f>IF(C9="店舗",Q22,IF(C9="事務所",Q24,""))</f>
        <v/>
      </c>
      <c r="F10" s="133"/>
    </row>
    <row r="12" spans="2:19">
      <c r="C12" s="134" t="s">
        <v>17</v>
      </c>
      <c r="D12" s="135"/>
      <c r="E12" s="6" t="s">
        <v>3</v>
      </c>
      <c r="F12" s="7" t="s">
        <v>4</v>
      </c>
      <c r="G12" s="7" t="s">
        <v>5</v>
      </c>
      <c r="H12" s="7" t="s">
        <v>6</v>
      </c>
      <c r="I12" s="7" t="s">
        <v>7</v>
      </c>
      <c r="J12" s="7" t="s">
        <v>8</v>
      </c>
      <c r="K12" s="7" t="s">
        <v>9</v>
      </c>
      <c r="L12" s="7" t="s">
        <v>10</v>
      </c>
      <c r="M12" s="7" t="s">
        <v>11</v>
      </c>
      <c r="N12" s="7" t="s">
        <v>12</v>
      </c>
      <c r="O12" s="7" t="s">
        <v>13</v>
      </c>
      <c r="P12" s="7" t="s">
        <v>14</v>
      </c>
    </row>
    <row r="13" spans="2:19">
      <c r="C13" s="119" t="s">
        <v>15</v>
      </c>
      <c r="D13" s="136"/>
      <c r="E13" s="96" t="str">
        <f>IF($C$9="店舗",入力ホーム設備NO3!D14,"")</f>
        <v/>
      </c>
      <c r="F13" s="96" t="str">
        <f>IF($C$9="店舗",入力ホーム設備NO3!E14,"")</f>
        <v/>
      </c>
      <c r="G13" s="96" t="str">
        <f>IF($C$9="店舗",入力ホーム設備NO3!F14,"")</f>
        <v/>
      </c>
      <c r="H13" s="96" t="str">
        <f>IF($C$9="店舗",入力ホーム設備NO3!G14,"")</f>
        <v/>
      </c>
      <c r="I13" s="96" t="str">
        <f>IF($C$9="店舗",入力ホーム設備NO3!H14,"")</f>
        <v/>
      </c>
      <c r="J13" s="96" t="str">
        <f>IF($C$9="店舗",入力ホーム設備NO3!I14,"")</f>
        <v/>
      </c>
      <c r="K13" s="96" t="str">
        <f>IF($C$9="店舗",入力ホーム設備NO3!J14,"")</f>
        <v/>
      </c>
      <c r="L13" s="96" t="str">
        <f>IF($C$9="店舗",入力ホーム設備NO3!K14,"")</f>
        <v/>
      </c>
      <c r="M13" s="96" t="str">
        <f>IF($C$9="店舗",入力ホーム設備NO3!L14,"")</f>
        <v/>
      </c>
      <c r="N13" s="96" t="str">
        <f>IF($C$9="店舗",入力ホーム設備NO3!M14,"")</f>
        <v/>
      </c>
      <c r="O13" s="96" t="str">
        <f>IF($C$9="店舗",入力ホーム設備NO3!N14,"")</f>
        <v/>
      </c>
      <c r="P13" s="96" t="str">
        <f>IF($C$9="店舗",入力ホーム設備NO3!O14,"")</f>
        <v/>
      </c>
    </row>
    <row r="14" spans="2:19">
      <c r="C14" s="119" t="s">
        <v>16</v>
      </c>
      <c r="D14" s="136"/>
      <c r="E14" s="96" t="str">
        <f>IF($C$9="事務所",入力ホーム設備NO3!D14,"")</f>
        <v/>
      </c>
      <c r="F14" s="96" t="str">
        <f>IF($C$9="事務所",入力ホーム設備NO3!E14,"")</f>
        <v/>
      </c>
      <c r="G14" s="96" t="str">
        <f>IF($C$9="事務所",入力ホーム設備NO3!F14,"")</f>
        <v/>
      </c>
      <c r="H14" s="96" t="str">
        <f>IF($C$9="事務所",入力ホーム設備NO3!G14,"")</f>
        <v/>
      </c>
      <c r="I14" s="96" t="str">
        <f>IF($C$9="事務所",入力ホーム設備NO3!H14,"")</f>
        <v/>
      </c>
      <c r="J14" s="96" t="str">
        <f>IF($C$9="事務所",入力ホーム設備NO3!I14,"")</f>
        <v/>
      </c>
      <c r="K14" s="96" t="str">
        <f>IF($C$9="事務所",入力ホーム設備NO3!J14,"")</f>
        <v/>
      </c>
      <c r="L14" s="96" t="str">
        <f>IF($C$9="事務所",入力ホーム設備NO3!K14,"")</f>
        <v/>
      </c>
      <c r="M14" s="96" t="str">
        <f>IF($C$9="事務所",入力ホーム設備NO3!L14,"")</f>
        <v/>
      </c>
      <c r="N14" s="96" t="str">
        <f>IF($C$9="事務所",入力ホーム設備NO3!M14,"")</f>
        <v/>
      </c>
      <c r="O14" s="96" t="str">
        <f>IF($C$9="事務所",入力ホーム設備NO3!N14,"")</f>
        <v/>
      </c>
      <c r="P14" s="96" t="str">
        <f>IF($C$9="事務所",入力ホーム設備NO3!O14,"")</f>
        <v/>
      </c>
    </row>
    <row r="15" spans="2:19">
      <c r="C15" s="101"/>
      <c r="D15" s="101"/>
      <c r="E15" s="101"/>
      <c r="F15" s="101"/>
      <c r="G15" s="101"/>
      <c r="H15" s="101"/>
      <c r="I15" s="101"/>
      <c r="J15" s="101"/>
      <c r="K15" s="101"/>
      <c r="L15" s="101"/>
      <c r="M15" s="101"/>
      <c r="N15" s="101"/>
      <c r="O15" s="101"/>
      <c r="P15" s="101"/>
      <c r="Q15" s="92"/>
    </row>
    <row r="16" spans="2:19">
      <c r="C16" s="134" t="s">
        <v>17</v>
      </c>
      <c r="D16" s="135"/>
      <c r="E16" s="85">
        <v>4</v>
      </c>
      <c r="F16" s="86">
        <v>5</v>
      </c>
      <c r="G16" s="86">
        <v>6</v>
      </c>
      <c r="H16" s="86">
        <v>7</v>
      </c>
      <c r="I16" s="86">
        <v>8</v>
      </c>
      <c r="J16" s="86">
        <v>9</v>
      </c>
      <c r="K16" s="86">
        <v>10</v>
      </c>
      <c r="L16" s="86">
        <v>11</v>
      </c>
      <c r="M16" s="86">
        <v>12</v>
      </c>
      <c r="N16" s="86">
        <v>1</v>
      </c>
      <c r="O16" s="86">
        <v>2</v>
      </c>
      <c r="P16" s="86">
        <v>3</v>
      </c>
      <c r="Q16" s="92"/>
    </row>
    <row r="17" spans="3:19">
      <c r="C17" s="119" t="s">
        <v>784</v>
      </c>
      <c r="D17" s="136"/>
      <c r="E17" s="105">
        <f t="shared" ref="E17:P17" si="0">IF(SUM(E21:E24)=0,0,SUM(E21:E24))</f>
        <v>0</v>
      </c>
      <c r="F17" s="105">
        <f t="shared" si="0"/>
        <v>0</v>
      </c>
      <c r="G17" s="105">
        <f t="shared" si="0"/>
        <v>0</v>
      </c>
      <c r="H17" s="105">
        <f t="shared" si="0"/>
        <v>0</v>
      </c>
      <c r="I17" s="105">
        <f t="shared" si="0"/>
        <v>0</v>
      </c>
      <c r="J17" s="105">
        <f t="shared" si="0"/>
        <v>0</v>
      </c>
      <c r="K17" s="105">
        <f t="shared" si="0"/>
        <v>0</v>
      </c>
      <c r="L17" s="105">
        <f t="shared" si="0"/>
        <v>0</v>
      </c>
      <c r="M17" s="105">
        <f t="shared" si="0"/>
        <v>0</v>
      </c>
      <c r="N17" s="105">
        <f t="shared" si="0"/>
        <v>0</v>
      </c>
      <c r="O17" s="105">
        <f t="shared" si="0"/>
        <v>0</v>
      </c>
      <c r="P17" s="105">
        <f t="shared" si="0"/>
        <v>0</v>
      </c>
      <c r="Q17" s="92"/>
    </row>
    <row r="18" spans="3:19">
      <c r="C18" s="101"/>
      <c r="D18" s="101"/>
      <c r="E18" s="101"/>
      <c r="F18" s="101"/>
      <c r="G18" s="101"/>
      <c r="H18" s="101"/>
      <c r="I18" s="101"/>
      <c r="J18" s="101"/>
      <c r="K18" s="101"/>
      <c r="L18" s="101"/>
      <c r="M18" s="101"/>
      <c r="N18" s="101"/>
      <c r="O18" s="101"/>
      <c r="P18" s="101"/>
      <c r="Q18" s="92"/>
    </row>
    <row r="19" spans="3:19">
      <c r="C19" t="s">
        <v>29</v>
      </c>
    </row>
    <row r="20" spans="3:19" ht="19.5" thickBot="1">
      <c r="C20" s="137" t="s">
        <v>17</v>
      </c>
      <c r="D20" s="138"/>
      <c r="E20" s="85">
        <v>4</v>
      </c>
      <c r="F20" s="86">
        <v>5</v>
      </c>
      <c r="G20" s="86">
        <v>6</v>
      </c>
      <c r="H20" s="86">
        <v>7</v>
      </c>
      <c r="I20" s="86">
        <v>8</v>
      </c>
      <c r="J20" s="86">
        <v>9</v>
      </c>
      <c r="K20" s="86">
        <v>10</v>
      </c>
      <c r="L20" s="86">
        <v>11</v>
      </c>
      <c r="M20" s="86">
        <v>12</v>
      </c>
      <c r="N20" s="86">
        <v>1</v>
      </c>
      <c r="O20" s="86">
        <v>2</v>
      </c>
      <c r="P20" s="86">
        <v>3</v>
      </c>
      <c r="Q20" s="7" t="s">
        <v>31</v>
      </c>
    </row>
    <row r="21" spans="3:19">
      <c r="C21" s="139" t="s">
        <v>15</v>
      </c>
      <c r="D21" s="20" t="s">
        <v>1</v>
      </c>
      <c r="E21" s="106" t="str">
        <f>IF(E13="冷房",VLOOKUP(E$20&amp;"福岡"&amp;$C$21&amp;$D$21,'&lt;PAC&gt;マスタNO3'!$Q:$R,2,0),"")</f>
        <v/>
      </c>
      <c r="F21" s="107" t="str">
        <f>IF(F13="冷房",VLOOKUP(F$20&amp;"福岡"&amp;$C$21&amp;$D$21,'&lt;PAC&gt;マスタNO3'!$Q:$R,2,0),"")</f>
        <v/>
      </c>
      <c r="G21" s="107" t="str">
        <f>IF(G13="冷房",VLOOKUP(G$20&amp;"福岡"&amp;$C$21&amp;$D$21,'&lt;PAC&gt;マスタNO3'!$Q:$R,2,0),"")</f>
        <v/>
      </c>
      <c r="H21" s="107" t="str">
        <f>IF(H13="冷房",VLOOKUP(H$20&amp;"福岡"&amp;$C$21&amp;$D$21,'&lt;PAC&gt;マスタNO3'!$Q:$R,2,0),"")</f>
        <v/>
      </c>
      <c r="I21" s="107" t="str">
        <f>IF(I13="冷房",VLOOKUP(I$20&amp;"福岡"&amp;$C$21&amp;$D$21,'&lt;PAC&gt;マスタNO3'!$Q:$R,2,0),"")</f>
        <v/>
      </c>
      <c r="J21" s="107" t="str">
        <f>IF(J13="冷房",VLOOKUP(J$20&amp;"福岡"&amp;$C$21&amp;$D$21,'&lt;PAC&gt;マスタNO3'!$Q:$R,2,0),"")</f>
        <v/>
      </c>
      <c r="K21" s="107" t="str">
        <f>IF(K13="冷房",VLOOKUP(K$20&amp;"福岡"&amp;$C$21&amp;$D$21,'&lt;PAC&gt;マスタNO3'!$Q:$R,2,0),"")</f>
        <v/>
      </c>
      <c r="L21" s="107" t="str">
        <f>IF(L13="冷房",VLOOKUP(L$20&amp;"福岡"&amp;$C$21&amp;$D$21,'&lt;PAC&gt;マスタNO3'!$Q:$R,2,0),"")</f>
        <v/>
      </c>
      <c r="M21" s="107" t="str">
        <f>IF(M13="冷房",VLOOKUP(M$20&amp;"福岡"&amp;$C$21&amp;$D$21,'&lt;PAC&gt;マスタNO3'!$Q:$R,2,0),"")</f>
        <v/>
      </c>
      <c r="N21" s="107" t="str">
        <f>IF(N13="冷房",VLOOKUP(N$20&amp;"福岡"&amp;$C$21&amp;$D$21,'&lt;PAC&gt;マスタNO3'!$Q:$R,2,0),"")</f>
        <v/>
      </c>
      <c r="O21" s="107" t="str">
        <f>IF(O13="冷房",VLOOKUP(O$20&amp;"福岡"&amp;$C$21&amp;$D$21,'&lt;PAC&gt;マスタNO3'!$Q:$R,2,0),"")</f>
        <v/>
      </c>
      <c r="P21" s="107" t="str">
        <f>IF(P13="冷房",VLOOKUP(P$20&amp;"福岡"&amp;$C$21&amp;$D$21,'&lt;PAC&gt;マスタNO3'!$Q:$R,2,0),"")</f>
        <v/>
      </c>
      <c r="Q21" s="107" t="e">
        <f>AVERAGE(E21:P21)</f>
        <v>#DIV/0!</v>
      </c>
    </row>
    <row r="22" spans="3:19" ht="19.5" thickBot="1">
      <c r="C22" s="140"/>
      <c r="D22" s="100" t="s">
        <v>0</v>
      </c>
      <c r="E22" s="108" t="str">
        <f>IF(E13="暖房",VLOOKUP(E$20&amp;"福岡"&amp;$C$21&amp;$D$22,'&lt;PAC&gt;マスタNO3'!$Q:$R,2,0),"")</f>
        <v/>
      </c>
      <c r="F22" s="109" t="str">
        <f>IF(F13="暖房",VLOOKUP(F$20&amp;"福岡"&amp;$C$21&amp;$D$22,'&lt;PAC&gt;マスタNO3'!$Q:$R,2,0),"")</f>
        <v/>
      </c>
      <c r="G22" s="109" t="str">
        <f>IF(G13="暖房",VLOOKUP(G$20&amp;"福岡"&amp;$C$21&amp;$D$22,'&lt;PAC&gt;マスタNO3'!$Q:$R,2,0),"")</f>
        <v/>
      </c>
      <c r="H22" s="109" t="str">
        <f>IF(H13="暖房",VLOOKUP(H$20&amp;"福岡"&amp;$C$21&amp;$D$22,'&lt;PAC&gt;マスタNO3'!$Q:$R,2,0),"")</f>
        <v/>
      </c>
      <c r="I22" s="109" t="str">
        <f>IF(I13="暖房",VLOOKUP(I$20&amp;"福岡"&amp;$C$21&amp;$D$22,'&lt;PAC&gt;マスタNO3'!$Q:$R,2,0),"")</f>
        <v/>
      </c>
      <c r="J22" s="109" t="str">
        <f>IF(J13="暖房",VLOOKUP(J$20&amp;"福岡"&amp;$C$21&amp;$D$22,'&lt;PAC&gt;マスタNO3'!$Q:$R,2,0),"")</f>
        <v/>
      </c>
      <c r="K22" s="109" t="str">
        <f>IF(K13="暖房",VLOOKUP(K$20&amp;"福岡"&amp;$C$21&amp;$D$22,'&lt;PAC&gt;マスタNO3'!$Q:$R,2,0),"")</f>
        <v/>
      </c>
      <c r="L22" s="109" t="str">
        <f>IF(L13="暖房",VLOOKUP(L$20&amp;"福岡"&amp;$C$21&amp;$D$22,'&lt;PAC&gt;マスタNO3'!$Q:$R,2,0),"")</f>
        <v/>
      </c>
      <c r="M22" s="109" t="str">
        <f>IF(M13="暖房",VLOOKUP(M$20&amp;"福岡"&amp;$C$21&amp;$D$22,'&lt;PAC&gt;マスタNO3'!$Q:$R,2,0),"")</f>
        <v/>
      </c>
      <c r="N22" s="109" t="str">
        <f>IF(N13="暖房",VLOOKUP(N$20&amp;"福岡"&amp;$C$21&amp;$D$22,'&lt;PAC&gt;マスタNO3'!$Q:$R,2,0),"")</f>
        <v/>
      </c>
      <c r="O22" s="109" t="str">
        <f>IF(O13="暖房",VLOOKUP(O$20&amp;"福岡"&amp;$C$21&amp;$D$22,'&lt;PAC&gt;マスタNO3'!$Q:$R,2,0),"")</f>
        <v/>
      </c>
      <c r="P22" s="109" t="str">
        <f>IF(P13="暖房",VLOOKUP(P$20&amp;"福岡"&amp;$C$21&amp;$D$22,'&lt;PAC&gt;マスタNO3'!$Q:$R,2,0),"")</f>
        <v/>
      </c>
      <c r="Q22" s="110" t="e">
        <f>AVERAGE(E22:P22)</f>
        <v>#DIV/0!</v>
      </c>
    </row>
    <row r="23" spans="3:19">
      <c r="C23" s="139" t="s">
        <v>16</v>
      </c>
      <c r="D23" s="20" t="s">
        <v>1</v>
      </c>
      <c r="E23" s="106" t="str">
        <f>IF(E14="冷房",VLOOKUP(E$20&amp;"福岡"&amp;$C$23&amp;$D$23,'&lt;PAC&gt;マスタNO3'!$Q:$R,2,0),"")</f>
        <v/>
      </c>
      <c r="F23" s="107" t="str">
        <f>IF(F14="冷房",VLOOKUP(F$20&amp;"福岡"&amp;$C$23&amp;$D$23,'&lt;PAC&gt;マスタNO3'!$Q:$R,2,0),"")</f>
        <v/>
      </c>
      <c r="G23" s="107" t="str">
        <f>IF(G14="冷房",VLOOKUP(G$20&amp;"福岡"&amp;$C$23&amp;$D$23,'&lt;PAC&gt;マスタNO3'!$Q:$R,2,0),"")</f>
        <v/>
      </c>
      <c r="H23" s="107" t="str">
        <f>IF(H14="冷房",VLOOKUP(H$20&amp;"福岡"&amp;$C$23&amp;$D$23,'&lt;PAC&gt;マスタNO3'!$Q:$R,2,0),"")</f>
        <v/>
      </c>
      <c r="I23" s="107" t="str">
        <f>IF(I14="冷房",VLOOKUP(I$20&amp;"福岡"&amp;$C$23&amp;$D$23,'&lt;PAC&gt;マスタNO3'!$Q:$R,2,0),"")</f>
        <v/>
      </c>
      <c r="J23" s="107" t="str">
        <f>IF(J14="冷房",VLOOKUP(J$20&amp;"福岡"&amp;$C$23&amp;$D$23,'&lt;PAC&gt;マスタNO3'!$Q:$R,2,0),"")</f>
        <v/>
      </c>
      <c r="K23" s="107" t="str">
        <f>IF(K14="冷房",VLOOKUP(K$20&amp;"福岡"&amp;$C$23&amp;$D$23,'&lt;PAC&gt;マスタNO3'!$Q:$R,2,0),"")</f>
        <v/>
      </c>
      <c r="L23" s="107" t="str">
        <f>IF(L14="冷房",VLOOKUP(L$20&amp;"福岡"&amp;$C$23&amp;$D$23,'&lt;PAC&gt;マスタNO3'!$Q:$R,2,0),"")</f>
        <v/>
      </c>
      <c r="M23" s="107" t="str">
        <f>IF(M14="冷房",VLOOKUP(M$20&amp;"福岡"&amp;$C$23&amp;$D$23,'&lt;PAC&gt;マスタNO3'!$Q:$R,2,0),"")</f>
        <v/>
      </c>
      <c r="N23" s="107" t="str">
        <f>IF(N14="冷房",VLOOKUP(N$20&amp;"福岡"&amp;$C$23&amp;$D$23,'&lt;PAC&gt;マスタNO3'!$Q:$R,2,0),"")</f>
        <v/>
      </c>
      <c r="O23" s="107" t="str">
        <f>IF(O14="冷房",VLOOKUP(O$20&amp;"福岡"&amp;$C$23&amp;$D$23,'&lt;PAC&gt;マスタNO3'!$Q:$R,2,0),"")</f>
        <v/>
      </c>
      <c r="P23" s="107" t="str">
        <f>IF(P14="冷房",VLOOKUP(P$20&amp;"福岡"&amp;$C$23&amp;$D$23,'&lt;PAC&gt;マスタNO3'!$Q:$R,2,0),"")</f>
        <v/>
      </c>
      <c r="Q23" s="107" t="e">
        <f>AVERAGE(E23:P23)</f>
        <v>#DIV/0!</v>
      </c>
    </row>
    <row r="24" spans="3:19">
      <c r="C24" s="141"/>
      <c r="D24" s="19" t="s">
        <v>0</v>
      </c>
      <c r="E24" s="111" t="str">
        <f>IF(E14="暖房",VLOOKUP(E$20&amp;"福岡"&amp;$C$23&amp;$D$24,'&lt;PAC&gt;マスタNO3'!$Q:$R,2,0),"")</f>
        <v/>
      </c>
      <c r="F24" s="112" t="str">
        <f>IF(F14="暖房",VLOOKUP(F$20&amp;"福岡"&amp;$C$23&amp;$D$24,'&lt;PAC&gt;マスタNO3'!$Q:$R,2,0),"")</f>
        <v/>
      </c>
      <c r="G24" s="112" t="str">
        <f>IF(G14="暖房",VLOOKUP(G$20&amp;"福岡"&amp;$C$23&amp;$D$24,'&lt;PAC&gt;マスタNO3'!$Q:$R,2,0),"")</f>
        <v/>
      </c>
      <c r="H24" s="112" t="str">
        <f>IF(H14="暖房",VLOOKUP(H$20&amp;"福岡"&amp;$C$23&amp;$D$24,'&lt;PAC&gt;マスタNO3'!$Q:$R,2,0),"")</f>
        <v/>
      </c>
      <c r="I24" s="112" t="str">
        <f>IF(I14="暖房",VLOOKUP(I$20&amp;"福岡"&amp;$C$23&amp;$D$24,'&lt;PAC&gt;マスタNO3'!$Q:$R,2,0),"")</f>
        <v/>
      </c>
      <c r="J24" s="112" t="str">
        <f>IF(J14="暖房",VLOOKUP(J$20&amp;"福岡"&amp;$C$23&amp;$D$24,'&lt;PAC&gt;マスタNO3'!$Q:$R,2,0),"")</f>
        <v/>
      </c>
      <c r="K24" s="112" t="str">
        <f>IF(K14="暖房",VLOOKUP(K$20&amp;"福岡"&amp;$C$23&amp;$D$24,'&lt;PAC&gt;マスタNO3'!$Q:$R,2,0),"")</f>
        <v/>
      </c>
      <c r="L24" s="112" t="str">
        <f>IF(L14="暖房",VLOOKUP(L$20&amp;"福岡"&amp;$C$23&amp;$D$24,'&lt;PAC&gt;マスタNO3'!$Q:$R,2,0),"")</f>
        <v/>
      </c>
      <c r="M24" s="112" t="str">
        <f>IF(M14="暖房",VLOOKUP(M$20&amp;"福岡"&amp;$C$23&amp;$D$24,'&lt;PAC&gt;マスタNO3'!$Q:$R,2,0),"")</f>
        <v/>
      </c>
      <c r="N24" s="112" t="str">
        <f>IF(N14="暖房",VLOOKUP(N$20&amp;"福岡"&amp;$C$23&amp;$D$24,'&lt;PAC&gt;マスタNO3'!$Q:$R,2,0),"")</f>
        <v/>
      </c>
      <c r="O24" s="112" t="str">
        <f>IF(O14="暖房",VLOOKUP(O$20&amp;"福岡"&amp;$C$23&amp;$D$24,'&lt;PAC&gt;マスタNO3'!$Q:$R,2,0),"")</f>
        <v/>
      </c>
      <c r="P24" s="112" t="str">
        <f>IF(P14="暖房",VLOOKUP(P$20&amp;"福岡"&amp;$C$23&amp;$D$24,'&lt;PAC&gt;マスタNO3'!$Q:$R,2,0),"")</f>
        <v/>
      </c>
      <c r="Q24" s="112" t="e">
        <f>AVERAGE(E24:P24)</f>
        <v>#DIV/0!</v>
      </c>
      <c r="S24"/>
    </row>
    <row r="25" spans="3:19">
      <c r="S25"/>
    </row>
    <row r="26" spans="3:19">
      <c r="C26" t="s">
        <v>778</v>
      </c>
    </row>
    <row r="27" spans="3:19" ht="19.5" thickBot="1">
      <c r="C27" s="137" t="s">
        <v>17</v>
      </c>
      <c r="D27" s="138"/>
      <c r="E27" s="85">
        <v>4</v>
      </c>
      <c r="F27" s="86">
        <v>5</v>
      </c>
      <c r="G27" s="86">
        <v>6</v>
      </c>
      <c r="H27" s="86">
        <v>7</v>
      </c>
      <c r="I27" s="86">
        <v>8</v>
      </c>
      <c r="J27" s="86">
        <v>9</v>
      </c>
      <c r="K27" s="86">
        <v>10</v>
      </c>
      <c r="L27" s="86">
        <v>11</v>
      </c>
      <c r="M27" s="86">
        <v>12</v>
      </c>
      <c r="N27" s="86">
        <v>1</v>
      </c>
      <c r="O27" s="86">
        <v>2</v>
      </c>
      <c r="P27" s="86">
        <v>3</v>
      </c>
      <c r="Q27" s="7" t="s">
        <v>31</v>
      </c>
    </row>
    <row r="28" spans="3:19">
      <c r="C28" s="139" t="s">
        <v>15</v>
      </c>
      <c r="D28" s="20" t="s">
        <v>1</v>
      </c>
      <c r="E28" s="106" t="str">
        <f>IF(E$13="冷房",IF($C$9="店舗",VLOOKUP(E$27&amp;$E$37&amp;$D$28&amp;$G$37&amp;$I$37,'&lt;PAC&gt;マスタNO3'!$Y:$AE,7,0),""),"")</f>
        <v/>
      </c>
      <c r="F28" s="107" t="str">
        <f>IF(F$13="冷房",IF($C$9="店舗",VLOOKUP(F$27&amp;$E$37&amp;$D$28&amp;$G$37&amp;$I$37,'&lt;PAC&gt;マスタNO3'!$Y:$AE,7,0),""),"")</f>
        <v/>
      </c>
      <c r="G28" s="107" t="str">
        <f>IF(G$13="冷房",IF($C$9="店舗",VLOOKUP(G$27&amp;$E$37&amp;$D$28&amp;$G$37&amp;$I$37,'&lt;PAC&gt;マスタNO3'!$Y:$AE,7,0),""),"")</f>
        <v/>
      </c>
      <c r="H28" s="107" t="str">
        <f>IF(H$13="冷房",IF($C$9="店舗",VLOOKUP(H$27&amp;$E$37&amp;$D$28&amp;$G$37&amp;$I$37,'&lt;PAC&gt;マスタNO3'!$Y:$AE,7,0),""),"")</f>
        <v/>
      </c>
      <c r="I28" s="107" t="str">
        <f>IF(I$13="冷房",IF($C$9="店舗",VLOOKUP(I$27&amp;$E$37&amp;$D$28&amp;$G$37&amp;$I$37,'&lt;PAC&gt;マスタNO3'!$Y:$AE,7,0),""),"")</f>
        <v/>
      </c>
      <c r="J28" s="107" t="str">
        <f>IF(J$13="冷房",IF($C$9="店舗",VLOOKUP(J$27&amp;$E$37&amp;$D$28&amp;$G$37&amp;$I$37,'&lt;PAC&gt;マスタNO3'!$Y:$AE,7,0),""),"")</f>
        <v/>
      </c>
      <c r="K28" s="107" t="str">
        <f>IF(K$13="冷房",IF($C$9="店舗",VLOOKUP(K$27&amp;$E$37&amp;$D$28&amp;$G$37&amp;$I$37,'&lt;PAC&gt;マスタNO3'!$Y:$AE,7,0),""),"")</f>
        <v/>
      </c>
      <c r="L28" s="107" t="str">
        <f>IF(L$13="冷房",IF($C$9="店舗",VLOOKUP(L$27&amp;$E$37&amp;$D$28&amp;$G$37&amp;$I$37,'&lt;PAC&gt;マスタNO3'!$Y:$AE,7,0),""),"")</f>
        <v/>
      </c>
      <c r="M28" s="107" t="str">
        <f>IF(M$13="冷房",IF($C$9="店舗",VLOOKUP(M$27&amp;$E$37&amp;$D$28&amp;$G$37&amp;$I$37,'&lt;PAC&gt;マスタNO3'!$Y:$AE,7,0),""),"")</f>
        <v/>
      </c>
      <c r="N28" s="107" t="str">
        <f>IF(N$13="冷房",IF($C$9="店舗",VLOOKUP(N$27&amp;$E$37&amp;$D$28&amp;$G$37&amp;$I$37,'&lt;PAC&gt;マスタNO3'!$Y:$AE,7,0),""),"")</f>
        <v/>
      </c>
      <c r="O28" s="107" t="str">
        <f>IF(O$13="冷房",IF($C$9="店舗",VLOOKUP(O$27&amp;$E$37&amp;$D$28&amp;$G$37&amp;$I$37,'&lt;PAC&gt;マスタNO3'!$Y:$AE,7,0),""),"")</f>
        <v/>
      </c>
      <c r="P28" s="107" t="str">
        <f>IF(P$13="冷房",IF($C$9="店舗",VLOOKUP(P$27&amp;$E$37&amp;$D$28&amp;$G$37&amp;$I$37,'&lt;PAC&gt;マスタNO3'!$Y:$AE,7,0),""),"")</f>
        <v/>
      </c>
      <c r="Q28" s="107" t="e">
        <f>AVERAGE(E28:P28)</f>
        <v>#DIV/0!</v>
      </c>
    </row>
    <row r="29" spans="3:19" ht="19.5" thickBot="1">
      <c r="C29" s="140"/>
      <c r="D29" s="100" t="s">
        <v>0</v>
      </c>
      <c r="E29" s="108" t="str">
        <f>IF(E$13="暖房",IF($C$9="店舗",VLOOKUP(E$27&amp;$E$37&amp;$D$29&amp;$G$37&amp;$I$37,'&lt;PAC&gt;マスタNO3'!$Y:$AE,7,0),""),"")</f>
        <v/>
      </c>
      <c r="F29" s="109" t="str">
        <f>IF(F$13="暖房",IF($C$9="店舗",VLOOKUP(F$27&amp;$E$37&amp;$D$29&amp;$G$37&amp;$I$37,'&lt;PAC&gt;マスタNO3'!$Y:$AE,7,0),""),"")</f>
        <v/>
      </c>
      <c r="G29" s="109" t="str">
        <f>IF(G$13="暖房",IF($C$9="店舗",VLOOKUP(G$27&amp;$E$37&amp;$D$29&amp;$G$37&amp;$I$37,'&lt;PAC&gt;マスタNO3'!$Y:$AE,7,0),""),"")</f>
        <v/>
      </c>
      <c r="H29" s="109" t="str">
        <f>IF(H$13="暖房",IF($C$9="店舗",VLOOKUP(H$27&amp;$E$37&amp;$D$29&amp;$G$37&amp;$I$37,'&lt;PAC&gt;マスタNO3'!$Y:$AE,7,0),""),"")</f>
        <v/>
      </c>
      <c r="I29" s="109" t="str">
        <f>IF(I$13="暖房",IF($C$9="店舗",VLOOKUP(I$27&amp;$E$37&amp;$D$29&amp;$G$37&amp;$I$37,'&lt;PAC&gt;マスタNO3'!$Y:$AE,7,0),""),"")</f>
        <v/>
      </c>
      <c r="J29" s="109" t="str">
        <f>IF(J$13="暖房",IF($C$9="店舗",VLOOKUP(J$27&amp;$E$37&amp;$D$29&amp;$G$37&amp;$I$37,'&lt;PAC&gt;マスタNO3'!$Y:$AE,7,0),""),"")</f>
        <v/>
      </c>
      <c r="K29" s="109" t="str">
        <f>IF(K$13="暖房",IF($C$9="店舗",VLOOKUP(K$27&amp;$E$37&amp;$D$29&amp;$G$37&amp;$I$37,'&lt;PAC&gt;マスタNO3'!$Y:$AE,7,0),""),"")</f>
        <v/>
      </c>
      <c r="L29" s="109" t="str">
        <f>IF(L$13="暖房",IF($C$9="店舗",VLOOKUP(L$27&amp;$E$37&amp;$D$29&amp;$G$37&amp;$I$37,'&lt;PAC&gt;マスタNO3'!$Y:$AE,7,0),""),"")</f>
        <v/>
      </c>
      <c r="M29" s="109" t="str">
        <f>IF(M$13="暖房",IF($C$9="店舗",VLOOKUP(M$27&amp;$E$37&amp;$D$29&amp;$G$37&amp;$I$37,'&lt;PAC&gt;マスタNO3'!$Y:$AE,7,0),""),"")</f>
        <v/>
      </c>
      <c r="N29" s="109" t="str">
        <f>IF(N$13="暖房",IF($C$9="店舗",VLOOKUP(N$27&amp;$E$37&amp;$D$29&amp;$G$37&amp;$I$37,'&lt;PAC&gt;マスタNO3'!$Y:$AE,7,0),""),"")</f>
        <v/>
      </c>
      <c r="O29" s="109" t="str">
        <f>IF(O$13="暖房",IF($C$9="店舗",VLOOKUP(O$27&amp;$E$37&amp;$D$29&amp;$G$37&amp;$I$37,'&lt;PAC&gt;マスタNO3'!$Y:$AE,7,0),""),"")</f>
        <v/>
      </c>
      <c r="P29" s="109" t="str">
        <f>IF(P$13="暖房",IF($C$9="店舗",VLOOKUP(P$27&amp;$E$37&amp;$D$29&amp;$G$37&amp;$I$37,'&lt;PAC&gt;マスタNO3'!$Y:$AE,7,0),""),"")</f>
        <v/>
      </c>
      <c r="Q29" s="110" t="e">
        <f>AVERAGE(E29:P29)</f>
        <v>#DIV/0!</v>
      </c>
    </row>
    <row r="30" spans="3:19" s="4" customFormat="1">
      <c r="C30" s="139" t="s">
        <v>16</v>
      </c>
      <c r="D30" s="20" t="s">
        <v>1</v>
      </c>
      <c r="E30" s="106" t="str">
        <f>IF(E$14="冷房",IF($C$9="事務所",VLOOKUP(E$27&amp;$E$37&amp;$D$30&amp;$G$37&amp;$I$37,'&lt;PAC&gt;マスタNO3'!$Y:$AE,7,0),""),"")</f>
        <v/>
      </c>
      <c r="F30" s="107" t="str">
        <f>IF(F$14="冷房",IF($C$9="事務所",VLOOKUP(F$27&amp;$E$37&amp;$D$30&amp;$G$37&amp;$I$37,'&lt;PAC&gt;マスタNO3'!$Y:$AE,7,0),""),"")</f>
        <v/>
      </c>
      <c r="G30" s="107" t="str">
        <f>IF(G$14="冷房",IF($C$9="事務所",VLOOKUP(G$27&amp;$E$37&amp;$D$30&amp;$G$37&amp;$I$37,'&lt;PAC&gt;マスタNO3'!$Y:$AE,7,0),""),"")</f>
        <v/>
      </c>
      <c r="H30" s="107" t="str">
        <f>IF(H$14="冷房",IF($C$9="事務所",VLOOKUP(H$27&amp;$E$37&amp;$D$30&amp;$G$37&amp;$I$37,'&lt;PAC&gt;マスタNO3'!$Y:$AE,7,0),""),"")</f>
        <v/>
      </c>
      <c r="I30" s="107" t="str">
        <f>IF(I$14="冷房",IF($C$9="事務所",VLOOKUP(I$27&amp;$E$37&amp;$D$30&amp;$G$37&amp;$I$37,'&lt;PAC&gt;マスタNO3'!$Y:$AE,7,0),""),"")</f>
        <v/>
      </c>
      <c r="J30" s="107" t="str">
        <f>IF(J$14="冷房",IF($C$9="事務所",VLOOKUP(J$27&amp;$E$37&amp;$D$30&amp;$G$37&amp;$I$37,'&lt;PAC&gt;マスタNO3'!$Y:$AE,7,0),""),"")</f>
        <v/>
      </c>
      <c r="K30" s="107" t="str">
        <f>IF(K$14="冷房",IF($C$9="事務所",VLOOKUP(K$27&amp;$E$37&amp;$D$30&amp;$G$37&amp;$I$37,'&lt;PAC&gt;マスタNO3'!$Y:$AE,7,0),""),"")</f>
        <v/>
      </c>
      <c r="L30" s="107" t="str">
        <f>IF(L$14="冷房",IF($C$9="事務所",VLOOKUP(L$27&amp;$E$37&amp;$D$30&amp;$G$37&amp;$I$37,'&lt;PAC&gt;マスタNO3'!$Y:$AE,7,0),""),"")</f>
        <v/>
      </c>
      <c r="M30" s="107" t="str">
        <f>IF(M$14="冷房",IF($C$9="事務所",VLOOKUP(M$27&amp;$E$37&amp;$D$30&amp;$G$37&amp;$I$37,'&lt;PAC&gt;マスタNO3'!$Y:$AE,7,0),""),"")</f>
        <v/>
      </c>
      <c r="N30" s="107" t="str">
        <f>IF(N$14="冷房",IF($C$9="事務所",VLOOKUP(N$27&amp;$E$37&amp;$D$30&amp;$G$37&amp;$I$37,'&lt;PAC&gt;マスタNO3'!$Y:$AE,7,0),""),"")</f>
        <v/>
      </c>
      <c r="O30" s="107" t="str">
        <f>IF(O$14="冷房",IF($C$9="事務所",VLOOKUP(O$27&amp;$E$37&amp;$D$30&amp;$G$37&amp;$I$37,'&lt;PAC&gt;マスタNO3'!$Y:$AE,7,0),""),"")</f>
        <v/>
      </c>
      <c r="P30" s="107" t="str">
        <f>IF(P$14="冷房",IF($C$9="事務所",VLOOKUP(P$27&amp;$E$37&amp;$D$30&amp;$G$37&amp;$I$37,'&lt;PAC&gt;マスタNO3'!$Y:$AE,7,0),""),"")</f>
        <v/>
      </c>
      <c r="Q30" s="107" t="e">
        <f>AVERAGE(E30:P30)</f>
        <v>#DIV/0!</v>
      </c>
    </row>
    <row r="31" spans="3:19" s="4" customFormat="1">
      <c r="C31" s="141"/>
      <c r="D31" s="19" t="s">
        <v>0</v>
      </c>
      <c r="E31" s="111" t="str">
        <f>IF(E$14="暖房",IF($C$9="事務所",VLOOKUP(E$27&amp;$E$37&amp;$D$31&amp;$G$37&amp;$I$37,'&lt;PAC&gt;マスタNO3'!$Y:$AE,7,0),""),"")</f>
        <v/>
      </c>
      <c r="F31" s="112" t="str">
        <f>IF(F$14="暖房",IF($C$9="事務所",VLOOKUP(F$27&amp;$E$37&amp;$D$31&amp;$G$37&amp;$I$37,'&lt;PAC&gt;マスタNO3'!$Y:$AE,7,0),""),"")</f>
        <v/>
      </c>
      <c r="G31" s="112" t="str">
        <f>IF(G$14="暖房",IF($C$9="事務所",VLOOKUP(G$27&amp;$E$37&amp;$D$31&amp;$G$37&amp;$I$37,'&lt;PAC&gt;マスタNO3'!$Y:$AE,7,0),""),"")</f>
        <v/>
      </c>
      <c r="H31" s="112" t="str">
        <f>IF(H$14="暖房",IF($C$9="事務所",VLOOKUP(H$27&amp;$E$37&amp;$D$31&amp;$G$37&amp;$I$37,'&lt;PAC&gt;マスタNO3'!$Y:$AE,7,0),""),"")</f>
        <v/>
      </c>
      <c r="I31" s="112" t="str">
        <f>IF(I$14="暖房",IF($C$9="事務所",VLOOKUP(I$27&amp;$E$37&amp;$D$31&amp;$G$37&amp;$I$37,'&lt;PAC&gt;マスタNO3'!$Y:$AE,7,0),""),"")</f>
        <v/>
      </c>
      <c r="J31" s="112" t="str">
        <f>IF(J$14="暖房",IF($C$9="事務所",VLOOKUP(J$27&amp;$E$37&amp;$D$31&amp;$G$37&amp;$I$37,'&lt;PAC&gt;マスタNO3'!$Y:$AE,7,0),""),"")</f>
        <v/>
      </c>
      <c r="K31" s="112" t="str">
        <f>IF(K$14="暖房",IF($C$9="事務所",VLOOKUP(K$27&amp;$E$37&amp;$D$31&amp;$G$37&amp;$I$37,'&lt;PAC&gt;マスタNO3'!$Y:$AE,7,0),""),"")</f>
        <v/>
      </c>
      <c r="L31" s="112" t="str">
        <f>IF(L$14="暖房",IF($C$9="事務所",VLOOKUP(L$27&amp;$E$37&amp;$D$31&amp;$G$37&amp;$I$37,'&lt;PAC&gt;マスタNO3'!$Y:$AE,7,0),""),"")</f>
        <v/>
      </c>
      <c r="M31" s="112" t="str">
        <f>IF(M$14="暖房",IF($C$9="事務所",VLOOKUP(M$27&amp;$E$37&amp;$D$31&amp;$G$37&amp;$I$37,'&lt;PAC&gt;マスタNO3'!$Y:$AE,7,0),""),"")</f>
        <v/>
      </c>
      <c r="N31" s="112" t="str">
        <f>IF(N$14="暖房",IF($C$9="事務所",VLOOKUP(N$27&amp;$E$37&amp;$D$31&amp;$G$37&amp;$I$37,'&lt;PAC&gt;マスタNO3'!$Y:$AE,7,0),""),"")</f>
        <v/>
      </c>
      <c r="O31" s="112" t="str">
        <f>IF(O$14="暖房",IF($C$9="事務所",VLOOKUP(O$27&amp;$E$37&amp;$D$31&amp;$G$37&amp;$I$37,'&lt;PAC&gt;マスタNO3'!$Y:$AE,7,0),""),"")</f>
        <v/>
      </c>
      <c r="P31" s="112" t="str">
        <f>IF(P$14="暖房",IF($C$9="事務所",VLOOKUP(P$27&amp;$E$37&amp;$D$31&amp;$G$37&amp;$I$37,'&lt;PAC&gt;マスタNO3'!$Y:$AE,7,0),""),"")</f>
        <v/>
      </c>
      <c r="Q31" s="112" t="e">
        <f>AVERAGE(E31:P31)</f>
        <v>#DIV/0!</v>
      </c>
    </row>
    <row r="32" spans="3:19" s="4" customFormat="1">
      <c r="C32"/>
      <c r="D32"/>
      <c r="E32"/>
      <c r="F32"/>
      <c r="G32" s="89"/>
      <c r="H32"/>
      <c r="I32"/>
      <c r="J32"/>
      <c r="K32"/>
      <c r="L32"/>
      <c r="M32"/>
      <c r="N32"/>
      <c r="O32"/>
      <c r="P32"/>
      <c r="Q32"/>
    </row>
    <row r="34" spans="2:17" s="4" customFormat="1" ht="24">
      <c r="B34" s="3">
        <v>2</v>
      </c>
      <c r="C34" s="2" t="s">
        <v>24</v>
      </c>
      <c r="D34" s="2"/>
      <c r="E34" s="2"/>
      <c r="F34" s="2"/>
      <c r="G34"/>
      <c r="H34"/>
      <c r="I34"/>
      <c r="J34"/>
      <c r="K34"/>
      <c r="L34"/>
      <c r="M34"/>
      <c r="N34"/>
      <c r="O34"/>
      <c r="P34"/>
      <c r="Q34"/>
    </row>
    <row r="36" spans="2:17" s="4" customFormat="1">
      <c r="C36" s="9" t="s">
        <v>1</v>
      </c>
      <c r="D36"/>
      <c r="E36" t="s">
        <v>45</v>
      </c>
      <c r="F36"/>
      <c r="G36" t="s">
        <v>779</v>
      </c>
      <c r="H36"/>
      <c r="I36" t="s">
        <v>780</v>
      </c>
      <c r="J36"/>
      <c r="K36" t="s">
        <v>47</v>
      </c>
      <c r="L36"/>
      <c r="M36" t="s">
        <v>24</v>
      </c>
      <c r="N36"/>
      <c r="O36"/>
      <c r="P36"/>
      <c r="Q36"/>
    </row>
    <row r="37" spans="2:17" s="4" customFormat="1">
      <c r="C37"/>
      <c r="D37"/>
      <c r="E37" s="13">
        <f>IF(入力ホーム設備NO3!$F$18&lt;1995,1995,VLOOKUP(入力ホーム設備NO3!$F$18,'&lt;PAC&gt;マスタNO3'!E48:F842,2))</f>
        <v>1995</v>
      </c>
      <c r="F37" t="s">
        <v>46</v>
      </c>
      <c r="G37" s="13">
        <f>入力ホーム設備NO3!F24</f>
        <v>0</v>
      </c>
      <c r="H37"/>
      <c r="I37" s="13">
        <f>入力ホーム設備NO3!F25</f>
        <v>0</v>
      </c>
      <c r="J37"/>
      <c r="K37" s="5" t="str">
        <f>+E9</f>
        <v/>
      </c>
      <c r="L37"/>
      <c r="M37" s="113" t="str">
        <f>IF($C$9="店舗",Q28,IF($C$9="事務所",Q30,""))</f>
        <v/>
      </c>
      <c r="N37"/>
      <c r="O37"/>
      <c r="P37"/>
      <c r="Q37"/>
    </row>
    <row r="38" spans="2:17" s="4" customFormat="1">
      <c r="C38"/>
      <c r="D38"/>
      <c r="E38"/>
      <c r="F38"/>
      <c r="G38"/>
      <c r="H38"/>
      <c r="I38"/>
      <c r="J38"/>
      <c r="K38"/>
      <c r="L38"/>
      <c r="M38" s="90"/>
      <c r="N38"/>
      <c r="O38"/>
      <c r="P38"/>
      <c r="Q38"/>
    </row>
    <row r="39" spans="2:17" s="4" customFormat="1">
      <c r="C39" s="9" t="s">
        <v>0</v>
      </c>
      <c r="D39"/>
      <c r="E39" t="s">
        <v>45</v>
      </c>
      <c r="F39"/>
      <c r="G39" t="s">
        <v>779</v>
      </c>
      <c r="H39"/>
      <c r="I39" t="s">
        <v>780</v>
      </c>
      <c r="J39"/>
      <c r="K39" t="s">
        <v>47</v>
      </c>
      <c r="L39"/>
      <c r="M39" s="90" t="s">
        <v>24</v>
      </c>
      <c r="N39"/>
      <c r="O39"/>
      <c r="P39"/>
      <c r="Q39"/>
    </row>
    <row r="40" spans="2:17" s="4" customFormat="1">
      <c r="C40"/>
      <c r="D40"/>
      <c r="E40" s="13">
        <f>IF(入力ホーム設備NO3!$F$18&lt;1995,1995,VLOOKUP(入力ホーム設備NO3!$F$18,'&lt;PAC&gt;マスタNO3'!E51:F845,2))</f>
        <v>1995</v>
      </c>
      <c r="F40" t="s">
        <v>46</v>
      </c>
      <c r="G40" s="13">
        <f>入力ホーム設備NO3!F24</f>
        <v>0</v>
      </c>
      <c r="H40"/>
      <c r="I40" s="13">
        <f>入力ホーム設備NO3!F25</f>
        <v>0</v>
      </c>
      <c r="J40"/>
      <c r="K40" s="5" t="str">
        <f>+E10</f>
        <v/>
      </c>
      <c r="L40"/>
      <c r="M40" s="113" t="str">
        <f>IF($C$9="店舗",Q29,IF($C$9="事務所",Q31,""))</f>
        <v/>
      </c>
      <c r="N40"/>
      <c r="O40"/>
      <c r="P40"/>
      <c r="Q40"/>
    </row>
    <row r="43" spans="2:17" s="4" customFormat="1" ht="24">
      <c r="B43" s="3">
        <v>3</v>
      </c>
      <c r="C43" s="2" t="s">
        <v>28</v>
      </c>
      <c r="D43" s="2"/>
      <c r="E43" s="2"/>
      <c r="F43" s="2"/>
      <c r="G43"/>
      <c r="H43"/>
      <c r="I43"/>
      <c r="J43"/>
      <c r="K43"/>
      <c r="L43"/>
      <c r="M43"/>
      <c r="N43"/>
      <c r="O43"/>
      <c r="P43"/>
      <c r="Q43"/>
    </row>
    <row r="45" spans="2:17" s="4" customFormat="1">
      <c r="C45" s="9" t="s">
        <v>1</v>
      </c>
      <c r="D45"/>
      <c r="E45" t="s">
        <v>18</v>
      </c>
      <c r="F45"/>
      <c r="G45"/>
      <c r="H45" t="s">
        <v>21</v>
      </c>
      <c r="I45"/>
      <c r="J45"/>
      <c r="K45" t="s">
        <v>26</v>
      </c>
      <c r="L45"/>
      <c r="M45"/>
      <c r="N45"/>
      <c r="O45"/>
      <c r="P45"/>
      <c r="Q45"/>
    </row>
    <row r="46" spans="2:17">
      <c r="E46" s="11">
        <f>+入力ホーム設備NO3!D34</f>
        <v>0</v>
      </c>
      <c r="F46" t="s">
        <v>19</v>
      </c>
      <c r="G46" s="4" t="s">
        <v>20</v>
      </c>
      <c r="H46" s="11">
        <f>+入力ホーム設備NO3!F34</f>
        <v>0</v>
      </c>
      <c r="I46" t="s">
        <v>19</v>
      </c>
      <c r="J46" s="4" t="s">
        <v>22</v>
      </c>
      <c r="K46" s="8" t="e">
        <f>+E46/H46</f>
        <v>#DIV/0!</v>
      </c>
    </row>
    <row r="48" spans="2:17">
      <c r="E48" t="s">
        <v>26</v>
      </c>
      <c r="G48" t="s">
        <v>24</v>
      </c>
      <c r="I48" s="115" t="s">
        <v>25</v>
      </c>
    </row>
    <row r="49" spans="2:17">
      <c r="E49" s="8" t="e">
        <f>+K46</f>
        <v>#DIV/0!</v>
      </c>
      <c r="F49" s="4" t="s">
        <v>23</v>
      </c>
      <c r="G49" s="12" t="str">
        <f>M37</f>
        <v/>
      </c>
      <c r="H49" s="4" t="s">
        <v>22</v>
      </c>
      <c r="I49" s="114" t="e">
        <f>ROUNDDOWN((E49*G49),2)</f>
        <v>#DIV/0!</v>
      </c>
    </row>
    <row r="50" spans="2:17">
      <c r="F50" s="4"/>
    </row>
    <row r="51" spans="2:17">
      <c r="C51" s="9" t="s">
        <v>0</v>
      </c>
      <c r="E51" t="s">
        <v>18</v>
      </c>
      <c r="H51" t="s">
        <v>21</v>
      </c>
      <c r="K51" t="s">
        <v>26</v>
      </c>
    </row>
    <row r="52" spans="2:17">
      <c r="E52" s="11">
        <f>+入力ホーム設備NO3!D35</f>
        <v>0</v>
      </c>
      <c r="F52" t="s">
        <v>19</v>
      </c>
      <c r="G52" s="4" t="s">
        <v>20</v>
      </c>
      <c r="H52" s="11">
        <f>+入力ホーム設備NO3!F35</f>
        <v>0</v>
      </c>
      <c r="I52" t="s">
        <v>19</v>
      </c>
      <c r="J52" s="4" t="s">
        <v>22</v>
      </c>
      <c r="K52" s="8" t="e">
        <f>+E52/H52</f>
        <v>#DIV/0!</v>
      </c>
    </row>
    <row r="54" spans="2:17">
      <c r="E54" t="s">
        <v>26</v>
      </c>
      <c r="F54" s="4"/>
      <c r="G54" t="s">
        <v>24</v>
      </c>
      <c r="I54" s="115" t="s">
        <v>25</v>
      </c>
    </row>
    <row r="55" spans="2:17">
      <c r="E55" s="8" t="e">
        <f>+K52</f>
        <v>#DIV/0!</v>
      </c>
      <c r="F55" s="4" t="s">
        <v>23</v>
      </c>
      <c r="G55" s="12" t="str">
        <f>M40</f>
        <v/>
      </c>
      <c r="H55" s="4" t="s">
        <v>22</v>
      </c>
      <c r="I55" s="114" t="e">
        <f>ROUNDDOWN((E55*G55),2)</f>
        <v>#DIV/0!</v>
      </c>
    </row>
    <row r="57" spans="2:17" ht="24">
      <c r="B57" s="3">
        <v>4</v>
      </c>
      <c r="C57" s="2" t="s">
        <v>27</v>
      </c>
      <c r="D57" s="2"/>
      <c r="E57" s="2"/>
      <c r="F57" s="2"/>
    </row>
    <row r="59" spans="2:17">
      <c r="C59" s="9" t="s">
        <v>1</v>
      </c>
      <c r="E59" t="s">
        <v>18</v>
      </c>
      <c r="H59" t="s">
        <v>25</v>
      </c>
      <c r="J59" t="s">
        <v>33</v>
      </c>
    </row>
    <row r="60" spans="2:17">
      <c r="E60" s="12">
        <f>+E46</f>
        <v>0</v>
      </c>
      <c r="F60" t="s">
        <v>19</v>
      </c>
      <c r="G60" s="4" t="s">
        <v>20</v>
      </c>
      <c r="H60" s="1" t="e">
        <f>+I49</f>
        <v>#DIV/0!</v>
      </c>
      <c r="I60" s="4" t="s">
        <v>22</v>
      </c>
      <c r="J60" s="8" t="e">
        <f>+E60/H60</f>
        <v>#DIV/0!</v>
      </c>
      <c r="K60" t="s">
        <v>19</v>
      </c>
    </row>
    <row r="62" spans="2:17" s="4" customFormat="1">
      <c r="C62"/>
      <c r="D62"/>
      <c r="E62" t="s">
        <v>33</v>
      </c>
      <c r="F62"/>
      <c r="G62"/>
      <c r="H62" t="s">
        <v>30</v>
      </c>
      <c r="I62"/>
      <c r="J62" t="s">
        <v>36</v>
      </c>
      <c r="K62"/>
      <c r="L62"/>
      <c r="M62" t="s">
        <v>38</v>
      </c>
      <c r="N62"/>
      <c r="O62"/>
      <c r="P62" t="s">
        <v>52</v>
      </c>
      <c r="Q62"/>
    </row>
    <row r="63" spans="2:17" s="4" customFormat="1">
      <c r="C63"/>
      <c r="D63"/>
      <c r="E63" s="8" t="e">
        <f>+J60</f>
        <v>#DIV/0!</v>
      </c>
      <c r="F63" t="s">
        <v>19</v>
      </c>
      <c r="G63" s="4" t="s">
        <v>23</v>
      </c>
      <c r="H63" s="5" t="str">
        <f>+E9</f>
        <v/>
      </c>
      <c r="I63" s="4" t="s">
        <v>23</v>
      </c>
      <c r="J63" s="10">
        <f>+入力ホーム設備NO3!F22</f>
        <v>0</v>
      </c>
      <c r="K63" t="s">
        <v>37</v>
      </c>
      <c r="L63" s="4" t="s">
        <v>23</v>
      </c>
      <c r="M63" s="10">
        <f>+入力ホーム設備NO3!F23</f>
        <v>0</v>
      </c>
      <c r="N63" t="s">
        <v>39</v>
      </c>
      <c r="O63" s="4" t="s">
        <v>22</v>
      </c>
      <c r="P63" s="1" t="e">
        <f>+E63*H63*J63*M63</f>
        <v>#DIV/0!</v>
      </c>
      <c r="Q63" t="s">
        <v>41</v>
      </c>
    </row>
    <row r="65" spans="3:17" s="4" customFormat="1">
      <c r="C65"/>
      <c r="D65"/>
      <c r="E65" t="s">
        <v>52</v>
      </c>
      <c r="F65"/>
      <c r="G65"/>
      <c r="H65"/>
      <c r="I65"/>
      <c r="J65"/>
      <c r="K65" t="s">
        <v>50</v>
      </c>
      <c r="L65"/>
      <c r="M65"/>
      <c r="N65"/>
      <c r="O65"/>
      <c r="P65"/>
      <c r="Q65"/>
    </row>
    <row r="66" spans="3:17" s="4" customFormat="1">
      <c r="C66"/>
      <c r="D66"/>
      <c r="E66" s="1" t="e">
        <f>+P63</f>
        <v>#DIV/0!</v>
      </c>
      <c r="F66" t="s">
        <v>41</v>
      </c>
      <c r="G66" s="4" t="s">
        <v>23</v>
      </c>
      <c r="H66" s="1">
        <f>COUNTIF(入力ホーム設備NO3!D14:O14,"冷房")</f>
        <v>0</v>
      </c>
      <c r="I66" t="s">
        <v>42</v>
      </c>
      <c r="J66" s="4" t="s">
        <v>22</v>
      </c>
      <c r="K66" s="1" t="e">
        <f>+E66*H66</f>
        <v>#DIV/0!</v>
      </c>
      <c r="L66" t="s">
        <v>43</v>
      </c>
      <c r="M66"/>
      <c r="N66"/>
      <c r="O66"/>
      <c r="P66"/>
      <c r="Q66"/>
    </row>
    <row r="68" spans="3:17" s="4" customFormat="1">
      <c r="C68" s="9" t="s">
        <v>0</v>
      </c>
      <c r="D68"/>
      <c r="E68" t="s">
        <v>18</v>
      </c>
      <c r="F68"/>
      <c r="G68"/>
      <c r="H68" t="s">
        <v>25</v>
      </c>
      <c r="I68"/>
      <c r="J68" t="s">
        <v>33</v>
      </c>
      <c r="K68"/>
      <c r="L68"/>
      <c r="M68"/>
      <c r="N68"/>
      <c r="O68"/>
      <c r="P68"/>
      <c r="Q68"/>
    </row>
    <row r="69" spans="3:17" s="4" customFormat="1">
      <c r="C69"/>
      <c r="D69"/>
      <c r="E69" s="12">
        <f>+E52</f>
        <v>0</v>
      </c>
      <c r="F69" t="s">
        <v>19</v>
      </c>
      <c r="G69" s="4" t="s">
        <v>20</v>
      </c>
      <c r="H69" s="1" t="e">
        <f>+I55</f>
        <v>#DIV/0!</v>
      </c>
      <c r="I69" s="4" t="s">
        <v>22</v>
      </c>
      <c r="J69" s="8" t="e">
        <f>+E69/H69</f>
        <v>#DIV/0!</v>
      </c>
      <c r="K69" t="s">
        <v>19</v>
      </c>
      <c r="L69"/>
      <c r="M69"/>
      <c r="N69"/>
      <c r="O69"/>
      <c r="P69"/>
      <c r="Q69"/>
    </row>
    <row r="71" spans="3:17" s="4" customFormat="1">
      <c r="C71"/>
      <c r="D71"/>
      <c r="E71" t="s">
        <v>33</v>
      </c>
      <c r="F71"/>
      <c r="G71"/>
      <c r="H71" t="s">
        <v>30</v>
      </c>
      <c r="I71"/>
      <c r="J71" t="s">
        <v>36</v>
      </c>
      <c r="K71"/>
      <c r="L71"/>
      <c r="M71" t="s">
        <v>38</v>
      </c>
      <c r="N71"/>
      <c r="O71"/>
      <c r="P71" t="s">
        <v>53</v>
      </c>
      <c r="Q71"/>
    </row>
    <row r="72" spans="3:17" s="4" customFormat="1">
      <c r="C72"/>
      <c r="D72"/>
      <c r="E72" s="12" t="e">
        <f>+J69</f>
        <v>#DIV/0!</v>
      </c>
      <c r="F72" t="s">
        <v>19</v>
      </c>
      <c r="G72" s="4" t="s">
        <v>23</v>
      </c>
      <c r="H72" s="5" t="str">
        <f>+E10</f>
        <v/>
      </c>
      <c r="I72" s="4" t="s">
        <v>23</v>
      </c>
      <c r="J72" s="10">
        <f>+入力ホーム設備NO3!F22</f>
        <v>0</v>
      </c>
      <c r="K72" t="s">
        <v>37</v>
      </c>
      <c r="L72" s="4" t="s">
        <v>23</v>
      </c>
      <c r="M72" s="10">
        <f>+入力ホーム設備NO3!F23</f>
        <v>0</v>
      </c>
      <c r="N72" t="s">
        <v>39</v>
      </c>
      <c r="O72" s="4" t="s">
        <v>22</v>
      </c>
      <c r="P72" s="1" t="e">
        <f>+E72*H72*J72*M72</f>
        <v>#DIV/0!</v>
      </c>
      <c r="Q72" t="s">
        <v>41</v>
      </c>
    </row>
    <row r="74" spans="3:17" s="4" customFormat="1">
      <c r="C74"/>
      <c r="D74"/>
      <c r="E74" t="s">
        <v>53</v>
      </c>
      <c r="F74"/>
      <c r="G74"/>
      <c r="H74"/>
      <c r="I74"/>
      <c r="J74"/>
      <c r="K74" t="s">
        <v>54</v>
      </c>
      <c r="L74"/>
      <c r="M74"/>
      <c r="N74"/>
      <c r="O74"/>
      <c r="P74"/>
      <c r="Q74"/>
    </row>
    <row r="75" spans="3:17" s="4" customFormat="1">
      <c r="C75"/>
      <c r="D75"/>
      <c r="E75" s="1" t="e">
        <f>+P72</f>
        <v>#DIV/0!</v>
      </c>
      <c r="F75" t="s">
        <v>41</v>
      </c>
      <c r="G75" s="4" t="s">
        <v>23</v>
      </c>
      <c r="H75" s="1">
        <f>COUNTIF(入力ホーム設備NO3!D14:O14,"暖房")</f>
        <v>0</v>
      </c>
      <c r="I75" t="s">
        <v>42</v>
      </c>
      <c r="J75" s="4" t="s">
        <v>22</v>
      </c>
      <c r="K75" s="1" t="e">
        <f>+E75*H75</f>
        <v>#DIV/0!</v>
      </c>
      <c r="L75" t="s">
        <v>43</v>
      </c>
      <c r="M75"/>
      <c r="N75"/>
      <c r="O75"/>
      <c r="P75"/>
      <c r="Q75"/>
    </row>
    <row r="77" spans="3:17" s="4" customFormat="1">
      <c r="C77"/>
      <c r="D77"/>
      <c r="E77" t="s">
        <v>50</v>
      </c>
      <c r="F77"/>
      <c r="G77"/>
      <c r="H77" t="s">
        <v>54</v>
      </c>
      <c r="I77"/>
      <c r="J77"/>
      <c r="K77" t="s">
        <v>55</v>
      </c>
      <c r="L77"/>
      <c r="M77"/>
      <c r="N77"/>
      <c r="O77"/>
      <c r="P77"/>
      <c r="Q77"/>
    </row>
    <row r="78" spans="3:17">
      <c r="C78" s="9" t="s">
        <v>49</v>
      </c>
      <c r="E78" s="1" t="e">
        <f>+K66</f>
        <v>#DIV/0!</v>
      </c>
      <c r="F78" t="s">
        <v>43</v>
      </c>
      <c r="G78" t="s">
        <v>51</v>
      </c>
      <c r="H78" s="1" t="e">
        <f>+K75</f>
        <v>#DIV/0!</v>
      </c>
      <c r="I78" t="s">
        <v>43</v>
      </c>
      <c r="J78" t="s">
        <v>22</v>
      </c>
      <c r="K78" s="1" t="e">
        <f>+E78+H78</f>
        <v>#DIV/0!</v>
      </c>
      <c r="L78" t="s">
        <v>43</v>
      </c>
    </row>
    <row r="82" spans="2:19" ht="24">
      <c r="B82" s="3">
        <v>5</v>
      </c>
      <c r="C82" s="2" t="s">
        <v>44</v>
      </c>
      <c r="D82" s="2"/>
      <c r="E82" s="2"/>
      <c r="F82" s="2"/>
    </row>
    <row r="83" spans="2:19">
      <c r="E83" t="s">
        <v>55</v>
      </c>
      <c r="H83" t="s">
        <v>56</v>
      </c>
      <c r="J83" t="s">
        <v>44</v>
      </c>
    </row>
    <row r="84" spans="2:19" s="22" customFormat="1">
      <c r="B84" s="21"/>
      <c r="E84" s="23" t="e">
        <f>+K78</f>
        <v>#DIV/0!</v>
      </c>
      <c r="F84" s="22" t="s">
        <v>43</v>
      </c>
      <c r="G84" s="21" t="s">
        <v>23</v>
      </c>
      <c r="H84" s="23">
        <v>0.40699999999999997</v>
      </c>
      <c r="I84" s="21" t="s">
        <v>22</v>
      </c>
      <c r="J84" s="23" t="e">
        <f>+E84*H84</f>
        <v>#DIV/0!</v>
      </c>
      <c r="K84" s="22" t="s">
        <v>68</v>
      </c>
      <c r="R84" s="21"/>
      <c r="S84" s="21"/>
    </row>
    <row r="85" spans="2:19" s="22" customFormat="1">
      <c r="B85" s="21"/>
      <c r="R85" s="21"/>
      <c r="S85" s="21"/>
    </row>
    <row r="86" spans="2:19" s="22" customFormat="1">
      <c r="B86" s="21"/>
      <c r="J86" s="23" t="e">
        <f>+J84/1000</f>
        <v>#DIV/0!</v>
      </c>
      <c r="K86" s="22" t="s">
        <v>69</v>
      </c>
      <c r="R86" s="21"/>
      <c r="S86" s="21"/>
    </row>
  </sheetData>
  <mergeCells count="17">
    <mergeCell ref="C20:D20"/>
    <mergeCell ref="L1:O1"/>
    <mergeCell ref="C8:D8"/>
    <mergeCell ref="E8:F8"/>
    <mergeCell ref="C9:C10"/>
    <mergeCell ref="E9:F9"/>
    <mergeCell ref="E10:F10"/>
    <mergeCell ref="C12:D12"/>
    <mergeCell ref="C13:D13"/>
    <mergeCell ref="C14:D14"/>
    <mergeCell ref="C16:D16"/>
    <mergeCell ref="C17:D17"/>
    <mergeCell ref="C21:C22"/>
    <mergeCell ref="C23:C24"/>
    <mergeCell ref="C27:D27"/>
    <mergeCell ref="C28:C29"/>
    <mergeCell ref="C30:C31"/>
  </mergeCells>
  <phoneticPr fontId="1"/>
  <pageMargins left="0.7" right="0.7" top="0.75" bottom="0.75" header="0.3" footer="0.3"/>
  <pageSetup paperSize="9" scale="47"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AO728"/>
  <sheetViews>
    <sheetView topLeftCell="M1" zoomScaleNormal="100" zoomScaleSheetLayoutView="100" workbookViewId="0">
      <selection activeCell="AE4" sqref="AE4"/>
    </sheetView>
  </sheetViews>
  <sheetFormatPr defaultColWidth="9" defaultRowHeight="18.75"/>
  <cols>
    <col min="1" max="1" width="4.875" customWidth="1"/>
    <col min="2" max="3" width="14.875" customWidth="1"/>
    <col min="4" max="4" width="2.875" customWidth="1"/>
    <col min="5" max="5" width="15.5" bestFit="1" customWidth="1"/>
    <col min="6" max="6" width="14" customWidth="1"/>
    <col min="7" max="7" width="11.625" customWidth="1"/>
    <col min="8" max="8" width="2.875" customWidth="1"/>
    <col min="9" max="9" width="13.875" bestFit="1" customWidth="1"/>
    <col min="10" max="10" width="2.875" customWidth="1"/>
    <col min="11" max="11" width="12.375" bestFit="1" customWidth="1"/>
    <col min="12" max="12" width="2.875" customWidth="1"/>
    <col min="13" max="13" width="4.5" customWidth="1"/>
    <col min="14" max="14" width="7.125" bestFit="1" customWidth="1"/>
    <col min="16" max="16" width="8.125" bestFit="1" customWidth="1"/>
    <col min="17" max="17" width="11.875" customWidth="1"/>
    <col min="18" max="18" width="13" bestFit="1" customWidth="1"/>
    <col min="19" max="19" width="2.875" customWidth="1"/>
    <col min="20" max="20" width="4.125" customWidth="1"/>
    <col min="23" max="23" width="12.375" bestFit="1" customWidth="1"/>
    <col min="24" max="24" width="12.375" customWidth="1"/>
    <col min="25" max="25" width="38.375" bestFit="1" customWidth="1"/>
    <col min="28" max="29" width="9" style="26"/>
    <col min="31" max="31" width="10.375" customWidth="1"/>
    <col min="32" max="32" width="2.875" customWidth="1"/>
    <col min="34" max="34" width="14.125" bestFit="1" customWidth="1"/>
    <col min="35" max="35" width="10.625" bestFit="1" customWidth="1"/>
    <col min="37" max="37" width="20.125" customWidth="1"/>
  </cols>
  <sheetData>
    <row r="1" spans="2:41" ht="19.5" thickBot="1"/>
    <row r="2" spans="2:41" ht="20.25" thickBot="1">
      <c r="B2" s="27" t="s">
        <v>80</v>
      </c>
      <c r="C2" s="28"/>
      <c r="D2" s="29"/>
      <c r="F2" t="s">
        <v>782</v>
      </c>
      <c r="N2" s="30"/>
      <c r="T2" s="142"/>
      <c r="U2" s="143"/>
      <c r="V2" s="97"/>
      <c r="W2" s="97"/>
      <c r="X2" s="97"/>
      <c r="Y2" s="97"/>
      <c r="Z2" s="97"/>
      <c r="AA2" s="97"/>
      <c r="AB2" s="97"/>
      <c r="AC2" s="97"/>
      <c r="AD2" s="97"/>
      <c r="AE2" s="97"/>
      <c r="AF2" s="97"/>
      <c r="AG2" s="97"/>
    </row>
    <row r="3" spans="2:41">
      <c r="T3" s="142"/>
      <c r="U3" s="142"/>
      <c r="V3" s="98"/>
      <c r="W3" s="98"/>
      <c r="X3" s="98"/>
      <c r="Y3" s="98"/>
      <c r="Z3" s="98"/>
      <c r="AA3" s="98"/>
      <c r="AB3" s="98"/>
      <c r="AC3" s="98"/>
      <c r="AD3" s="98"/>
      <c r="AE3" s="98"/>
      <c r="AF3" s="98"/>
      <c r="AG3" s="98"/>
    </row>
    <row r="5" spans="2:41">
      <c r="AB5" s="31"/>
      <c r="AC5" s="31"/>
    </row>
    <row r="6" spans="2:41">
      <c r="B6" s="93" t="s">
        <v>81</v>
      </c>
      <c r="E6" s="32" t="s">
        <v>82</v>
      </c>
      <c r="G6" s="94" t="s">
        <v>83</v>
      </c>
      <c r="I6" s="93" t="s">
        <v>84</v>
      </c>
      <c r="K6" s="93" t="s">
        <v>85</v>
      </c>
      <c r="M6" t="s">
        <v>86</v>
      </c>
      <c r="T6" t="s">
        <v>87</v>
      </c>
      <c r="AH6" s="1"/>
      <c r="AI6" s="1"/>
      <c r="AJ6" s="1"/>
      <c r="AK6" s="1"/>
      <c r="AL6" s="1"/>
      <c r="AM6" s="1"/>
      <c r="AN6" s="1" t="s">
        <v>88</v>
      </c>
      <c r="AO6" s="1" t="s">
        <v>88</v>
      </c>
    </row>
    <row r="7" spans="2:41" ht="37.5">
      <c r="B7" s="1" t="s">
        <v>89</v>
      </c>
      <c r="C7" s="1" t="s">
        <v>90</v>
      </c>
      <c r="E7" s="33" t="s">
        <v>91</v>
      </c>
      <c r="F7" s="14">
        <v>1995</v>
      </c>
      <c r="G7" s="34">
        <v>2016</v>
      </c>
      <c r="I7" s="1" t="s">
        <v>92</v>
      </c>
      <c r="K7" s="35" t="s">
        <v>93</v>
      </c>
      <c r="M7" s="36" t="s">
        <v>42</v>
      </c>
      <c r="N7" s="36" t="s">
        <v>94</v>
      </c>
      <c r="O7" s="36" t="s">
        <v>95</v>
      </c>
      <c r="P7" s="36" t="s">
        <v>96</v>
      </c>
      <c r="Q7" s="37" t="s">
        <v>97</v>
      </c>
      <c r="R7" s="38" t="s">
        <v>98</v>
      </c>
      <c r="T7" s="39" t="s">
        <v>42</v>
      </c>
      <c r="U7" s="7" t="s">
        <v>99</v>
      </c>
      <c r="V7" s="7" t="s">
        <v>100</v>
      </c>
      <c r="W7" s="7" t="s">
        <v>101</v>
      </c>
      <c r="X7" s="7" t="s">
        <v>102</v>
      </c>
      <c r="Y7" s="40" t="s">
        <v>97</v>
      </c>
      <c r="Z7" s="19" t="s">
        <v>103</v>
      </c>
      <c r="AA7" s="41"/>
      <c r="AB7" s="42" t="s">
        <v>104</v>
      </c>
      <c r="AC7" s="43"/>
      <c r="AD7" s="44" t="s">
        <v>105</v>
      </c>
      <c r="AE7" s="45" t="s">
        <v>106</v>
      </c>
      <c r="AH7" s="1">
        <v>2020</v>
      </c>
      <c r="AI7" s="1"/>
      <c r="AJ7" s="1"/>
      <c r="AK7" s="1"/>
      <c r="AL7" s="102" t="s">
        <v>107</v>
      </c>
      <c r="AM7" s="102" t="s">
        <v>108</v>
      </c>
      <c r="AN7" s="102" t="s">
        <v>107</v>
      </c>
      <c r="AO7" s="102" t="s">
        <v>108</v>
      </c>
    </row>
    <row r="8" spans="2:41" ht="13.5" customHeight="1">
      <c r="B8" s="1" t="s">
        <v>109</v>
      </c>
      <c r="C8" s="1" t="s">
        <v>110</v>
      </c>
      <c r="E8" s="33">
        <v>1951</v>
      </c>
      <c r="F8" s="14">
        <v>1995</v>
      </c>
      <c r="G8" s="34">
        <v>2017</v>
      </c>
      <c r="I8" s="1" t="s">
        <v>111</v>
      </c>
      <c r="K8" s="1" t="s">
        <v>92</v>
      </c>
      <c r="M8" s="46">
        <v>1</v>
      </c>
      <c r="N8" s="47" t="s">
        <v>112</v>
      </c>
      <c r="O8" s="47" t="s">
        <v>113</v>
      </c>
      <c r="P8" s="47" t="s">
        <v>114</v>
      </c>
      <c r="Q8" s="47" t="s">
        <v>115</v>
      </c>
      <c r="R8" s="48">
        <v>0</v>
      </c>
      <c r="T8" s="49"/>
      <c r="U8" s="103"/>
      <c r="V8" s="103"/>
      <c r="W8" s="103"/>
      <c r="X8" s="103"/>
      <c r="Y8" s="50"/>
      <c r="Z8" s="102" t="s">
        <v>107</v>
      </c>
      <c r="AA8" s="102" t="s">
        <v>108</v>
      </c>
      <c r="AB8" s="51" t="s">
        <v>107</v>
      </c>
      <c r="AC8" s="51" t="s">
        <v>108</v>
      </c>
      <c r="AD8" s="52"/>
      <c r="AE8" s="53"/>
      <c r="AH8" s="1" t="s">
        <v>116</v>
      </c>
      <c r="AI8" s="1" t="s">
        <v>117</v>
      </c>
      <c r="AJ8" s="54" t="s">
        <v>118</v>
      </c>
      <c r="AK8" s="1" t="s">
        <v>119</v>
      </c>
      <c r="AL8" s="1">
        <v>-1.38</v>
      </c>
      <c r="AM8" s="1">
        <v>2.38</v>
      </c>
      <c r="AN8" s="1">
        <v>1.0581</v>
      </c>
      <c r="AO8" s="1">
        <v>1.7705</v>
      </c>
    </row>
    <row r="9" spans="2:41" ht="13.5" customHeight="1">
      <c r="B9" s="1" t="s">
        <v>120</v>
      </c>
      <c r="C9" s="1" t="s">
        <v>110</v>
      </c>
      <c r="E9" s="33">
        <v>1952</v>
      </c>
      <c r="F9" s="14">
        <v>1995</v>
      </c>
      <c r="I9" s="1" t="s">
        <v>121</v>
      </c>
      <c r="K9" s="1" t="s">
        <v>111</v>
      </c>
      <c r="M9" s="46">
        <v>1</v>
      </c>
      <c r="N9" s="47" t="s">
        <v>122</v>
      </c>
      <c r="O9" s="47" t="s">
        <v>113</v>
      </c>
      <c r="P9" s="47" t="s">
        <v>114</v>
      </c>
      <c r="Q9" s="47" t="s">
        <v>123</v>
      </c>
      <c r="R9" s="48">
        <v>0</v>
      </c>
      <c r="T9" s="55">
        <v>1</v>
      </c>
      <c r="U9" s="56">
        <v>1995</v>
      </c>
      <c r="V9" s="57" t="s">
        <v>124</v>
      </c>
      <c r="W9" s="57" t="s">
        <v>125</v>
      </c>
      <c r="X9" s="57" t="s">
        <v>102</v>
      </c>
      <c r="Y9" s="58" t="str">
        <f>T9&amp;U9&amp;V9&amp;W9&amp;X9</f>
        <v>11995冷房店舗用有り</v>
      </c>
      <c r="Z9" s="59">
        <v>0.32</v>
      </c>
      <c r="AA9" s="59">
        <v>0.68</v>
      </c>
      <c r="AB9" s="60">
        <v>1.0165999999999999</v>
      </c>
      <c r="AC9" s="60">
        <v>0.50590000000000002</v>
      </c>
      <c r="AD9" s="61">
        <f>HLOOKUP(T9,既存設備NO3!$E$16:$P$17,2,0)</f>
        <v>0</v>
      </c>
      <c r="AE9" s="62">
        <f>ROUNDDOWN(IF(AD9&gt;=0.25,Z9*AD9+AA9,AB9*AD9+AC9),3)</f>
        <v>0.505</v>
      </c>
      <c r="AH9" s="1"/>
      <c r="AI9" s="1"/>
      <c r="AJ9" s="1" t="s">
        <v>88</v>
      </c>
      <c r="AK9" s="1" t="s">
        <v>126</v>
      </c>
      <c r="AL9" s="1"/>
      <c r="AM9" s="1"/>
      <c r="AN9" s="1">
        <v>1.0581</v>
      </c>
      <c r="AO9" s="1">
        <v>1.7705</v>
      </c>
    </row>
    <row r="10" spans="2:41" ht="13.5" customHeight="1">
      <c r="B10" s="1" t="s">
        <v>127</v>
      </c>
      <c r="C10" s="1" t="s">
        <v>128</v>
      </c>
      <c r="E10" s="33">
        <v>1953</v>
      </c>
      <c r="F10" s="14">
        <v>1995</v>
      </c>
      <c r="G10" s="93" t="s">
        <v>129</v>
      </c>
      <c r="K10" s="1" t="s">
        <v>121</v>
      </c>
      <c r="M10" s="46">
        <v>1</v>
      </c>
      <c r="N10" s="47" t="s">
        <v>130</v>
      </c>
      <c r="O10" s="47" t="s">
        <v>113</v>
      </c>
      <c r="P10" s="47" t="s">
        <v>114</v>
      </c>
      <c r="Q10" s="47" t="s">
        <v>131</v>
      </c>
      <c r="R10" s="48">
        <v>0</v>
      </c>
      <c r="T10" s="55">
        <v>1</v>
      </c>
      <c r="U10" s="56">
        <v>1995</v>
      </c>
      <c r="V10" s="57" t="s">
        <v>124</v>
      </c>
      <c r="W10" s="57" t="s">
        <v>111</v>
      </c>
      <c r="X10" s="57" t="s">
        <v>102</v>
      </c>
      <c r="Y10" s="58" t="str">
        <f t="shared" ref="Y10:Y73" si="0">T10&amp;U10&amp;V10&amp;W10&amp;X10</f>
        <v>11995冷房ビル用マルチ有り</v>
      </c>
      <c r="Z10" s="59">
        <v>-0.218</v>
      </c>
      <c r="AA10" s="59">
        <v>1.218</v>
      </c>
      <c r="AB10" s="60">
        <v>1.0356000000000001</v>
      </c>
      <c r="AC10" s="60">
        <v>0.90459999999999996</v>
      </c>
      <c r="AD10" s="61">
        <f>HLOOKUP(T10,既存設備NO3!$E$16:$P$17,2,0)</f>
        <v>0</v>
      </c>
      <c r="AE10" s="62">
        <f t="shared" ref="AE10:AE29" si="1">ROUNDDOWN(IF(AD10&gt;=0.25,Z10*AD10+AA10,AB10*AD10+AC10),3)</f>
        <v>0.90400000000000003</v>
      </c>
      <c r="AH10" s="1"/>
      <c r="AI10" s="1" t="s">
        <v>132</v>
      </c>
      <c r="AJ10" s="54" t="s">
        <v>118</v>
      </c>
      <c r="AK10" s="1" t="s">
        <v>133</v>
      </c>
      <c r="AL10" s="1">
        <v>-0.96</v>
      </c>
      <c r="AM10" s="1">
        <v>1.96</v>
      </c>
      <c r="AN10" s="1">
        <v>1.0862000000000001</v>
      </c>
      <c r="AO10" s="1">
        <v>1.4483999999999999</v>
      </c>
    </row>
    <row r="11" spans="2:41" ht="13.5" customHeight="1">
      <c r="B11" s="1" t="s">
        <v>134</v>
      </c>
      <c r="C11" s="1" t="s">
        <v>128</v>
      </c>
      <c r="E11" s="33">
        <v>1954</v>
      </c>
      <c r="F11" s="14">
        <v>1995</v>
      </c>
      <c r="G11" s="63">
        <v>8.64</v>
      </c>
      <c r="K11" s="64"/>
      <c r="M11" s="46">
        <v>1</v>
      </c>
      <c r="N11" s="47" t="s">
        <v>128</v>
      </c>
      <c r="O11" s="47" t="s">
        <v>113</v>
      </c>
      <c r="P11" s="47" t="s">
        <v>114</v>
      </c>
      <c r="Q11" s="47" t="s">
        <v>135</v>
      </c>
      <c r="R11" s="48">
        <v>0</v>
      </c>
      <c r="T11" s="55">
        <v>1</v>
      </c>
      <c r="U11" s="56">
        <v>1995</v>
      </c>
      <c r="V11" s="57" t="s">
        <v>124</v>
      </c>
      <c r="W11" s="57" t="s">
        <v>121</v>
      </c>
      <c r="X11" s="57" t="s">
        <v>102</v>
      </c>
      <c r="Y11" s="58" t="str">
        <f t="shared" si="0"/>
        <v>11995冷房設備用有り</v>
      </c>
      <c r="Z11" s="59">
        <v>0.25</v>
      </c>
      <c r="AA11" s="59">
        <v>0.75</v>
      </c>
      <c r="AB11" s="60">
        <v>1.0219</v>
      </c>
      <c r="AC11" s="60">
        <v>0.55700000000000005</v>
      </c>
      <c r="AD11" s="61">
        <f>HLOOKUP(T11,既存設備NO3!$E$16:$P$17,2,0)</f>
        <v>0</v>
      </c>
      <c r="AE11" s="62">
        <f t="shared" si="1"/>
        <v>0.55700000000000005</v>
      </c>
      <c r="AH11" s="1"/>
      <c r="AI11" s="1"/>
      <c r="AJ11" s="1" t="s">
        <v>88</v>
      </c>
      <c r="AK11" s="1" t="s">
        <v>136</v>
      </c>
      <c r="AL11" s="1"/>
      <c r="AM11" s="1"/>
      <c r="AN11" s="1">
        <v>1.0862000000000001</v>
      </c>
      <c r="AO11" s="1">
        <v>1.4483999999999999</v>
      </c>
    </row>
    <row r="12" spans="2:41" ht="13.5" customHeight="1">
      <c r="B12" s="1" t="s">
        <v>137</v>
      </c>
      <c r="C12" s="1" t="s">
        <v>128</v>
      </c>
      <c r="E12" s="33">
        <v>1955</v>
      </c>
      <c r="F12" s="14">
        <v>1995</v>
      </c>
      <c r="K12" s="65"/>
      <c r="M12" s="46">
        <v>1</v>
      </c>
      <c r="N12" s="47" t="s">
        <v>138</v>
      </c>
      <c r="O12" s="47" t="s">
        <v>113</v>
      </c>
      <c r="P12" s="47" t="s">
        <v>114</v>
      </c>
      <c r="Q12" s="47" t="s">
        <v>139</v>
      </c>
      <c r="R12" s="48">
        <v>0</v>
      </c>
      <c r="T12" s="55">
        <v>1</v>
      </c>
      <c r="U12" s="56">
        <v>1995</v>
      </c>
      <c r="V12" s="57" t="s">
        <v>124</v>
      </c>
      <c r="W12" s="57" t="s">
        <v>125</v>
      </c>
      <c r="X12" s="57" t="s">
        <v>140</v>
      </c>
      <c r="Y12" s="58" t="str">
        <f t="shared" si="0"/>
        <v>11995冷房店舗用無し（一定速）</v>
      </c>
      <c r="Z12" s="59">
        <v>0.26</v>
      </c>
      <c r="AA12" s="59">
        <v>0.74</v>
      </c>
      <c r="AB12" s="60">
        <v>0.26</v>
      </c>
      <c r="AC12" s="60">
        <v>0.74</v>
      </c>
      <c r="AD12" s="61">
        <f>HLOOKUP(T12,既存設備NO3!$E$16:$P$17,2,0)</f>
        <v>0</v>
      </c>
      <c r="AE12" s="62">
        <f t="shared" si="1"/>
        <v>0.74</v>
      </c>
      <c r="AH12" s="1"/>
      <c r="AI12" s="1"/>
      <c r="AJ12" s="1"/>
      <c r="AK12" s="1"/>
      <c r="AL12" s="1"/>
      <c r="AM12" s="1"/>
    </row>
    <row r="13" spans="2:41" ht="13.5" customHeight="1">
      <c r="B13" s="1" t="s">
        <v>141</v>
      </c>
      <c r="C13" s="1" t="s">
        <v>128</v>
      </c>
      <c r="E13" s="33">
        <v>1956</v>
      </c>
      <c r="F13" s="14">
        <v>1995</v>
      </c>
      <c r="G13" s="93" t="s">
        <v>142</v>
      </c>
      <c r="M13" s="46">
        <v>1</v>
      </c>
      <c r="N13" s="47" t="s">
        <v>143</v>
      </c>
      <c r="O13" s="47" t="s">
        <v>113</v>
      </c>
      <c r="P13" s="47" t="s">
        <v>114</v>
      </c>
      <c r="Q13" s="47" t="s">
        <v>144</v>
      </c>
      <c r="R13" s="48">
        <v>0</v>
      </c>
      <c r="T13" s="55">
        <v>1</v>
      </c>
      <c r="U13" s="56">
        <v>1995</v>
      </c>
      <c r="V13" s="57" t="s">
        <v>124</v>
      </c>
      <c r="W13" s="57" t="s">
        <v>111</v>
      </c>
      <c r="X13" s="57" t="s">
        <v>140</v>
      </c>
      <c r="Y13" s="58" t="str">
        <f t="shared" si="0"/>
        <v>11995冷房ビル用マルチ無し（一定速）</v>
      </c>
      <c r="Z13" s="59">
        <v>0.26</v>
      </c>
      <c r="AA13" s="59">
        <v>0.74</v>
      </c>
      <c r="AB13" s="60">
        <v>0.26</v>
      </c>
      <c r="AC13" s="60">
        <v>0.74</v>
      </c>
      <c r="AD13" s="61">
        <f>HLOOKUP(T13,既存設備NO3!$E$16:$P$17,2,0)</f>
        <v>0</v>
      </c>
      <c r="AE13" s="62">
        <f t="shared" si="1"/>
        <v>0.74</v>
      </c>
      <c r="AH13" s="14" t="s">
        <v>145</v>
      </c>
      <c r="AI13" s="1" t="s">
        <v>146</v>
      </c>
      <c r="AJ13" s="54" t="s">
        <v>118</v>
      </c>
      <c r="AK13" s="1" t="s">
        <v>147</v>
      </c>
      <c r="AL13" s="1">
        <v>-1.68</v>
      </c>
      <c r="AM13" s="1">
        <v>2.68</v>
      </c>
      <c r="AN13" s="1">
        <v>1.0788</v>
      </c>
      <c r="AO13" s="1">
        <v>2.0053000000000001</v>
      </c>
    </row>
    <row r="14" spans="2:41" ht="13.5" customHeight="1">
      <c r="B14" s="66" t="s">
        <v>148</v>
      </c>
      <c r="C14" s="1" t="s">
        <v>128</v>
      </c>
      <c r="E14" s="33">
        <v>1957</v>
      </c>
      <c r="F14" s="14">
        <v>1995</v>
      </c>
      <c r="G14" s="63">
        <v>2.58E-2</v>
      </c>
      <c r="M14" s="46">
        <v>1</v>
      </c>
      <c r="N14" s="47" t="s">
        <v>149</v>
      </c>
      <c r="O14" s="47" t="s">
        <v>113</v>
      </c>
      <c r="P14" s="47" t="s">
        <v>114</v>
      </c>
      <c r="Q14" s="47" t="s">
        <v>150</v>
      </c>
      <c r="R14" s="48">
        <v>0</v>
      </c>
      <c r="T14" s="55">
        <v>1</v>
      </c>
      <c r="U14" s="56">
        <v>1995</v>
      </c>
      <c r="V14" s="57" t="s">
        <v>124</v>
      </c>
      <c r="W14" s="57" t="s">
        <v>121</v>
      </c>
      <c r="X14" s="57" t="s">
        <v>140</v>
      </c>
      <c r="Y14" s="58" t="str">
        <f t="shared" si="0"/>
        <v>11995冷房設備用無し（一定速）</v>
      </c>
      <c r="Z14" s="59">
        <v>0.26</v>
      </c>
      <c r="AA14" s="59">
        <v>0.74</v>
      </c>
      <c r="AB14" s="60">
        <v>0.26</v>
      </c>
      <c r="AC14" s="60">
        <v>0.74</v>
      </c>
      <c r="AD14" s="61">
        <f>HLOOKUP(T14,既存設備NO3!$E$16:$P$17,2,0)</f>
        <v>0</v>
      </c>
      <c r="AE14" s="62">
        <f>ROUNDDOWN(IF(AD14&gt;=0.25,Z14*AD14+AA14,AB14*AD14+AC14),3)</f>
        <v>0.74</v>
      </c>
      <c r="AH14" s="1"/>
      <c r="AI14" s="1"/>
      <c r="AJ14" s="1" t="s">
        <v>88</v>
      </c>
      <c r="AK14" s="1" t="s">
        <v>151</v>
      </c>
      <c r="AL14" s="1"/>
      <c r="AM14" s="1"/>
      <c r="AN14" s="1">
        <v>1.0788</v>
      </c>
      <c r="AO14" s="1">
        <v>2.0053000000000001</v>
      </c>
    </row>
    <row r="15" spans="2:41" ht="13.5" customHeight="1">
      <c r="B15" s="66" t="s">
        <v>152</v>
      </c>
      <c r="C15" s="1" t="s">
        <v>153</v>
      </c>
      <c r="E15" s="33">
        <v>1958</v>
      </c>
      <c r="F15" s="14">
        <v>1995</v>
      </c>
      <c r="M15" s="46">
        <v>1</v>
      </c>
      <c r="N15" s="47" t="s">
        <v>154</v>
      </c>
      <c r="O15" s="47" t="s">
        <v>113</v>
      </c>
      <c r="P15" s="47" t="s">
        <v>114</v>
      </c>
      <c r="Q15" s="47" t="s">
        <v>155</v>
      </c>
      <c r="R15" s="48">
        <v>0</v>
      </c>
      <c r="T15" s="55">
        <v>1</v>
      </c>
      <c r="U15" s="56">
        <v>1995</v>
      </c>
      <c r="V15" s="57" t="s">
        <v>156</v>
      </c>
      <c r="W15" s="57" t="s">
        <v>125</v>
      </c>
      <c r="X15" s="57" t="s">
        <v>102</v>
      </c>
      <c r="Y15" s="58" t="str">
        <f t="shared" si="0"/>
        <v>11995暖房店舗用有り</v>
      </c>
      <c r="Z15" s="59">
        <v>0.374</v>
      </c>
      <c r="AA15" s="59">
        <v>0.626</v>
      </c>
      <c r="AB15" s="60">
        <v>1.0275000000000001</v>
      </c>
      <c r="AC15" s="60">
        <v>0.46260000000000001</v>
      </c>
      <c r="AD15" s="61">
        <f>HLOOKUP(T15,既存設備NO3!$E$16:$P$17,2,0)</f>
        <v>0</v>
      </c>
      <c r="AE15" s="62">
        <f t="shared" si="1"/>
        <v>0.46200000000000002</v>
      </c>
      <c r="AH15" s="1"/>
      <c r="AI15" s="1" t="s">
        <v>157</v>
      </c>
      <c r="AJ15" s="54" t="s">
        <v>118</v>
      </c>
      <c r="AK15" s="1" t="s">
        <v>158</v>
      </c>
      <c r="AL15" s="1">
        <v>-1.1000000000000001</v>
      </c>
      <c r="AM15" s="1">
        <v>2.1</v>
      </c>
      <c r="AN15" s="1">
        <v>1.0416000000000001</v>
      </c>
      <c r="AO15" s="1">
        <v>1.4596</v>
      </c>
    </row>
    <row r="16" spans="2:41" ht="13.5" customHeight="1">
      <c r="B16" s="1" t="s">
        <v>159</v>
      </c>
      <c r="C16" s="1" t="s">
        <v>153</v>
      </c>
      <c r="E16" s="33">
        <v>1959</v>
      </c>
      <c r="F16" s="14">
        <v>1995</v>
      </c>
      <c r="M16" s="46">
        <v>1</v>
      </c>
      <c r="N16" s="47" t="s">
        <v>153</v>
      </c>
      <c r="O16" s="47" t="s">
        <v>113</v>
      </c>
      <c r="P16" s="47" t="s">
        <v>114</v>
      </c>
      <c r="Q16" s="47" t="s">
        <v>160</v>
      </c>
      <c r="R16" s="48">
        <v>0</v>
      </c>
      <c r="T16" s="55">
        <v>1</v>
      </c>
      <c r="U16" s="56">
        <v>1995</v>
      </c>
      <c r="V16" s="57" t="s">
        <v>156</v>
      </c>
      <c r="W16" s="57" t="s">
        <v>111</v>
      </c>
      <c r="X16" s="57" t="s">
        <v>781</v>
      </c>
      <c r="Y16" s="58" t="str">
        <f t="shared" si="0"/>
        <v>11995暖房ビル用マルチ有り</v>
      </c>
      <c r="Z16" s="59">
        <v>-0.112</v>
      </c>
      <c r="AA16" s="59">
        <v>1.1120000000000001</v>
      </c>
      <c r="AB16" s="60">
        <v>1.0236000000000001</v>
      </c>
      <c r="AC16" s="60">
        <v>0.82809999999999995</v>
      </c>
      <c r="AD16" s="61">
        <f>HLOOKUP(T16,既存設備NO3!$E$16:$P$17,2,0)</f>
        <v>0</v>
      </c>
      <c r="AE16" s="62">
        <f t="shared" si="1"/>
        <v>0.82799999999999996</v>
      </c>
      <c r="AH16" s="1"/>
      <c r="AI16" s="1"/>
      <c r="AJ16" s="1" t="s">
        <v>88</v>
      </c>
      <c r="AK16" s="1" t="s">
        <v>161</v>
      </c>
      <c r="AL16" s="1"/>
      <c r="AM16" s="1"/>
      <c r="AN16" s="1">
        <v>1.0416000000000001</v>
      </c>
      <c r="AO16" s="1">
        <v>1.4596</v>
      </c>
    </row>
    <row r="17" spans="2:41" ht="14.25" customHeight="1">
      <c r="B17" s="1" t="s">
        <v>162</v>
      </c>
      <c r="C17" s="1" t="s">
        <v>153</v>
      </c>
      <c r="E17" s="33">
        <v>1960</v>
      </c>
      <c r="F17" s="14">
        <v>1995</v>
      </c>
      <c r="M17" s="46">
        <v>1</v>
      </c>
      <c r="N17" s="47" t="s">
        <v>110</v>
      </c>
      <c r="O17" s="47" t="s">
        <v>113</v>
      </c>
      <c r="P17" s="47" t="s">
        <v>114</v>
      </c>
      <c r="Q17" s="47" t="s">
        <v>163</v>
      </c>
      <c r="R17" s="48">
        <v>0</v>
      </c>
      <c r="T17" s="55">
        <v>1</v>
      </c>
      <c r="U17" s="56">
        <v>1995</v>
      </c>
      <c r="V17" s="57" t="s">
        <v>156</v>
      </c>
      <c r="W17" s="57" t="s">
        <v>121</v>
      </c>
      <c r="X17" s="57" t="s">
        <v>102</v>
      </c>
      <c r="Y17" s="58" t="str">
        <f t="shared" si="0"/>
        <v>11995暖房設備用有り</v>
      </c>
      <c r="Z17" s="59">
        <v>0.25</v>
      </c>
      <c r="AA17" s="59">
        <v>0.75</v>
      </c>
      <c r="AB17" s="60">
        <v>1.0159</v>
      </c>
      <c r="AC17" s="60">
        <v>0.5585</v>
      </c>
      <c r="AD17" s="61">
        <f>HLOOKUP(T17,既存設備NO3!$E$16:$P$17,2,0)</f>
        <v>0</v>
      </c>
      <c r="AE17" s="62">
        <f>ROUNDDOWN(IF(AD17&gt;=0.25,Z17*AD17+AA17,AB17*AD17+AC17),3)</f>
        <v>0.55800000000000005</v>
      </c>
      <c r="AH17" s="1" t="s">
        <v>164</v>
      </c>
      <c r="AI17" s="1" t="s">
        <v>165</v>
      </c>
      <c r="AJ17" s="54" t="s">
        <v>118</v>
      </c>
      <c r="AK17" s="1" t="s">
        <v>166</v>
      </c>
      <c r="AL17" s="1">
        <v>-0.62</v>
      </c>
      <c r="AM17" s="1">
        <v>1.62</v>
      </c>
      <c r="AN17" s="1">
        <v>1.0472999999999999</v>
      </c>
      <c r="AO17" s="1">
        <v>1.2032</v>
      </c>
    </row>
    <row r="18" spans="2:41" ht="13.5" customHeight="1">
      <c r="B18" s="1" t="s">
        <v>167</v>
      </c>
      <c r="C18" s="1" t="s">
        <v>153</v>
      </c>
      <c r="E18" s="33">
        <v>1961</v>
      </c>
      <c r="F18" s="14">
        <v>1995</v>
      </c>
      <c r="M18" s="46">
        <v>1</v>
      </c>
      <c r="N18" s="47" t="s">
        <v>90</v>
      </c>
      <c r="O18" s="47" t="s">
        <v>113</v>
      </c>
      <c r="P18" s="47" t="s">
        <v>114</v>
      </c>
      <c r="Q18" s="47" t="s">
        <v>168</v>
      </c>
      <c r="R18" s="48">
        <v>0</v>
      </c>
      <c r="T18" s="55">
        <v>1</v>
      </c>
      <c r="U18" s="56">
        <v>1995</v>
      </c>
      <c r="V18" s="57" t="s">
        <v>156</v>
      </c>
      <c r="W18" s="57" t="s">
        <v>125</v>
      </c>
      <c r="X18" s="57" t="s">
        <v>140</v>
      </c>
      <c r="Y18" s="58" t="str">
        <f t="shared" si="0"/>
        <v>11995暖房店舗用無し（一定速）</v>
      </c>
      <c r="Z18" s="59">
        <v>0.26</v>
      </c>
      <c r="AA18" s="59">
        <v>0.74</v>
      </c>
      <c r="AB18" s="60">
        <v>0.26</v>
      </c>
      <c r="AC18" s="60">
        <v>0.74</v>
      </c>
      <c r="AD18" s="61">
        <f>HLOOKUP(T18,既存設備NO3!$E$16:$P$17,2,0)</f>
        <v>0</v>
      </c>
      <c r="AE18" s="62">
        <f t="shared" si="1"/>
        <v>0.74</v>
      </c>
      <c r="AH18" s="1"/>
      <c r="AI18" s="1"/>
      <c r="AJ18" s="1" t="s">
        <v>88</v>
      </c>
      <c r="AK18" s="1" t="s">
        <v>169</v>
      </c>
      <c r="AL18" s="1"/>
      <c r="AM18" s="1"/>
      <c r="AN18" s="1">
        <v>1.0472999999999999</v>
      </c>
      <c r="AO18" s="1">
        <v>1.2032</v>
      </c>
    </row>
    <row r="19" spans="2:41" ht="13.5" customHeight="1">
      <c r="B19" s="1" t="s">
        <v>170</v>
      </c>
      <c r="C19" s="1" t="s">
        <v>153</v>
      </c>
      <c r="E19" s="33">
        <v>1962</v>
      </c>
      <c r="F19" s="14">
        <v>1995</v>
      </c>
      <c r="M19" s="46">
        <v>1</v>
      </c>
      <c r="N19" s="47" t="s">
        <v>171</v>
      </c>
      <c r="O19" s="47" t="s">
        <v>113</v>
      </c>
      <c r="P19" s="47" t="s">
        <v>114</v>
      </c>
      <c r="Q19" s="47" t="s">
        <v>172</v>
      </c>
      <c r="R19" s="48">
        <v>0</v>
      </c>
      <c r="T19" s="55">
        <v>1</v>
      </c>
      <c r="U19" s="56">
        <v>1995</v>
      </c>
      <c r="V19" s="57" t="s">
        <v>156</v>
      </c>
      <c r="W19" s="57" t="s">
        <v>111</v>
      </c>
      <c r="X19" s="57" t="s">
        <v>140</v>
      </c>
      <c r="Y19" s="58" t="str">
        <f t="shared" si="0"/>
        <v>11995暖房ビル用マルチ無し（一定速）</v>
      </c>
      <c r="Z19" s="59">
        <v>0.26</v>
      </c>
      <c r="AA19" s="59">
        <v>0.74</v>
      </c>
      <c r="AB19" s="60">
        <v>0.26</v>
      </c>
      <c r="AC19" s="60">
        <v>0.74</v>
      </c>
      <c r="AD19" s="61">
        <f>HLOOKUP(T19,既存設備NO3!$E$16:$P$17,2,0)</f>
        <v>0</v>
      </c>
      <c r="AE19" s="62">
        <f t="shared" si="1"/>
        <v>0.74</v>
      </c>
      <c r="AH19" s="1"/>
      <c r="AI19" s="1" t="s">
        <v>173</v>
      </c>
      <c r="AJ19" s="54" t="s">
        <v>118</v>
      </c>
      <c r="AK19" s="1" t="s">
        <v>174</v>
      </c>
      <c r="AL19" s="1">
        <v>-0.46</v>
      </c>
      <c r="AM19" s="1">
        <v>1.46</v>
      </c>
      <c r="AN19" s="1">
        <v>0.94</v>
      </c>
      <c r="AO19" s="1">
        <v>1.1100000000000001</v>
      </c>
    </row>
    <row r="20" spans="2:41" ht="13.5" customHeight="1">
      <c r="B20" s="1" t="s">
        <v>175</v>
      </c>
      <c r="C20" s="1" t="s">
        <v>153</v>
      </c>
      <c r="E20" s="33">
        <v>1963</v>
      </c>
      <c r="F20" s="14">
        <v>1995</v>
      </c>
      <c r="M20" s="46">
        <v>2</v>
      </c>
      <c r="N20" s="47" t="s">
        <v>112</v>
      </c>
      <c r="O20" s="47" t="s">
        <v>113</v>
      </c>
      <c r="P20" s="47" t="s">
        <v>114</v>
      </c>
      <c r="Q20" s="47" t="s">
        <v>176</v>
      </c>
      <c r="R20" s="48">
        <v>0</v>
      </c>
      <c r="T20" s="55">
        <v>1</v>
      </c>
      <c r="U20" s="56">
        <v>1995</v>
      </c>
      <c r="V20" s="57" t="s">
        <v>156</v>
      </c>
      <c r="W20" s="57" t="s">
        <v>121</v>
      </c>
      <c r="X20" s="57" t="s">
        <v>140</v>
      </c>
      <c r="Y20" s="58" t="str">
        <f t="shared" si="0"/>
        <v>11995暖房設備用無し（一定速）</v>
      </c>
      <c r="Z20" s="59">
        <v>0.26</v>
      </c>
      <c r="AA20" s="59">
        <v>0.74</v>
      </c>
      <c r="AB20" s="60">
        <v>0.26</v>
      </c>
      <c r="AC20" s="60">
        <v>0.74</v>
      </c>
      <c r="AD20" s="61">
        <f>HLOOKUP(T20,既存設備NO3!$E$16:$P$17,2,0)</f>
        <v>0</v>
      </c>
      <c r="AE20" s="62">
        <f t="shared" si="1"/>
        <v>0.74</v>
      </c>
      <c r="AH20" s="1"/>
      <c r="AI20" s="1"/>
      <c r="AJ20" s="1" t="s">
        <v>88</v>
      </c>
      <c r="AK20" s="1" t="s">
        <v>177</v>
      </c>
      <c r="AL20" s="1"/>
      <c r="AM20" s="1"/>
      <c r="AN20" s="1">
        <v>0.94</v>
      </c>
      <c r="AO20" s="1">
        <v>1.1100000000000001</v>
      </c>
    </row>
    <row r="21" spans="2:41" ht="13.5" customHeight="1">
      <c r="B21" s="66" t="s">
        <v>178</v>
      </c>
      <c r="C21" s="1" t="s">
        <v>153</v>
      </c>
      <c r="E21" s="33">
        <v>1964</v>
      </c>
      <c r="F21" s="14">
        <v>1995</v>
      </c>
      <c r="M21" s="46">
        <v>2</v>
      </c>
      <c r="N21" s="47" t="s">
        <v>122</v>
      </c>
      <c r="O21" s="47" t="s">
        <v>113</v>
      </c>
      <c r="P21" s="47" t="s">
        <v>114</v>
      </c>
      <c r="Q21" s="47" t="s">
        <v>179</v>
      </c>
      <c r="R21" s="48">
        <v>0</v>
      </c>
      <c r="T21" s="55">
        <v>1</v>
      </c>
      <c r="U21" s="56">
        <v>2005</v>
      </c>
      <c r="V21" s="57" t="s">
        <v>124</v>
      </c>
      <c r="W21" s="57" t="s">
        <v>125</v>
      </c>
      <c r="X21" s="57" t="s">
        <v>102</v>
      </c>
      <c r="Y21" s="58" t="str">
        <f t="shared" si="0"/>
        <v>12005冷房店舗用有り</v>
      </c>
      <c r="Z21" s="59">
        <v>-0.86599999999999999</v>
      </c>
      <c r="AA21" s="59">
        <v>1.8660000000000001</v>
      </c>
      <c r="AB21" s="60">
        <v>1.0455000000000001</v>
      </c>
      <c r="AC21" s="60">
        <v>1.3880999999999999</v>
      </c>
      <c r="AD21" s="61">
        <f>HLOOKUP(T21,既存設備NO3!$E$16:$P$17,2,0)</f>
        <v>0</v>
      </c>
      <c r="AE21" s="62">
        <f t="shared" si="1"/>
        <v>1.3879999999999999</v>
      </c>
    </row>
    <row r="22" spans="2:41" ht="13.5" customHeight="1">
      <c r="B22" s="66" t="s">
        <v>180</v>
      </c>
      <c r="C22" s="66" t="s">
        <v>181</v>
      </c>
      <c r="E22" s="33">
        <v>1965</v>
      </c>
      <c r="F22" s="14">
        <v>1995</v>
      </c>
      <c r="M22" s="46">
        <v>2</v>
      </c>
      <c r="N22" s="47" t="s">
        <v>130</v>
      </c>
      <c r="O22" s="47" t="s">
        <v>113</v>
      </c>
      <c r="P22" s="47" t="s">
        <v>114</v>
      </c>
      <c r="Q22" s="47" t="s">
        <v>182</v>
      </c>
      <c r="R22" s="48">
        <v>0</v>
      </c>
      <c r="T22" s="55">
        <v>1</v>
      </c>
      <c r="U22" s="56">
        <v>2005</v>
      </c>
      <c r="V22" s="57" t="s">
        <v>124</v>
      </c>
      <c r="W22" s="57" t="s">
        <v>111</v>
      </c>
      <c r="X22" s="57" t="s">
        <v>102</v>
      </c>
      <c r="Y22" s="58" t="str">
        <f t="shared" si="0"/>
        <v>12005冷房ビル用マルチ有り</v>
      </c>
      <c r="Z22" s="59">
        <v>-0.68200000000000005</v>
      </c>
      <c r="AA22" s="59">
        <v>1.6819999999999999</v>
      </c>
      <c r="AB22" s="60">
        <v>1.0490999999999999</v>
      </c>
      <c r="AC22" s="60">
        <v>1.2492000000000001</v>
      </c>
      <c r="AD22" s="61">
        <f>HLOOKUP(T22,既存設備NO3!$E$16:$P$17,2,0)</f>
        <v>0</v>
      </c>
      <c r="AE22" s="62">
        <f>ROUNDDOWN(IF(AD22&gt;=0.25,Z22*AD22+AA22,AB22*AD22+AC22),3)</f>
        <v>1.2490000000000001</v>
      </c>
      <c r="AG22" s="4"/>
    </row>
    <row r="23" spans="2:41" ht="13.5" customHeight="1">
      <c r="B23" s="1" t="s">
        <v>183</v>
      </c>
      <c r="C23" s="66" t="s">
        <v>181</v>
      </c>
      <c r="E23" s="33">
        <v>1966</v>
      </c>
      <c r="F23" s="14">
        <v>1995</v>
      </c>
      <c r="M23" s="46">
        <v>2</v>
      </c>
      <c r="N23" s="47" t="s">
        <v>128</v>
      </c>
      <c r="O23" s="47" t="s">
        <v>113</v>
      </c>
      <c r="P23" s="47" t="s">
        <v>114</v>
      </c>
      <c r="Q23" s="47" t="s">
        <v>184</v>
      </c>
      <c r="R23" s="48">
        <v>0</v>
      </c>
      <c r="T23" s="55">
        <v>1</v>
      </c>
      <c r="U23" s="56">
        <v>2005</v>
      </c>
      <c r="V23" s="57" t="s">
        <v>124</v>
      </c>
      <c r="W23" s="57" t="s">
        <v>121</v>
      </c>
      <c r="X23" s="57" t="s">
        <v>102</v>
      </c>
      <c r="Y23" s="58" t="str">
        <f t="shared" si="0"/>
        <v>12005冷房設備用有り</v>
      </c>
      <c r="Z23" s="59">
        <v>-0.114</v>
      </c>
      <c r="AA23" s="59">
        <v>1.1140000000000001</v>
      </c>
      <c r="AB23" s="60">
        <v>1.0325</v>
      </c>
      <c r="AC23" s="60">
        <v>0.82740000000000002</v>
      </c>
      <c r="AD23" s="61">
        <f>HLOOKUP(T23,既存設備NO3!$E$16:$P$17,2,0)</f>
        <v>0</v>
      </c>
      <c r="AE23" s="62">
        <f t="shared" si="1"/>
        <v>0.82699999999999996</v>
      </c>
      <c r="AG23" s="4"/>
    </row>
    <row r="24" spans="2:41" ht="13.5" customHeight="1">
      <c r="B24" s="66" t="s">
        <v>185</v>
      </c>
      <c r="C24" s="66" t="s">
        <v>181</v>
      </c>
      <c r="E24" s="33">
        <v>1967</v>
      </c>
      <c r="F24" s="14">
        <v>1995</v>
      </c>
      <c r="M24" s="46">
        <v>2</v>
      </c>
      <c r="N24" s="47" t="s">
        <v>138</v>
      </c>
      <c r="O24" s="47" t="s">
        <v>113</v>
      </c>
      <c r="P24" s="47" t="s">
        <v>114</v>
      </c>
      <c r="Q24" s="47" t="s">
        <v>186</v>
      </c>
      <c r="R24" s="48">
        <v>0</v>
      </c>
      <c r="T24" s="55">
        <v>1</v>
      </c>
      <c r="U24" s="56">
        <v>2005</v>
      </c>
      <c r="V24" s="57" t="s">
        <v>124</v>
      </c>
      <c r="W24" s="57" t="s">
        <v>125</v>
      </c>
      <c r="X24" s="57" t="s">
        <v>140</v>
      </c>
      <c r="Y24" s="58" t="str">
        <f t="shared" si="0"/>
        <v>12005冷房店舗用無し（一定速）</v>
      </c>
      <c r="Z24" s="59">
        <v>0.25</v>
      </c>
      <c r="AA24" s="59">
        <v>0.75</v>
      </c>
      <c r="AB24" s="60">
        <v>0.25</v>
      </c>
      <c r="AC24" s="60">
        <v>0.75</v>
      </c>
      <c r="AD24" s="61">
        <f>HLOOKUP(T24,既存設備NO3!$E$16:$P$17,2,0)</f>
        <v>0</v>
      </c>
      <c r="AE24" s="62">
        <f t="shared" si="1"/>
        <v>0.75</v>
      </c>
    </row>
    <row r="25" spans="2:41" ht="13.5" customHeight="1">
      <c r="B25" s="66" t="s">
        <v>187</v>
      </c>
      <c r="C25" s="66" t="s">
        <v>154</v>
      </c>
      <c r="E25" s="33">
        <v>1968</v>
      </c>
      <c r="F25" s="14">
        <v>1995</v>
      </c>
      <c r="M25" s="46">
        <v>2</v>
      </c>
      <c r="N25" s="47" t="s">
        <v>143</v>
      </c>
      <c r="O25" s="47" t="s">
        <v>113</v>
      </c>
      <c r="P25" s="47" t="s">
        <v>114</v>
      </c>
      <c r="Q25" s="47" t="s">
        <v>188</v>
      </c>
      <c r="R25" s="48">
        <v>0</v>
      </c>
      <c r="T25" s="55">
        <v>1</v>
      </c>
      <c r="U25" s="56">
        <v>2005</v>
      </c>
      <c r="V25" s="57" t="s">
        <v>124</v>
      </c>
      <c r="W25" s="57" t="s">
        <v>111</v>
      </c>
      <c r="X25" s="57" t="s">
        <v>140</v>
      </c>
      <c r="Y25" s="58" t="str">
        <f t="shared" si="0"/>
        <v>12005冷房ビル用マルチ無し（一定速）</v>
      </c>
      <c r="Z25" s="59">
        <v>0.25</v>
      </c>
      <c r="AA25" s="59">
        <v>0.75</v>
      </c>
      <c r="AB25" s="60">
        <v>0.25</v>
      </c>
      <c r="AC25" s="60">
        <v>0.75</v>
      </c>
      <c r="AD25" s="61">
        <f>HLOOKUP(T25,既存設備NO3!$E$16:$P$17,2,0)</f>
        <v>0</v>
      </c>
      <c r="AE25" s="62">
        <f t="shared" si="1"/>
        <v>0.75</v>
      </c>
    </row>
    <row r="26" spans="2:41" ht="13.5" customHeight="1">
      <c r="B26" s="66" t="s">
        <v>189</v>
      </c>
      <c r="C26" s="66" t="s">
        <v>154</v>
      </c>
      <c r="E26" s="33">
        <v>1969</v>
      </c>
      <c r="F26" s="14">
        <v>1995</v>
      </c>
      <c r="M26" s="46">
        <v>2</v>
      </c>
      <c r="N26" s="47" t="s">
        <v>149</v>
      </c>
      <c r="O26" s="47" t="s">
        <v>113</v>
      </c>
      <c r="P26" s="47" t="s">
        <v>114</v>
      </c>
      <c r="Q26" s="47" t="s">
        <v>190</v>
      </c>
      <c r="R26" s="48">
        <v>0</v>
      </c>
      <c r="T26" s="55">
        <v>1</v>
      </c>
      <c r="U26" s="56">
        <v>2005</v>
      </c>
      <c r="V26" s="57" t="s">
        <v>124</v>
      </c>
      <c r="W26" s="57" t="s">
        <v>121</v>
      </c>
      <c r="X26" s="57" t="s">
        <v>140</v>
      </c>
      <c r="Y26" s="58" t="str">
        <f t="shared" si="0"/>
        <v>12005冷房設備用無し（一定速）</v>
      </c>
      <c r="Z26" s="59">
        <v>0.25</v>
      </c>
      <c r="AA26" s="59">
        <v>0.75</v>
      </c>
      <c r="AB26" s="60">
        <v>0.25</v>
      </c>
      <c r="AC26" s="60">
        <v>0.75</v>
      </c>
      <c r="AD26" s="61">
        <f>HLOOKUP(T26,既存設備NO3!$E$16:$P$17,2,0)</f>
        <v>0</v>
      </c>
      <c r="AE26" s="62">
        <f t="shared" si="1"/>
        <v>0.75</v>
      </c>
    </row>
    <row r="27" spans="2:41" ht="13.5" customHeight="1">
      <c r="B27" s="66" t="s">
        <v>191</v>
      </c>
      <c r="C27" s="66" t="s">
        <v>154</v>
      </c>
      <c r="E27" s="33">
        <v>1970</v>
      </c>
      <c r="F27" s="14">
        <v>1995</v>
      </c>
      <c r="M27" s="46">
        <v>2</v>
      </c>
      <c r="N27" s="47" t="s">
        <v>154</v>
      </c>
      <c r="O27" s="47" t="s">
        <v>113</v>
      </c>
      <c r="P27" s="47" t="s">
        <v>114</v>
      </c>
      <c r="Q27" s="47" t="s">
        <v>192</v>
      </c>
      <c r="R27" s="48">
        <v>0</v>
      </c>
      <c r="T27" s="55">
        <v>1</v>
      </c>
      <c r="U27" s="56">
        <v>2005</v>
      </c>
      <c r="V27" s="57" t="s">
        <v>156</v>
      </c>
      <c r="W27" s="57" t="s">
        <v>125</v>
      </c>
      <c r="X27" s="57" t="s">
        <v>102</v>
      </c>
      <c r="Y27" s="58" t="str">
        <f t="shared" si="0"/>
        <v>12005暖房店舗用有り</v>
      </c>
      <c r="Z27" s="59">
        <v>-0.65</v>
      </c>
      <c r="AA27" s="59">
        <v>1.65</v>
      </c>
      <c r="AB27" s="60">
        <v>1.0726</v>
      </c>
      <c r="AC27" s="60">
        <v>1.2194</v>
      </c>
      <c r="AD27" s="61">
        <f>HLOOKUP(T27,既存設備NO3!$E$16:$P$17,2,0)</f>
        <v>0</v>
      </c>
      <c r="AE27" s="62">
        <f>ROUNDDOWN(IF(AD27&gt;=0.25,Z27*AD27+AA27,AB27*AD27+AC27),3)</f>
        <v>1.2190000000000001</v>
      </c>
    </row>
    <row r="28" spans="2:41" ht="13.5" customHeight="1">
      <c r="B28" s="66" t="s">
        <v>193</v>
      </c>
      <c r="C28" s="66" t="s">
        <v>154</v>
      </c>
      <c r="E28" s="33">
        <v>1971</v>
      </c>
      <c r="F28" s="14">
        <v>1995</v>
      </c>
      <c r="M28" s="46">
        <v>2</v>
      </c>
      <c r="N28" s="47" t="s">
        <v>153</v>
      </c>
      <c r="O28" s="47" t="s">
        <v>113</v>
      </c>
      <c r="P28" s="47" t="s">
        <v>114</v>
      </c>
      <c r="Q28" s="47" t="s">
        <v>194</v>
      </c>
      <c r="R28" s="48">
        <v>0</v>
      </c>
      <c r="T28" s="55">
        <v>1</v>
      </c>
      <c r="U28" s="56">
        <v>2005</v>
      </c>
      <c r="V28" s="57" t="s">
        <v>156</v>
      </c>
      <c r="W28" s="57" t="s">
        <v>111</v>
      </c>
      <c r="X28" s="57" t="s">
        <v>102</v>
      </c>
      <c r="Y28" s="58" t="str">
        <f t="shared" si="0"/>
        <v>12005暖房ビル用マルチ有り</v>
      </c>
      <c r="Z28" s="59">
        <v>-0.56000000000000005</v>
      </c>
      <c r="AA28" s="59">
        <v>1.56</v>
      </c>
      <c r="AB28" s="60">
        <v>1.0330999999999999</v>
      </c>
      <c r="AC28" s="60">
        <v>1.1617</v>
      </c>
      <c r="AD28" s="61">
        <f>HLOOKUP(T28,既存設備NO3!$E$16:$P$17,2,0)</f>
        <v>0</v>
      </c>
      <c r="AE28" s="62">
        <f t="shared" si="1"/>
        <v>1.161</v>
      </c>
    </row>
    <row r="29" spans="2:41" ht="13.5" customHeight="1">
      <c r="B29" s="66" t="s">
        <v>195</v>
      </c>
      <c r="C29" s="66" t="s">
        <v>154</v>
      </c>
      <c r="E29" s="33">
        <v>1972</v>
      </c>
      <c r="F29" s="14">
        <v>1995</v>
      </c>
      <c r="M29" s="46">
        <v>2</v>
      </c>
      <c r="N29" s="47" t="s">
        <v>110</v>
      </c>
      <c r="O29" s="47" t="s">
        <v>113</v>
      </c>
      <c r="P29" s="47" t="s">
        <v>114</v>
      </c>
      <c r="Q29" s="47" t="s">
        <v>196</v>
      </c>
      <c r="R29" s="48">
        <v>0</v>
      </c>
      <c r="T29" s="55">
        <v>1</v>
      </c>
      <c r="U29" s="56">
        <v>2005</v>
      </c>
      <c r="V29" s="57" t="s">
        <v>156</v>
      </c>
      <c r="W29" s="57" t="s">
        <v>121</v>
      </c>
      <c r="X29" s="57" t="s">
        <v>102</v>
      </c>
      <c r="Y29" s="58" t="str">
        <f t="shared" si="0"/>
        <v>12005暖房設備用有り</v>
      </c>
      <c r="Z29" s="59">
        <v>-0.126</v>
      </c>
      <c r="AA29" s="59">
        <v>1.1259999999999999</v>
      </c>
      <c r="AB29" s="60">
        <v>1.0239</v>
      </c>
      <c r="AC29" s="60">
        <v>0.83850000000000002</v>
      </c>
      <c r="AD29" s="61">
        <f>HLOOKUP(T29,既存設備NO3!$E$16:$P$17,2,0)</f>
        <v>0</v>
      </c>
      <c r="AE29" s="62">
        <f t="shared" si="1"/>
        <v>0.83799999999999997</v>
      </c>
    </row>
    <row r="30" spans="2:41" ht="13.5" customHeight="1">
      <c r="B30" s="66" t="s">
        <v>197</v>
      </c>
      <c r="C30" s="66" t="s">
        <v>154</v>
      </c>
      <c r="E30" s="33">
        <v>1973</v>
      </c>
      <c r="F30" s="14">
        <v>1995</v>
      </c>
      <c r="M30" s="46">
        <v>2</v>
      </c>
      <c r="N30" s="47" t="s">
        <v>90</v>
      </c>
      <c r="O30" s="47" t="s">
        <v>113</v>
      </c>
      <c r="P30" s="47" t="s">
        <v>114</v>
      </c>
      <c r="Q30" s="47" t="s">
        <v>198</v>
      </c>
      <c r="R30" s="48">
        <v>0</v>
      </c>
      <c r="T30" s="55">
        <v>1</v>
      </c>
      <c r="U30" s="56">
        <v>2005</v>
      </c>
      <c r="V30" s="57" t="s">
        <v>156</v>
      </c>
      <c r="W30" s="57" t="s">
        <v>125</v>
      </c>
      <c r="X30" s="57" t="s">
        <v>140</v>
      </c>
      <c r="Y30" s="58" t="str">
        <f t="shared" si="0"/>
        <v>12005暖房店舗用無し（一定速）</v>
      </c>
      <c r="Z30" s="59">
        <v>0.25</v>
      </c>
      <c r="AA30" s="59">
        <v>0.75</v>
      </c>
      <c r="AB30" s="60">
        <v>0.25</v>
      </c>
      <c r="AC30" s="60">
        <v>0.75</v>
      </c>
      <c r="AD30" s="61">
        <f>HLOOKUP(T30,既存設備NO3!$E$16:$P$17,2,0)</f>
        <v>0</v>
      </c>
      <c r="AE30" s="62">
        <f>ROUNDDOWN(IF(AD30&gt;=0.25,Z30*AD30+AA30,AB30*AD30+AC30),3)</f>
        <v>0.75</v>
      </c>
    </row>
    <row r="31" spans="2:41" ht="13.5" customHeight="1">
      <c r="B31" s="66" t="s">
        <v>199</v>
      </c>
      <c r="C31" s="66" t="s">
        <v>130</v>
      </c>
      <c r="E31" s="33">
        <v>1974</v>
      </c>
      <c r="F31" s="14">
        <v>1995</v>
      </c>
      <c r="M31" s="46">
        <v>2</v>
      </c>
      <c r="N31" s="47" t="s">
        <v>171</v>
      </c>
      <c r="O31" s="47" t="s">
        <v>113</v>
      </c>
      <c r="P31" s="47" t="s">
        <v>114</v>
      </c>
      <c r="Q31" s="47" t="s">
        <v>200</v>
      </c>
      <c r="R31" s="48">
        <v>0</v>
      </c>
      <c r="T31" s="55">
        <v>1</v>
      </c>
      <c r="U31" s="67">
        <v>2005</v>
      </c>
      <c r="V31" s="46" t="s">
        <v>156</v>
      </c>
      <c r="W31" s="46" t="s">
        <v>111</v>
      </c>
      <c r="X31" s="46" t="s">
        <v>140</v>
      </c>
      <c r="Y31" s="68" t="str">
        <f t="shared" si="0"/>
        <v>12005暖房ビル用マルチ無し（一定速）</v>
      </c>
      <c r="Z31" s="69">
        <v>0.25</v>
      </c>
      <c r="AA31" s="69">
        <v>0.75</v>
      </c>
      <c r="AB31" s="70">
        <v>0.25</v>
      </c>
      <c r="AC31" s="70">
        <v>0.75</v>
      </c>
      <c r="AD31" s="61">
        <f>HLOOKUP(T31,既存設備NO3!$E$16:$P$17,2,0)</f>
        <v>0</v>
      </c>
      <c r="AE31" s="62">
        <f t="shared" ref="AE31:AE56" si="2">ROUNDDOWN(IF(AD31&gt;=0.25,Z31*AD31+AA31,AB31*AD31+AC31),3)</f>
        <v>0.75</v>
      </c>
    </row>
    <row r="32" spans="2:41" ht="13.5" customHeight="1">
      <c r="B32" s="66" t="s">
        <v>201</v>
      </c>
      <c r="C32" s="66" t="s">
        <v>130</v>
      </c>
      <c r="E32" s="33">
        <v>1975</v>
      </c>
      <c r="F32" s="14">
        <v>1995</v>
      </c>
      <c r="M32" s="46">
        <v>3</v>
      </c>
      <c r="N32" s="47" t="s">
        <v>112</v>
      </c>
      <c r="O32" s="47" t="s">
        <v>113</v>
      </c>
      <c r="P32" s="47" t="s">
        <v>114</v>
      </c>
      <c r="Q32" s="47" t="s">
        <v>202</v>
      </c>
      <c r="R32" s="48">
        <v>0.107</v>
      </c>
      <c r="T32" s="55">
        <v>1</v>
      </c>
      <c r="U32" s="67">
        <v>2005</v>
      </c>
      <c r="V32" s="46" t="s">
        <v>156</v>
      </c>
      <c r="W32" s="46" t="s">
        <v>121</v>
      </c>
      <c r="X32" s="46" t="s">
        <v>140</v>
      </c>
      <c r="Y32" s="68" t="str">
        <f t="shared" si="0"/>
        <v>12005暖房設備用無し（一定速）</v>
      </c>
      <c r="Z32" s="69">
        <v>0.25</v>
      </c>
      <c r="AA32" s="69">
        <v>0.75</v>
      </c>
      <c r="AB32" s="70">
        <v>0.25</v>
      </c>
      <c r="AC32" s="70">
        <v>0.75</v>
      </c>
      <c r="AD32" s="61">
        <f>HLOOKUP(T32,既存設備NO3!$E$16:$P$17,2,0)</f>
        <v>0</v>
      </c>
      <c r="AE32" s="62">
        <f t="shared" si="2"/>
        <v>0.75</v>
      </c>
    </row>
    <row r="33" spans="2:31" ht="13.5" customHeight="1">
      <c r="B33" s="66" t="s">
        <v>203</v>
      </c>
      <c r="C33" s="66" t="s">
        <v>130</v>
      </c>
      <c r="E33" s="33">
        <v>1976</v>
      </c>
      <c r="F33" s="14">
        <v>1995</v>
      </c>
      <c r="M33" s="46">
        <v>3</v>
      </c>
      <c r="N33" s="47" t="s">
        <v>122</v>
      </c>
      <c r="O33" s="47" t="s">
        <v>113</v>
      </c>
      <c r="P33" s="47" t="s">
        <v>114</v>
      </c>
      <c r="Q33" s="47" t="s">
        <v>204</v>
      </c>
      <c r="R33" s="48">
        <v>0</v>
      </c>
      <c r="T33" s="55">
        <v>1</v>
      </c>
      <c r="U33" s="67">
        <v>2010</v>
      </c>
      <c r="V33" s="46" t="s">
        <v>124</v>
      </c>
      <c r="W33" s="46" t="s">
        <v>125</v>
      </c>
      <c r="X33" s="46" t="s">
        <v>102</v>
      </c>
      <c r="Y33" s="68" t="str">
        <f t="shared" si="0"/>
        <v>12010冷房店舗用有り</v>
      </c>
      <c r="Z33" s="69">
        <v>-1.1000000000000001</v>
      </c>
      <c r="AA33" s="69">
        <v>2.1</v>
      </c>
      <c r="AB33" s="70">
        <v>1.0511999999999999</v>
      </c>
      <c r="AC33" s="70">
        <v>1.5622</v>
      </c>
      <c r="AD33" s="61">
        <f>HLOOKUP(T33,既存設備NO3!$E$16:$P$17,2,0)</f>
        <v>0</v>
      </c>
      <c r="AE33" s="62">
        <f t="shared" si="2"/>
        <v>1.5620000000000001</v>
      </c>
    </row>
    <row r="34" spans="2:31" ht="13.5" customHeight="1">
      <c r="B34" s="66" t="s">
        <v>205</v>
      </c>
      <c r="C34" s="66" t="s">
        <v>130</v>
      </c>
      <c r="E34" s="33">
        <v>1977</v>
      </c>
      <c r="F34" s="14">
        <v>1995</v>
      </c>
      <c r="M34" s="46">
        <v>3</v>
      </c>
      <c r="N34" s="47" t="s">
        <v>130</v>
      </c>
      <c r="O34" s="47" t="s">
        <v>113</v>
      </c>
      <c r="P34" s="47" t="s">
        <v>114</v>
      </c>
      <c r="Q34" s="47" t="s">
        <v>206</v>
      </c>
      <c r="R34" s="48">
        <v>0</v>
      </c>
      <c r="T34" s="55">
        <v>1</v>
      </c>
      <c r="U34" s="67">
        <v>2010</v>
      </c>
      <c r="V34" s="46" t="s">
        <v>124</v>
      </c>
      <c r="W34" s="46" t="s">
        <v>111</v>
      </c>
      <c r="X34" s="46" t="s">
        <v>102</v>
      </c>
      <c r="Y34" s="68" t="str">
        <f t="shared" si="0"/>
        <v>12010冷房ビル用マルチ有り</v>
      </c>
      <c r="Z34" s="69">
        <v>-0.88</v>
      </c>
      <c r="AA34" s="69">
        <v>1.88</v>
      </c>
      <c r="AB34" s="70">
        <v>1.0548999999999999</v>
      </c>
      <c r="AC34" s="70">
        <v>1.3963000000000001</v>
      </c>
      <c r="AD34" s="61">
        <f>HLOOKUP(T34,既存設備NO3!$E$16:$P$17,2,0)</f>
        <v>0</v>
      </c>
      <c r="AE34" s="62">
        <f t="shared" si="2"/>
        <v>1.3959999999999999</v>
      </c>
    </row>
    <row r="35" spans="2:31" ht="13.5" customHeight="1">
      <c r="B35" s="66" t="s">
        <v>207</v>
      </c>
      <c r="C35" s="66" t="s">
        <v>130</v>
      </c>
      <c r="E35" s="33">
        <v>1978</v>
      </c>
      <c r="F35" s="14">
        <v>1995</v>
      </c>
      <c r="M35" s="46">
        <v>3</v>
      </c>
      <c r="N35" s="47" t="s">
        <v>128</v>
      </c>
      <c r="O35" s="47" t="s">
        <v>113</v>
      </c>
      <c r="P35" s="47" t="s">
        <v>114</v>
      </c>
      <c r="Q35" s="47" t="s">
        <v>208</v>
      </c>
      <c r="R35" s="48">
        <v>0</v>
      </c>
      <c r="T35" s="55">
        <v>1</v>
      </c>
      <c r="U35" s="67">
        <v>2010</v>
      </c>
      <c r="V35" s="46" t="s">
        <v>124</v>
      </c>
      <c r="W35" s="46" t="s">
        <v>121</v>
      </c>
      <c r="X35" s="46" t="s">
        <v>102</v>
      </c>
      <c r="Y35" s="68" t="str">
        <f t="shared" si="0"/>
        <v>12010冷房設備用有り</v>
      </c>
      <c r="Z35" s="69">
        <v>-0.26</v>
      </c>
      <c r="AA35" s="69">
        <v>1.26</v>
      </c>
      <c r="AB35" s="70">
        <v>1.1929000000000001</v>
      </c>
      <c r="AC35" s="70">
        <v>0.89680000000000004</v>
      </c>
      <c r="AD35" s="61">
        <f>HLOOKUP(T35,既存設備NO3!$E$16:$P$17,2,0)</f>
        <v>0</v>
      </c>
      <c r="AE35" s="62">
        <f t="shared" si="2"/>
        <v>0.89600000000000002</v>
      </c>
    </row>
    <row r="36" spans="2:31" ht="13.5" customHeight="1">
      <c r="B36" s="66" t="s">
        <v>209</v>
      </c>
      <c r="C36" s="66" t="s">
        <v>122</v>
      </c>
      <c r="E36" s="33">
        <v>1979</v>
      </c>
      <c r="F36" s="14">
        <v>1995</v>
      </c>
      <c r="M36" s="46">
        <v>3</v>
      </c>
      <c r="N36" s="47" t="s">
        <v>138</v>
      </c>
      <c r="O36" s="47" t="s">
        <v>113</v>
      </c>
      <c r="P36" s="47" t="s">
        <v>114</v>
      </c>
      <c r="Q36" s="47" t="s">
        <v>210</v>
      </c>
      <c r="R36" s="48">
        <v>0</v>
      </c>
      <c r="T36" s="55">
        <v>1</v>
      </c>
      <c r="U36" s="67">
        <v>2010</v>
      </c>
      <c r="V36" s="46" t="s">
        <v>124</v>
      </c>
      <c r="W36" s="46" t="s">
        <v>125</v>
      </c>
      <c r="X36" s="46" t="s">
        <v>140</v>
      </c>
      <c r="Y36" s="68" t="str">
        <f t="shared" si="0"/>
        <v>12010冷房店舗用無し（一定速）</v>
      </c>
      <c r="Z36" s="69">
        <v>0.25</v>
      </c>
      <c r="AA36" s="69">
        <v>0.75</v>
      </c>
      <c r="AB36" s="70">
        <v>0.25</v>
      </c>
      <c r="AC36" s="70">
        <v>0.75</v>
      </c>
      <c r="AD36" s="61">
        <f>HLOOKUP(T36,既存設備NO3!$E$16:$P$17,2,0)</f>
        <v>0</v>
      </c>
      <c r="AE36" s="62">
        <f t="shared" si="2"/>
        <v>0.75</v>
      </c>
    </row>
    <row r="37" spans="2:31" ht="13.5" customHeight="1">
      <c r="B37" s="66" t="s">
        <v>211</v>
      </c>
      <c r="C37" s="66" t="s">
        <v>122</v>
      </c>
      <c r="E37" s="33">
        <v>1980</v>
      </c>
      <c r="F37" s="14">
        <v>1995</v>
      </c>
      <c r="M37" s="46">
        <v>3</v>
      </c>
      <c r="N37" s="47" t="s">
        <v>143</v>
      </c>
      <c r="O37" s="47" t="s">
        <v>113</v>
      </c>
      <c r="P37" s="47" t="s">
        <v>114</v>
      </c>
      <c r="Q37" s="47" t="s">
        <v>212</v>
      </c>
      <c r="R37" s="48">
        <v>0</v>
      </c>
      <c r="T37" s="55">
        <v>1</v>
      </c>
      <c r="U37" s="67">
        <v>2010</v>
      </c>
      <c r="V37" s="46" t="s">
        <v>124</v>
      </c>
      <c r="W37" s="46" t="s">
        <v>111</v>
      </c>
      <c r="X37" s="46" t="s">
        <v>140</v>
      </c>
      <c r="Y37" s="68" t="str">
        <f t="shared" si="0"/>
        <v>12010冷房ビル用マルチ無し（一定速）</v>
      </c>
      <c r="Z37" s="69">
        <v>0.25</v>
      </c>
      <c r="AA37" s="69">
        <v>0.75</v>
      </c>
      <c r="AB37" s="70">
        <v>0.25</v>
      </c>
      <c r="AC37" s="70">
        <v>0.75</v>
      </c>
      <c r="AD37" s="61">
        <f>HLOOKUP(T37,既存設備NO3!$E$16:$P$17,2,0)</f>
        <v>0</v>
      </c>
      <c r="AE37" s="62">
        <f t="shared" si="2"/>
        <v>0.75</v>
      </c>
    </row>
    <row r="38" spans="2:31" ht="13.5" customHeight="1">
      <c r="B38" s="66" t="s">
        <v>213</v>
      </c>
      <c r="C38" s="66" t="s">
        <v>122</v>
      </c>
      <c r="E38" s="33">
        <v>1981</v>
      </c>
      <c r="F38" s="14">
        <v>1995</v>
      </c>
      <c r="M38" s="46">
        <v>3</v>
      </c>
      <c r="N38" s="47" t="s">
        <v>149</v>
      </c>
      <c r="O38" s="47" t="s">
        <v>113</v>
      </c>
      <c r="P38" s="47" t="s">
        <v>114</v>
      </c>
      <c r="Q38" s="47" t="s">
        <v>214</v>
      </c>
      <c r="R38" s="48">
        <v>0</v>
      </c>
      <c r="T38" s="55">
        <v>1</v>
      </c>
      <c r="U38" s="67">
        <v>2010</v>
      </c>
      <c r="V38" s="46" t="s">
        <v>124</v>
      </c>
      <c r="W38" s="46" t="s">
        <v>121</v>
      </c>
      <c r="X38" s="46" t="s">
        <v>140</v>
      </c>
      <c r="Y38" s="68" t="str">
        <f t="shared" si="0"/>
        <v>12010冷房設備用無し（一定速）</v>
      </c>
      <c r="Z38" s="69">
        <v>0.25</v>
      </c>
      <c r="AA38" s="69">
        <v>0.75</v>
      </c>
      <c r="AB38" s="70">
        <v>0.25</v>
      </c>
      <c r="AC38" s="70">
        <v>0.75</v>
      </c>
      <c r="AD38" s="61">
        <f>HLOOKUP(T38,既存設備NO3!$E$16:$P$17,2,0)</f>
        <v>0</v>
      </c>
      <c r="AE38" s="62">
        <f t="shared" si="2"/>
        <v>0.75</v>
      </c>
    </row>
    <row r="39" spans="2:31" ht="13.5" customHeight="1">
      <c r="B39" s="66" t="s">
        <v>215</v>
      </c>
      <c r="C39" s="66" t="s">
        <v>216</v>
      </c>
      <c r="E39" s="33">
        <v>1982</v>
      </c>
      <c r="F39" s="14">
        <v>1995</v>
      </c>
      <c r="M39" s="46">
        <v>3</v>
      </c>
      <c r="N39" s="47" t="s">
        <v>154</v>
      </c>
      <c r="O39" s="47" t="s">
        <v>113</v>
      </c>
      <c r="P39" s="47" t="s">
        <v>114</v>
      </c>
      <c r="Q39" s="47" t="s">
        <v>217</v>
      </c>
      <c r="R39" s="48">
        <v>0</v>
      </c>
      <c r="T39" s="55">
        <v>1</v>
      </c>
      <c r="U39" s="67">
        <v>2010</v>
      </c>
      <c r="V39" s="46" t="s">
        <v>156</v>
      </c>
      <c r="W39" s="46" t="s">
        <v>125</v>
      </c>
      <c r="X39" s="46" t="s">
        <v>102</v>
      </c>
      <c r="Y39" s="68" t="str">
        <f t="shared" si="0"/>
        <v>12010暖房店舗用有り</v>
      </c>
      <c r="Z39" s="69">
        <v>-0.72</v>
      </c>
      <c r="AA39" s="69">
        <v>1.72</v>
      </c>
      <c r="AB39" s="70">
        <v>1.0757000000000001</v>
      </c>
      <c r="AC39" s="70">
        <v>1.2710999999999999</v>
      </c>
      <c r="AD39" s="61">
        <f>HLOOKUP(T39,既存設備NO3!$E$16:$P$17,2,0)</f>
        <v>0</v>
      </c>
      <c r="AE39" s="62">
        <f t="shared" si="2"/>
        <v>1.2709999999999999</v>
      </c>
    </row>
    <row r="40" spans="2:31" ht="13.5" customHeight="1">
      <c r="B40" s="66" t="s">
        <v>218</v>
      </c>
      <c r="C40" s="66" t="s">
        <v>216</v>
      </c>
      <c r="E40" s="33">
        <v>1983</v>
      </c>
      <c r="F40" s="14">
        <v>1995</v>
      </c>
      <c r="M40" s="46">
        <v>3</v>
      </c>
      <c r="N40" s="47" t="s">
        <v>153</v>
      </c>
      <c r="O40" s="47" t="s">
        <v>113</v>
      </c>
      <c r="P40" s="47" t="s">
        <v>114</v>
      </c>
      <c r="Q40" s="47" t="s">
        <v>219</v>
      </c>
      <c r="R40" s="48">
        <v>0</v>
      </c>
      <c r="T40" s="55">
        <v>1</v>
      </c>
      <c r="U40" s="67">
        <v>2010</v>
      </c>
      <c r="V40" s="46" t="s">
        <v>156</v>
      </c>
      <c r="W40" s="46" t="s">
        <v>111</v>
      </c>
      <c r="X40" s="46" t="s">
        <v>102</v>
      </c>
      <c r="Y40" s="68" t="str">
        <f t="shared" si="0"/>
        <v>12010暖房ビル用マルチ有り</v>
      </c>
      <c r="Z40" s="69">
        <v>-0.7</v>
      </c>
      <c r="AA40" s="69">
        <v>1.7</v>
      </c>
      <c r="AB40" s="70">
        <v>1.036</v>
      </c>
      <c r="AC40" s="70">
        <v>1.266</v>
      </c>
      <c r="AD40" s="61">
        <f>HLOOKUP(T40,既存設備NO3!$E$16:$P$17,2,0)</f>
        <v>0</v>
      </c>
      <c r="AE40" s="62">
        <f t="shared" si="2"/>
        <v>1.266</v>
      </c>
    </row>
    <row r="41" spans="2:31" ht="13.5" customHeight="1">
      <c r="B41" s="66" t="s">
        <v>220</v>
      </c>
      <c r="C41" s="66" t="s">
        <v>149</v>
      </c>
      <c r="E41" s="33">
        <v>1984</v>
      </c>
      <c r="F41" s="14">
        <v>1995</v>
      </c>
      <c r="M41" s="46">
        <v>3</v>
      </c>
      <c r="N41" s="47" t="s">
        <v>110</v>
      </c>
      <c r="O41" s="47" t="s">
        <v>113</v>
      </c>
      <c r="P41" s="47" t="s">
        <v>114</v>
      </c>
      <c r="Q41" s="47" t="s">
        <v>221</v>
      </c>
      <c r="R41" s="48">
        <v>0</v>
      </c>
      <c r="T41" s="55">
        <v>1</v>
      </c>
      <c r="U41" s="67">
        <v>2010</v>
      </c>
      <c r="V41" s="46" t="s">
        <v>156</v>
      </c>
      <c r="W41" s="46" t="s">
        <v>121</v>
      </c>
      <c r="X41" s="46" t="s">
        <v>102</v>
      </c>
      <c r="Y41" s="68" t="str">
        <f t="shared" si="0"/>
        <v>12010暖房設備用有り</v>
      </c>
      <c r="Z41" s="69">
        <v>-0.26</v>
      </c>
      <c r="AA41" s="69">
        <v>1.26</v>
      </c>
      <c r="AB41" s="70">
        <v>0.82779999999999998</v>
      </c>
      <c r="AC41" s="70">
        <v>0.98809999999999998</v>
      </c>
      <c r="AD41" s="61">
        <f>HLOOKUP(T41,既存設備NO3!$E$16:$P$17,2,0)</f>
        <v>0</v>
      </c>
      <c r="AE41" s="62">
        <f t="shared" si="2"/>
        <v>0.98799999999999999</v>
      </c>
    </row>
    <row r="42" spans="2:31" ht="13.5" customHeight="1">
      <c r="B42" s="66" t="s">
        <v>222</v>
      </c>
      <c r="C42" s="66" t="s">
        <v>149</v>
      </c>
      <c r="E42" s="33">
        <v>1985</v>
      </c>
      <c r="F42" s="14">
        <v>1995</v>
      </c>
      <c r="M42" s="46">
        <v>3</v>
      </c>
      <c r="N42" s="47" t="s">
        <v>90</v>
      </c>
      <c r="O42" s="47" t="s">
        <v>113</v>
      </c>
      <c r="P42" s="47" t="s">
        <v>114</v>
      </c>
      <c r="Q42" s="47" t="s">
        <v>223</v>
      </c>
      <c r="R42" s="48">
        <v>0</v>
      </c>
      <c r="T42" s="55">
        <v>1</v>
      </c>
      <c r="U42" s="67">
        <v>2010</v>
      </c>
      <c r="V42" s="46" t="s">
        <v>156</v>
      </c>
      <c r="W42" s="46" t="s">
        <v>125</v>
      </c>
      <c r="X42" s="46" t="s">
        <v>140</v>
      </c>
      <c r="Y42" s="68" t="str">
        <f t="shared" si="0"/>
        <v>12010暖房店舗用無し（一定速）</v>
      </c>
      <c r="Z42" s="69">
        <v>0.25</v>
      </c>
      <c r="AA42" s="69">
        <v>0.75</v>
      </c>
      <c r="AB42" s="70">
        <v>0.25</v>
      </c>
      <c r="AC42" s="70">
        <v>0.75</v>
      </c>
      <c r="AD42" s="61">
        <f>HLOOKUP(T42,既存設備NO3!$E$16:$P$17,2,0)</f>
        <v>0</v>
      </c>
      <c r="AE42" s="62">
        <f t="shared" si="2"/>
        <v>0.75</v>
      </c>
    </row>
    <row r="43" spans="2:31" ht="13.5" customHeight="1">
      <c r="B43" s="66" t="s">
        <v>224</v>
      </c>
      <c r="C43" s="66" t="s">
        <v>149</v>
      </c>
      <c r="E43" s="33">
        <v>1986</v>
      </c>
      <c r="F43" s="14">
        <v>1995</v>
      </c>
      <c r="M43" s="46">
        <v>3</v>
      </c>
      <c r="N43" s="47" t="s">
        <v>171</v>
      </c>
      <c r="O43" s="47" t="s">
        <v>113</v>
      </c>
      <c r="P43" s="47" t="s">
        <v>114</v>
      </c>
      <c r="Q43" s="47" t="s">
        <v>225</v>
      </c>
      <c r="R43" s="48">
        <v>9.5000000000000001E-2</v>
      </c>
      <c r="T43" s="55">
        <v>1</v>
      </c>
      <c r="U43" s="67">
        <v>2010</v>
      </c>
      <c r="V43" s="46" t="s">
        <v>156</v>
      </c>
      <c r="W43" s="46" t="s">
        <v>111</v>
      </c>
      <c r="X43" s="46" t="s">
        <v>140</v>
      </c>
      <c r="Y43" s="68" t="str">
        <f t="shared" si="0"/>
        <v>12010暖房ビル用マルチ無し（一定速）</v>
      </c>
      <c r="Z43" s="69">
        <v>0.25</v>
      </c>
      <c r="AA43" s="69">
        <v>0.75</v>
      </c>
      <c r="AB43" s="70">
        <v>0.25</v>
      </c>
      <c r="AC43" s="70">
        <v>0.75</v>
      </c>
      <c r="AD43" s="61">
        <f>HLOOKUP(T43,既存設備NO3!$E$16:$P$17,2,0)</f>
        <v>0</v>
      </c>
      <c r="AE43" s="62">
        <f t="shared" si="2"/>
        <v>0.75</v>
      </c>
    </row>
    <row r="44" spans="2:31" ht="13.5" customHeight="1">
      <c r="B44" s="66" t="s">
        <v>226</v>
      </c>
      <c r="C44" s="66" t="s">
        <v>149</v>
      </c>
      <c r="E44" s="33">
        <v>1987</v>
      </c>
      <c r="F44" s="14">
        <v>1995</v>
      </c>
      <c r="M44" s="46">
        <v>4</v>
      </c>
      <c r="N44" s="47" t="s">
        <v>112</v>
      </c>
      <c r="O44" s="47" t="s">
        <v>113</v>
      </c>
      <c r="P44" s="47" t="s">
        <v>114</v>
      </c>
      <c r="Q44" s="47" t="s">
        <v>227</v>
      </c>
      <c r="R44" s="48">
        <v>0.13700000000000001</v>
      </c>
      <c r="T44" s="55">
        <v>1</v>
      </c>
      <c r="U44" s="67">
        <v>2010</v>
      </c>
      <c r="V44" s="46" t="s">
        <v>156</v>
      </c>
      <c r="W44" s="46" t="s">
        <v>121</v>
      </c>
      <c r="X44" s="46" t="s">
        <v>140</v>
      </c>
      <c r="Y44" s="68" t="str">
        <f t="shared" si="0"/>
        <v>12010暖房設備用無し（一定速）</v>
      </c>
      <c r="Z44" s="69">
        <v>0.25</v>
      </c>
      <c r="AA44" s="69">
        <v>0.75</v>
      </c>
      <c r="AB44" s="70">
        <v>0.25</v>
      </c>
      <c r="AC44" s="70">
        <v>0.75</v>
      </c>
      <c r="AD44" s="61">
        <f>HLOOKUP(T44,既存設備NO3!$E$16:$P$17,2,0)</f>
        <v>0</v>
      </c>
      <c r="AE44" s="62">
        <f t="shared" si="2"/>
        <v>0.75</v>
      </c>
    </row>
    <row r="45" spans="2:31" ht="13.5" customHeight="1">
      <c r="B45" s="66" t="s">
        <v>228</v>
      </c>
      <c r="C45" s="66" t="s">
        <v>149</v>
      </c>
      <c r="E45" s="33">
        <v>1988</v>
      </c>
      <c r="F45" s="14">
        <v>1995</v>
      </c>
      <c r="M45" s="46">
        <v>4</v>
      </c>
      <c r="N45" s="47" t="s">
        <v>122</v>
      </c>
      <c r="O45" s="47" t="s">
        <v>113</v>
      </c>
      <c r="P45" s="47" t="s">
        <v>114</v>
      </c>
      <c r="Q45" s="47" t="s">
        <v>229</v>
      </c>
      <c r="R45" s="48">
        <v>0.128</v>
      </c>
      <c r="T45" s="55">
        <v>1</v>
      </c>
      <c r="U45" s="67">
        <v>2015</v>
      </c>
      <c r="V45" s="46" t="s">
        <v>124</v>
      </c>
      <c r="W45" s="46" t="s">
        <v>125</v>
      </c>
      <c r="X45" s="46" t="s">
        <v>102</v>
      </c>
      <c r="Y45" s="68" t="str">
        <f t="shared" si="0"/>
        <v>12015冷房店舗用有り</v>
      </c>
      <c r="Z45" s="69">
        <v>-1.38</v>
      </c>
      <c r="AA45" s="69">
        <v>2.38</v>
      </c>
      <c r="AB45" s="70">
        <v>1.0581</v>
      </c>
      <c r="AC45" s="70">
        <v>1.7705</v>
      </c>
      <c r="AD45" s="61">
        <f>HLOOKUP(T45,既存設備NO3!$E$16:$P$17,2,0)</f>
        <v>0</v>
      </c>
      <c r="AE45" s="62">
        <f t="shared" si="2"/>
        <v>1.77</v>
      </c>
    </row>
    <row r="46" spans="2:31" ht="13.5" customHeight="1">
      <c r="B46" s="66" t="s">
        <v>230</v>
      </c>
      <c r="C46" s="66" t="s">
        <v>138</v>
      </c>
      <c r="E46" s="33">
        <v>1989</v>
      </c>
      <c r="F46" s="14">
        <v>1995</v>
      </c>
      <c r="M46" s="46">
        <v>4</v>
      </c>
      <c r="N46" s="47" t="s">
        <v>130</v>
      </c>
      <c r="O46" s="47" t="s">
        <v>113</v>
      </c>
      <c r="P46" s="47" t="s">
        <v>114</v>
      </c>
      <c r="Q46" s="47" t="s">
        <v>231</v>
      </c>
      <c r="R46" s="48">
        <v>0.155</v>
      </c>
      <c r="T46" s="55">
        <v>1</v>
      </c>
      <c r="U46" s="56">
        <v>2015</v>
      </c>
      <c r="V46" s="57" t="s">
        <v>124</v>
      </c>
      <c r="W46" s="57" t="s">
        <v>111</v>
      </c>
      <c r="X46" s="57" t="s">
        <v>102</v>
      </c>
      <c r="Y46" s="58" t="str">
        <f t="shared" si="0"/>
        <v>12015冷房ビル用マルチ有り</v>
      </c>
      <c r="Z46" s="59">
        <v>-1.5740000000000001</v>
      </c>
      <c r="AA46" s="59">
        <v>2.5739999999999998</v>
      </c>
      <c r="AB46" s="60">
        <v>1.0751999999999999</v>
      </c>
      <c r="AC46" s="60">
        <v>1.9117</v>
      </c>
      <c r="AD46" s="61">
        <f>HLOOKUP(T46,既存設備NO3!$E$16:$P$17,2,0)</f>
        <v>0</v>
      </c>
      <c r="AE46" s="62">
        <f t="shared" si="2"/>
        <v>1.911</v>
      </c>
    </row>
    <row r="47" spans="2:31" ht="14.25" customHeight="1">
      <c r="B47" s="66" t="s">
        <v>232</v>
      </c>
      <c r="C47" s="66" t="s">
        <v>138</v>
      </c>
      <c r="E47" s="33">
        <v>1990</v>
      </c>
      <c r="F47" s="14">
        <v>1995</v>
      </c>
      <c r="M47" s="46">
        <v>4</v>
      </c>
      <c r="N47" s="47" t="s">
        <v>128</v>
      </c>
      <c r="O47" s="47" t="s">
        <v>113</v>
      </c>
      <c r="P47" s="47" t="s">
        <v>114</v>
      </c>
      <c r="Q47" s="47" t="s">
        <v>233</v>
      </c>
      <c r="R47" s="48">
        <v>0.158</v>
      </c>
      <c r="T47" s="55">
        <v>1</v>
      </c>
      <c r="U47" s="56">
        <v>2015</v>
      </c>
      <c r="V47" s="57" t="s">
        <v>124</v>
      </c>
      <c r="W47" s="57" t="s">
        <v>121</v>
      </c>
      <c r="X47" s="57" t="s">
        <v>102</v>
      </c>
      <c r="Y47" s="58" t="str">
        <f t="shared" si="0"/>
        <v>12015冷房設備用有り</v>
      </c>
      <c r="Z47" s="59">
        <v>-0.62</v>
      </c>
      <c r="AA47" s="59">
        <v>1.62</v>
      </c>
      <c r="AB47" s="60">
        <v>1.0472999999999999</v>
      </c>
      <c r="AC47" s="60">
        <v>1.2032</v>
      </c>
      <c r="AD47" s="61">
        <f>HLOOKUP(T47,既存設備NO3!$E$16:$P$17,2,0)</f>
        <v>0</v>
      </c>
      <c r="AE47" s="62">
        <f t="shared" si="2"/>
        <v>1.2030000000000001</v>
      </c>
    </row>
    <row r="48" spans="2:31" ht="13.5" customHeight="1">
      <c r="B48" s="66" t="s">
        <v>234</v>
      </c>
      <c r="C48" s="66" t="s">
        <v>138</v>
      </c>
      <c r="E48" s="33">
        <v>1991</v>
      </c>
      <c r="F48" s="14">
        <v>1995</v>
      </c>
      <c r="M48" s="46">
        <v>4</v>
      </c>
      <c r="N48" s="47" t="s">
        <v>138</v>
      </c>
      <c r="O48" s="47" t="s">
        <v>113</v>
      </c>
      <c r="P48" s="47" t="s">
        <v>114</v>
      </c>
      <c r="Q48" s="47" t="s">
        <v>235</v>
      </c>
      <c r="R48" s="48">
        <v>0.151</v>
      </c>
      <c r="T48" s="55">
        <v>1</v>
      </c>
      <c r="U48" s="56">
        <v>2015</v>
      </c>
      <c r="V48" s="57" t="s">
        <v>124</v>
      </c>
      <c r="W48" s="57" t="s">
        <v>125</v>
      </c>
      <c r="X48" s="57" t="s">
        <v>140</v>
      </c>
      <c r="Y48" s="58" t="str">
        <f t="shared" si="0"/>
        <v>12015冷房店舗用無し（一定速）</v>
      </c>
      <c r="Z48" s="59">
        <v>0.25</v>
      </c>
      <c r="AA48" s="59">
        <v>0.75</v>
      </c>
      <c r="AB48" s="60">
        <v>0.25</v>
      </c>
      <c r="AC48" s="60">
        <v>0.75</v>
      </c>
      <c r="AD48" s="61">
        <f>HLOOKUP(T48,既存設備NO3!$E$16:$P$17,2,0)</f>
        <v>0</v>
      </c>
      <c r="AE48" s="62">
        <f t="shared" si="2"/>
        <v>0.75</v>
      </c>
    </row>
    <row r="49" spans="2:31" ht="13.5" customHeight="1">
      <c r="B49" s="66" t="s">
        <v>236</v>
      </c>
      <c r="C49" s="66" t="s">
        <v>138</v>
      </c>
      <c r="E49" s="33">
        <v>1992</v>
      </c>
      <c r="F49" s="14">
        <v>1995</v>
      </c>
      <c r="M49" s="46">
        <v>4</v>
      </c>
      <c r="N49" s="47" t="s">
        <v>143</v>
      </c>
      <c r="O49" s="47" t="s">
        <v>113</v>
      </c>
      <c r="P49" s="47" t="s">
        <v>114</v>
      </c>
      <c r="Q49" s="47" t="s">
        <v>237</v>
      </c>
      <c r="R49" s="48">
        <v>0.157</v>
      </c>
      <c r="T49" s="55">
        <v>1</v>
      </c>
      <c r="U49" s="56">
        <v>2015</v>
      </c>
      <c r="V49" s="57" t="s">
        <v>124</v>
      </c>
      <c r="W49" s="57" t="s">
        <v>111</v>
      </c>
      <c r="X49" s="57" t="s">
        <v>140</v>
      </c>
      <c r="Y49" s="58" t="str">
        <f t="shared" si="0"/>
        <v>12015冷房ビル用マルチ無し（一定速）</v>
      </c>
      <c r="Z49" s="59">
        <v>0.25</v>
      </c>
      <c r="AA49" s="59">
        <v>0.75</v>
      </c>
      <c r="AB49" s="60">
        <v>0.25</v>
      </c>
      <c r="AC49" s="60">
        <v>0.75</v>
      </c>
      <c r="AD49" s="61">
        <f>HLOOKUP(T49,既存設備NO3!$E$16:$P$17,2,0)</f>
        <v>0</v>
      </c>
      <c r="AE49" s="62">
        <f t="shared" si="2"/>
        <v>0.75</v>
      </c>
    </row>
    <row r="50" spans="2:31" ht="13.5" customHeight="1">
      <c r="B50" s="66" t="s">
        <v>238</v>
      </c>
      <c r="C50" s="66" t="s">
        <v>138</v>
      </c>
      <c r="E50" s="33">
        <v>1993</v>
      </c>
      <c r="F50" s="14">
        <v>1995</v>
      </c>
      <c r="M50" s="46">
        <v>4</v>
      </c>
      <c r="N50" s="47" t="s">
        <v>149</v>
      </c>
      <c r="O50" s="47" t="s">
        <v>113</v>
      </c>
      <c r="P50" s="47" t="s">
        <v>114</v>
      </c>
      <c r="Q50" s="47" t="s">
        <v>239</v>
      </c>
      <c r="R50" s="48">
        <v>0.16600000000000001</v>
      </c>
      <c r="T50" s="55">
        <v>1</v>
      </c>
      <c r="U50" s="56">
        <v>2015</v>
      </c>
      <c r="V50" s="57" t="s">
        <v>124</v>
      </c>
      <c r="W50" s="57" t="s">
        <v>121</v>
      </c>
      <c r="X50" s="57" t="s">
        <v>140</v>
      </c>
      <c r="Y50" s="58" t="str">
        <f t="shared" si="0"/>
        <v>12015冷房設備用無し（一定速）</v>
      </c>
      <c r="Z50" s="59">
        <v>0.25</v>
      </c>
      <c r="AA50" s="59">
        <v>0.75</v>
      </c>
      <c r="AB50" s="60">
        <v>0.25</v>
      </c>
      <c r="AC50" s="60">
        <v>0.75</v>
      </c>
      <c r="AD50" s="61">
        <f>HLOOKUP(T50,既存設備NO3!$E$16:$P$17,2,0)</f>
        <v>0</v>
      </c>
      <c r="AE50" s="62">
        <f t="shared" si="2"/>
        <v>0.75</v>
      </c>
    </row>
    <row r="51" spans="2:31" ht="14.25" customHeight="1">
      <c r="B51" s="66" t="s">
        <v>240</v>
      </c>
      <c r="C51" s="66" t="s">
        <v>138</v>
      </c>
      <c r="E51" s="33">
        <v>1994</v>
      </c>
      <c r="F51" s="14">
        <v>1995</v>
      </c>
      <c r="M51" s="46">
        <v>4</v>
      </c>
      <c r="N51" s="47" t="s">
        <v>154</v>
      </c>
      <c r="O51" s="47" t="s">
        <v>113</v>
      </c>
      <c r="P51" s="47" t="s">
        <v>114</v>
      </c>
      <c r="Q51" s="47" t="s">
        <v>241</v>
      </c>
      <c r="R51" s="48">
        <v>8.3000000000000004E-2</v>
      </c>
      <c r="T51" s="55">
        <v>1</v>
      </c>
      <c r="U51" s="56">
        <v>2015</v>
      </c>
      <c r="V51" s="57" t="s">
        <v>156</v>
      </c>
      <c r="W51" s="57" t="s">
        <v>125</v>
      </c>
      <c r="X51" s="57" t="s">
        <v>102</v>
      </c>
      <c r="Y51" s="58" t="str">
        <f t="shared" si="0"/>
        <v>12015暖房店舗用有り</v>
      </c>
      <c r="Z51" s="59">
        <v>-0.97</v>
      </c>
      <c r="AA51" s="59">
        <v>1.97</v>
      </c>
      <c r="AB51" s="60">
        <v>1.0867</v>
      </c>
      <c r="AC51" s="60">
        <v>1.4558</v>
      </c>
      <c r="AD51" s="61">
        <f>HLOOKUP(T51,既存設備NO3!$E$16:$P$17,2,0)</f>
        <v>0</v>
      </c>
      <c r="AE51" s="62">
        <f t="shared" si="2"/>
        <v>1.4550000000000001</v>
      </c>
    </row>
    <row r="52" spans="2:31" ht="13.5" customHeight="1">
      <c r="B52" s="66" t="s">
        <v>242</v>
      </c>
      <c r="C52" s="1" t="s">
        <v>171</v>
      </c>
      <c r="E52" s="33">
        <v>1995</v>
      </c>
      <c r="F52" s="14">
        <v>1995</v>
      </c>
      <c r="M52" s="46">
        <v>4</v>
      </c>
      <c r="N52" s="47" t="s">
        <v>153</v>
      </c>
      <c r="O52" s="47" t="s">
        <v>113</v>
      </c>
      <c r="P52" s="47" t="s">
        <v>114</v>
      </c>
      <c r="Q52" s="47" t="s">
        <v>243</v>
      </c>
      <c r="R52" s="48">
        <v>0.14699999999999999</v>
      </c>
      <c r="T52" s="55">
        <v>1</v>
      </c>
      <c r="U52" s="56">
        <v>2015</v>
      </c>
      <c r="V52" s="57" t="s">
        <v>156</v>
      </c>
      <c r="W52" s="57" t="s">
        <v>111</v>
      </c>
      <c r="X52" s="57" t="s">
        <v>102</v>
      </c>
      <c r="Y52" s="58" t="str">
        <f t="shared" si="0"/>
        <v>12015暖房ビル用マルチ有り</v>
      </c>
      <c r="Z52" s="59">
        <v>-0.876</v>
      </c>
      <c r="AA52" s="59">
        <v>1.8759999999999999</v>
      </c>
      <c r="AB52" s="60">
        <v>1.0398000000000001</v>
      </c>
      <c r="AC52" s="60">
        <v>1.3971</v>
      </c>
      <c r="AD52" s="61">
        <f>HLOOKUP(T52,既存設備NO3!$E$16:$P$17,2,0)</f>
        <v>0</v>
      </c>
      <c r="AE52" s="62">
        <f t="shared" si="2"/>
        <v>1.397</v>
      </c>
    </row>
    <row r="53" spans="2:31" ht="13.5" customHeight="1">
      <c r="B53" s="1" t="s">
        <v>244</v>
      </c>
      <c r="C53" s="1" t="s">
        <v>171</v>
      </c>
      <c r="E53" s="33">
        <v>1996</v>
      </c>
      <c r="F53" s="14">
        <v>2005</v>
      </c>
      <c r="M53" s="46">
        <v>4</v>
      </c>
      <c r="N53" s="47" t="s">
        <v>110</v>
      </c>
      <c r="O53" s="47" t="s">
        <v>113</v>
      </c>
      <c r="P53" s="47" t="s">
        <v>114</v>
      </c>
      <c r="Q53" s="47" t="s">
        <v>245</v>
      </c>
      <c r="R53" s="48">
        <v>0.16900000000000001</v>
      </c>
      <c r="T53" s="55">
        <v>1</v>
      </c>
      <c r="U53" s="56">
        <v>2015</v>
      </c>
      <c r="V53" s="57" t="s">
        <v>156</v>
      </c>
      <c r="W53" s="57" t="s">
        <v>121</v>
      </c>
      <c r="X53" s="57" t="s">
        <v>102</v>
      </c>
      <c r="Y53" s="58" t="str">
        <f t="shared" si="0"/>
        <v>12015暖房設備用有り</v>
      </c>
      <c r="Z53" s="59">
        <v>-0.59799999999999998</v>
      </c>
      <c r="AA53" s="59">
        <v>1.5980000000000001</v>
      </c>
      <c r="AB53" s="60">
        <v>1.0339</v>
      </c>
      <c r="AC53" s="60">
        <v>1.19</v>
      </c>
      <c r="AD53" s="61">
        <f>HLOOKUP(T53,既存設備NO3!$E$16:$P$17,2,0)</f>
        <v>0</v>
      </c>
      <c r="AE53" s="62">
        <f t="shared" si="2"/>
        <v>1.19</v>
      </c>
    </row>
    <row r="54" spans="2:31" ht="13.5" customHeight="1">
      <c r="E54" s="33">
        <v>1997</v>
      </c>
      <c r="F54" s="14">
        <v>2005</v>
      </c>
      <c r="M54" s="46">
        <v>4</v>
      </c>
      <c r="N54" s="47" t="s">
        <v>90</v>
      </c>
      <c r="O54" s="47" t="s">
        <v>113</v>
      </c>
      <c r="P54" s="47" t="s">
        <v>114</v>
      </c>
      <c r="Q54" s="47" t="s">
        <v>246</v>
      </c>
      <c r="R54" s="48">
        <v>0.111</v>
      </c>
      <c r="T54" s="55">
        <v>1</v>
      </c>
      <c r="U54" s="56">
        <v>2015</v>
      </c>
      <c r="V54" s="57" t="s">
        <v>156</v>
      </c>
      <c r="W54" s="57" t="s">
        <v>125</v>
      </c>
      <c r="X54" s="57" t="s">
        <v>140</v>
      </c>
      <c r="Y54" s="58" t="str">
        <f t="shared" si="0"/>
        <v>12015暖房店舗用無し（一定速）</v>
      </c>
      <c r="Z54" s="59">
        <v>0.25</v>
      </c>
      <c r="AA54" s="59">
        <v>0.75</v>
      </c>
      <c r="AB54" s="60">
        <v>0.25</v>
      </c>
      <c r="AC54" s="60">
        <v>0.75</v>
      </c>
      <c r="AD54" s="61">
        <f>HLOOKUP(T54,既存設備NO3!$E$16:$P$17,2,0)</f>
        <v>0</v>
      </c>
      <c r="AE54" s="62">
        <f t="shared" si="2"/>
        <v>0.75</v>
      </c>
    </row>
    <row r="55" spans="2:31" ht="13.5" customHeight="1">
      <c r="E55" s="33">
        <v>1998</v>
      </c>
      <c r="F55" s="14">
        <v>2005</v>
      </c>
      <c r="M55" s="46">
        <v>4</v>
      </c>
      <c r="N55" s="47" t="s">
        <v>171</v>
      </c>
      <c r="O55" s="47" t="s">
        <v>113</v>
      </c>
      <c r="P55" s="47" t="s">
        <v>114</v>
      </c>
      <c r="Q55" s="47" t="s">
        <v>247</v>
      </c>
      <c r="R55" s="48">
        <v>0.14299999999999999</v>
      </c>
      <c r="T55" s="55">
        <v>1</v>
      </c>
      <c r="U55" s="56">
        <v>2015</v>
      </c>
      <c r="V55" s="57" t="s">
        <v>156</v>
      </c>
      <c r="W55" s="57" t="s">
        <v>111</v>
      </c>
      <c r="X55" s="57" t="s">
        <v>140</v>
      </c>
      <c r="Y55" s="58" t="str">
        <f t="shared" si="0"/>
        <v>12015暖房ビル用マルチ無し（一定速）</v>
      </c>
      <c r="Z55" s="59">
        <v>0.25</v>
      </c>
      <c r="AA55" s="59">
        <v>0.75</v>
      </c>
      <c r="AB55" s="60">
        <v>0.25</v>
      </c>
      <c r="AC55" s="60">
        <v>0.75</v>
      </c>
      <c r="AD55" s="61">
        <f>HLOOKUP(T55,既存設備NO3!$E$16:$P$17,2,0)</f>
        <v>0</v>
      </c>
      <c r="AE55" s="62">
        <f t="shared" si="2"/>
        <v>0.75</v>
      </c>
    </row>
    <row r="56" spans="2:31" ht="13.5" customHeight="1">
      <c r="E56" s="33">
        <v>1999</v>
      </c>
      <c r="F56" s="14">
        <v>2005</v>
      </c>
      <c r="M56" s="46">
        <v>5</v>
      </c>
      <c r="N56" s="47" t="s">
        <v>112</v>
      </c>
      <c r="O56" s="47" t="s">
        <v>113</v>
      </c>
      <c r="P56" s="47" t="s">
        <v>114</v>
      </c>
      <c r="Q56" s="47" t="s">
        <v>248</v>
      </c>
      <c r="R56" s="48">
        <v>0.20599999999999999</v>
      </c>
      <c r="T56" s="55">
        <v>1</v>
      </c>
      <c r="U56" s="57">
        <v>2015</v>
      </c>
      <c r="V56" s="57" t="s">
        <v>156</v>
      </c>
      <c r="W56" s="57" t="s">
        <v>121</v>
      </c>
      <c r="X56" s="57" t="s">
        <v>140</v>
      </c>
      <c r="Y56" s="58" t="str">
        <f t="shared" si="0"/>
        <v>12015暖房設備用無し（一定速）</v>
      </c>
      <c r="Z56" s="59">
        <v>0.25</v>
      </c>
      <c r="AA56" s="59">
        <v>0.75</v>
      </c>
      <c r="AB56" s="60">
        <v>0.25</v>
      </c>
      <c r="AC56" s="60">
        <v>0.75</v>
      </c>
      <c r="AD56" s="61">
        <f>HLOOKUP(T56,既存設備NO3!$E$16:$P$17,2,0)</f>
        <v>0</v>
      </c>
      <c r="AE56" s="62">
        <f t="shared" si="2"/>
        <v>0.75</v>
      </c>
    </row>
    <row r="57" spans="2:31" ht="13.5" customHeight="1">
      <c r="E57" s="33">
        <v>2000</v>
      </c>
      <c r="F57" s="14">
        <v>2005</v>
      </c>
      <c r="M57" s="46">
        <v>5</v>
      </c>
      <c r="N57" s="47" t="s">
        <v>122</v>
      </c>
      <c r="O57" s="47" t="s">
        <v>113</v>
      </c>
      <c r="P57" s="47" t="s">
        <v>114</v>
      </c>
      <c r="Q57" s="47" t="s">
        <v>249</v>
      </c>
      <c r="R57" s="48">
        <v>0.22900000000000001</v>
      </c>
      <c r="T57" s="71">
        <v>1</v>
      </c>
      <c r="U57" s="72">
        <v>2020</v>
      </c>
      <c r="V57" s="72" t="s">
        <v>124</v>
      </c>
      <c r="W57" s="72" t="s">
        <v>125</v>
      </c>
      <c r="X57" s="72" t="s">
        <v>102</v>
      </c>
      <c r="Y57" s="73" t="str">
        <f t="shared" si="0"/>
        <v>12020冷房店舗用有り</v>
      </c>
      <c r="Z57" s="72">
        <v>-1.38</v>
      </c>
      <c r="AA57" s="72">
        <v>2.38</v>
      </c>
      <c r="AB57" s="72">
        <v>1.0581</v>
      </c>
      <c r="AC57" s="72">
        <v>1.7705</v>
      </c>
      <c r="AD57" s="61">
        <f>HLOOKUP(T57,既存設備NO3!$E$16:$P$17,2,0)</f>
        <v>0</v>
      </c>
      <c r="AE57" s="74">
        <f>ROUNDDOWN(IF(AD57&gt;=0.25,Z57*AD57+AA57,AB57*AD57+AC57),3)</f>
        <v>1.77</v>
      </c>
    </row>
    <row r="58" spans="2:31" ht="13.5" customHeight="1">
      <c r="E58" s="33">
        <v>2001</v>
      </c>
      <c r="F58" s="14">
        <v>2005</v>
      </c>
      <c r="M58" s="46">
        <v>5</v>
      </c>
      <c r="N58" s="47" t="s">
        <v>130</v>
      </c>
      <c r="O58" s="47" t="s">
        <v>113</v>
      </c>
      <c r="P58" s="47" t="s">
        <v>114</v>
      </c>
      <c r="Q58" s="47" t="s">
        <v>250</v>
      </c>
      <c r="R58" s="48">
        <v>0.217</v>
      </c>
      <c r="T58" s="71">
        <v>1</v>
      </c>
      <c r="U58" s="72">
        <v>2020</v>
      </c>
      <c r="V58" s="72" t="s">
        <v>124</v>
      </c>
      <c r="W58" s="72" t="s">
        <v>111</v>
      </c>
      <c r="X58" s="72" t="s">
        <v>102</v>
      </c>
      <c r="Y58" s="73" t="str">
        <f t="shared" si="0"/>
        <v>12020冷房ビル用マルチ有り</v>
      </c>
      <c r="Z58" s="72">
        <v>-1.68</v>
      </c>
      <c r="AA58" s="72">
        <v>2.68</v>
      </c>
      <c r="AB58" s="72">
        <v>1.0788</v>
      </c>
      <c r="AC58" s="72">
        <v>2.0053000000000001</v>
      </c>
      <c r="AD58" s="61">
        <f>HLOOKUP(T58,既存設備NO3!$E$16:$P$17,2,0)</f>
        <v>0</v>
      </c>
      <c r="AE58" s="74">
        <f t="shared" ref="AE58:AE121" si="3">ROUNDDOWN(IF(AD58&gt;=0.25,Z58*AD58+AA58,AB58*AD58+AC58),3)</f>
        <v>2.0049999999999999</v>
      </c>
    </row>
    <row r="59" spans="2:31" ht="13.5" customHeight="1">
      <c r="E59" s="33">
        <v>2002</v>
      </c>
      <c r="F59" s="14">
        <v>2005</v>
      </c>
      <c r="M59" s="46">
        <v>5</v>
      </c>
      <c r="N59" s="47" t="s">
        <v>128</v>
      </c>
      <c r="O59" s="47" t="s">
        <v>113</v>
      </c>
      <c r="P59" s="47" t="s">
        <v>114</v>
      </c>
      <c r="Q59" s="47" t="s">
        <v>251</v>
      </c>
      <c r="R59" s="48">
        <v>0.156</v>
      </c>
      <c r="T59" s="71">
        <v>1</v>
      </c>
      <c r="U59" s="72">
        <v>2020</v>
      </c>
      <c r="V59" s="72" t="s">
        <v>124</v>
      </c>
      <c r="W59" s="72" t="s">
        <v>121</v>
      </c>
      <c r="X59" s="72" t="s">
        <v>102</v>
      </c>
      <c r="Y59" s="73" t="str">
        <f t="shared" si="0"/>
        <v>12020冷房設備用有り</v>
      </c>
      <c r="Z59" s="72">
        <v>-0.62</v>
      </c>
      <c r="AA59" s="72">
        <v>1.62</v>
      </c>
      <c r="AB59" s="72">
        <v>1.0472999999999999</v>
      </c>
      <c r="AC59" s="72">
        <v>1.2032</v>
      </c>
      <c r="AD59" s="61">
        <f>HLOOKUP(T59,既存設備NO3!$E$16:$P$17,2,0)</f>
        <v>0</v>
      </c>
      <c r="AE59" s="74">
        <f t="shared" si="3"/>
        <v>1.2030000000000001</v>
      </c>
    </row>
    <row r="60" spans="2:31" ht="13.5" customHeight="1">
      <c r="E60" s="33">
        <v>2003</v>
      </c>
      <c r="F60" s="14">
        <v>2005</v>
      </c>
      <c r="M60" s="46">
        <v>5</v>
      </c>
      <c r="N60" s="47" t="s">
        <v>138</v>
      </c>
      <c r="O60" s="47" t="s">
        <v>113</v>
      </c>
      <c r="P60" s="47" t="s">
        <v>114</v>
      </c>
      <c r="Q60" s="47" t="s">
        <v>252</v>
      </c>
      <c r="R60" s="48">
        <v>0.22</v>
      </c>
      <c r="T60" s="71">
        <v>1</v>
      </c>
      <c r="U60" s="72">
        <v>2020</v>
      </c>
      <c r="V60" s="72" t="s">
        <v>124</v>
      </c>
      <c r="W60" s="72" t="s">
        <v>125</v>
      </c>
      <c r="X60" s="72" t="s">
        <v>140</v>
      </c>
      <c r="Y60" s="73" t="str">
        <f t="shared" si="0"/>
        <v>12020冷房店舗用無し（一定速）</v>
      </c>
      <c r="Z60" s="75">
        <v>0.25</v>
      </c>
      <c r="AA60" s="75">
        <v>0.75</v>
      </c>
      <c r="AB60" s="76">
        <v>0.25</v>
      </c>
      <c r="AC60" s="76">
        <v>0.75</v>
      </c>
      <c r="AD60" s="61">
        <f>HLOOKUP(T60,既存設備NO3!$E$16:$P$17,2,0)</f>
        <v>0</v>
      </c>
      <c r="AE60" s="74">
        <f t="shared" si="3"/>
        <v>0.75</v>
      </c>
    </row>
    <row r="61" spans="2:31" ht="13.5" customHeight="1">
      <c r="E61" s="33">
        <v>2004</v>
      </c>
      <c r="F61" s="14">
        <v>2005</v>
      </c>
      <c r="M61" s="46">
        <v>5</v>
      </c>
      <c r="N61" s="47" t="s">
        <v>143</v>
      </c>
      <c r="O61" s="47" t="s">
        <v>113</v>
      </c>
      <c r="P61" s="47" t="s">
        <v>114</v>
      </c>
      <c r="Q61" s="47" t="s">
        <v>253</v>
      </c>
      <c r="R61" s="48">
        <v>0.20200000000000001</v>
      </c>
      <c r="T61" s="71">
        <v>1</v>
      </c>
      <c r="U61" s="72">
        <v>2020</v>
      </c>
      <c r="V61" s="72" t="s">
        <v>124</v>
      </c>
      <c r="W61" s="72" t="s">
        <v>111</v>
      </c>
      <c r="X61" s="72" t="s">
        <v>140</v>
      </c>
      <c r="Y61" s="73" t="str">
        <f t="shared" si="0"/>
        <v>12020冷房ビル用マルチ無し（一定速）</v>
      </c>
      <c r="Z61" s="75">
        <v>0.25</v>
      </c>
      <c r="AA61" s="75">
        <v>0.75</v>
      </c>
      <c r="AB61" s="76">
        <v>0.25</v>
      </c>
      <c r="AC61" s="76">
        <v>0.75</v>
      </c>
      <c r="AD61" s="61">
        <f>HLOOKUP(T61,既存設備NO3!$E$16:$P$17,2,0)</f>
        <v>0</v>
      </c>
      <c r="AE61" s="74">
        <f t="shared" si="3"/>
        <v>0.75</v>
      </c>
    </row>
    <row r="62" spans="2:31" ht="13.5" customHeight="1">
      <c r="E62" s="33">
        <v>2005</v>
      </c>
      <c r="F62" s="14">
        <v>2005</v>
      </c>
      <c r="M62" s="46">
        <v>5</v>
      </c>
      <c r="N62" s="47" t="s">
        <v>149</v>
      </c>
      <c r="O62" s="47" t="s">
        <v>113</v>
      </c>
      <c r="P62" s="47" t="s">
        <v>114</v>
      </c>
      <c r="Q62" s="47" t="s">
        <v>254</v>
      </c>
      <c r="R62" s="48">
        <v>0.23200000000000001</v>
      </c>
      <c r="T62" s="71">
        <v>1</v>
      </c>
      <c r="U62" s="72">
        <v>2020</v>
      </c>
      <c r="V62" s="72" t="s">
        <v>124</v>
      </c>
      <c r="W62" s="72" t="s">
        <v>121</v>
      </c>
      <c r="X62" s="72" t="s">
        <v>140</v>
      </c>
      <c r="Y62" s="73" t="str">
        <f t="shared" si="0"/>
        <v>12020冷房設備用無し（一定速）</v>
      </c>
      <c r="Z62" s="75">
        <v>0.25</v>
      </c>
      <c r="AA62" s="75">
        <v>0.75</v>
      </c>
      <c r="AB62" s="76">
        <v>0.25</v>
      </c>
      <c r="AC62" s="76">
        <v>0.75</v>
      </c>
      <c r="AD62" s="61">
        <f>HLOOKUP(T62,既存設備NO3!$E$16:$P$17,2,0)</f>
        <v>0</v>
      </c>
      <c r="AE62" s="74">
        <f t="shared" si="3"/>
        <v>0.75</v>
      </c>
    </row>
    <row r="63" spans="2:31" ht="13.5" customHeight="1">
      <c r="E63" s="33">
        <v>2006</v>
      </c>
      <c r="F63" s="14">
        <v>2010</v>
      </c>
      <c r="M63" s="46">
        <v>5</v>
      </c>
      <c r="N63" s="47" t="s">
        <v>154</v>
      </c>
      <c r="O63" s="47" t="s">
        <v>113</v>
      </c>
      <c r="P63" s="47" t="s">
        <v>114</v>
      </c>
      <c r="Q63" s="47" t="s">
        <v>255</v>
      </c>
      <c r="R63" s="48">
        <v>0.22800000000000001</v>
      </c>
      <c r="T63" s="71">
        <v>1</v>
      </c>
      <c r="U63" s="72">
        <v>2020</v>
      </c>
      <c r="V63" s="72" t="s">
        <v>156</v>
      </c>
      <c r="W63" s="72" t="s">
        <v>125</v>
      </c>
      <c r="X63" s="72" t="s">
        <v>102</v>
      </c>
      <c r="Y63" s="73" t="str">
        <f t="shared" si="0"/>
        <v>12020暖房店舗用有り</v>
      </c>
      <c r="Z63" s="72">
        <v>-0.96</v>
      </c>
      <c r="AA63" s="72">
        <v>1.96</v>
      </c>
      <c r="AB63" s="72">
        <v>1.0862000000000001</v>
      </c>
      <c r="AC63" s="72">
        <v>1.4483999999999999</v>
      </c>
      <c r="AD63" s="61">
        <f>HLOOKUP(T63,既存設備NO3!$E$16:$P$17,2,0)</f>
        <v>0</v>
      </c>
      <c r="AE63" s="74">
        <f t="shared" si="3"/>
        <v>1.448</v>
      </c>
    </row>
    <row r="64" spans="2:31" ht="13.5" customHeight="1">
      <c r="E64" s="33">
        <v>2007</v>
      </c>
      <c r="F64" s="14">
        <v>2010</v>
      </c>
      <c r="M64" s="46">
        <v>5</v>
      </c>
      <c r="N64" s="47" t="s">
        <v>153</v>
      </c>
      <c r="O64" s="47" t="s">
        <v>113</v>
      </c>
      <c r="P64" s="47" t="s">
        <v>114</v>
      </c>
      <c r="Q64" s="47" t="s">
        <v>256</v>
      </c>
      <c r="R64" s="48">
        <v>0.248</v>
      </c>
      <c r="T64" s="71">
        <v>1</v>
      </c>
      <c r="U64" s="72">
        <v>2020</v>
      </c>
      <c r="V64" s="72" t="s">
        <v>156</v>
      </c>
      <c r="W64" s="72" t="s">
        <v>111</v>
      </c>
      <c r="X64" s="72" t="s">
        <v>102</v>
      </c>
      <c r="Y64" s="73" t="str">
        <f t="shared" si="0"/>
        <v>12020暖房ビル用マルチ有り</v>
      </c>
      <c r="Z64" s="72">
        <v>-1.1000000000000001</v>
      </c>
      <c r="AA64" s="72">
        <v>2.1</v>
      </c>
      <c r="AB64" s="72">
        <v>1.0416000000000001</v>
      </c>
      <c r="AC64" s="72">
        <v>1.4596</v>
      </c>
      <c r="AD64" s="61">
        <f>HLOOKUP(T64,既存設備NO3!$E$16:$P$17,2,0)</f>
        <v>0</v>
      </c>
      <c r="AE64" s="74">
        <f t="shared" si="3"/>
        <v>1.4590000000000001</v>
      </c>
    </row>
    <row r="65" spans="5:31" ht="13.5" customHeight="1">
      <c r="E65" s="33">
        <v>2008</v>
      </c>
      <c r="F65" s="14">
        <v>2010</v>
      </c>
      <c r="M65" s="46">
        <v>5</v>
      </c>
      <c r="N65" s="47" t="s">
        <v>110</v>
      </c>
      <c r="O65" s="47" t="s">
        <v>113</v>
      </c>
      <c r="P65" s="47" t="s">
        <v>114</v>
      </c>
      <c r="Q65" s="47" t="s">
        <v>257</v>
      </c>
      <c r="R65" s="48">
        <v>0.21</v>
      </c>
      <c r="T65" s="71">
        <v>1</v>
      </c>
      <c r="U65" s="72">
        <v>2020</v>
      </c>
      <c r="V65" s="72" t="s">
        <v>156</v>
      </c>
      <c r="W65" s="72" t="s">
        <v>121</v>
      </c>
      <c r="X65" s="72" t="s">
        <v>102</v>
      </c>
      <c r="Y65" s="73" t="str">
        <f t="shared" si="0"/>
        <v>12020暖房設備用有り</v>
      </c>
      <c r="Z65" s="72">
        <v>-0.46</v>
      </c>
      <c r="AA65" s="72">
        <v>1.46</v>
      </c>
      <c r="AB65" s="72">
        <v>0.94</v>
      </c>
      <c r="AC65" s="72">
        <v>1.1100000000000001</v>
      </c>
      <c r="AD65" s="61">
        <f>HLOOKUP(T65,既存設備NO3!$E$16:$P$17,2,0)</f>
        <v>0</v>
      </c>
      <c r="AE65" s="74">
        <f t="shared" si="3"/>
        <v>1.1100000000000001</v>
      </c>
    </row>
    <row r="66" spans="5:31" ht="13.5" customHeight="1">
      <c r="E66" s="33">
        <v>2009</v>
      </c>
      <c r="F66" s="14">
        <v>2010</v>
      </c>
      <c r="M66" s="46">
        <v>5</v>
      </c>
      <c r="N66" s="47" t="s">
        <v>90</v>
      </c>
      <c r="O66" s="47" t="s">
        <v>113</v>
      </c>
      <c r="P66" s="47" t="s">
        <v>114</v>
      </c>
      <c r="Q66" s="47" t="s">
        <v>258</v>
      </c>
      <c r="R66" s="48">
        <v>7.0999999999999994E-2</v>
      </c>
      <c r="T66" s="71">
        <v>1</v>
      </c>
      <c r="U66" s="72">
        <v>2020</v>
      </c>
      <c r="V66" s="72" t="s">
        <v>156</v>
      </c>
      <c r="W66" s="72" t="s">
        <v>125</v>
      </c>
      <c r="X66" s="72" t="s">
        <v>140</v>
      </c>
      <c r="Y66" s="73" t="str">
        <f t="shared" si="0"/>
        <v>12020暖房店舗用無し（一定速）</v>
      </c>
      <c r="Z66" s="75">
        <v>0.25</v>
      </c>
      <c r="AA66" s="75">
        <v>0.75</v>
      </c>
      <c r="AB66" s="76">
        <v>0.25</v>
      </c>
      <c r="AC66" s="76">
        <v>0.75</v>
      </c>
      <c r="AD66" s="61">
        <f>HLOOKUP(T66,既存設備NO3!$E$16:$P$17,2,0)</f>
        <v>0</v>
      </c>
      <c r="AE66" s="74">
        <f t="shared" si="3"/>
        <v>0.75</v>
      </c>
    </row>
    <row r="67" spans="5:31" ht="13.5" customHeight="1">
      <c r="E67" s="33">
        <v>2010</v>
      </c>
      <c r="F67" s="14">
        <v>2010</v>
      </c>
      <c r="M67" s="46">
        <v>5</v>
      </c>
      <c r="N67" s="47" t="s">
        <v>171</v>
      </c>
      <c r="O67" s="47" t="s">
        <v>113</v>
      </c>
      <c r="P67" s="47" t="s">
        <v>114</v>
      </c>
      <c r="Q67" s="47" t="s">
        <v>259</v>
      </c>
      <c r="R67" s="48">
        <v>0.23</v>
      </c>
      <c r="T67" s="71">
        <v>1</v>
      </c>
      <c r="U67" s="72">
        <v>2020</v>
      </c>
      <c r="V67" s="72" t="s">
        <v>156</v>
      </c>
      <c r="W67" s="72" t="s">
        <v>111</v>
      </c>
      <c r="X67" s="72" t="s">
        <v>140</v>
      </c>
      <c r="Y67" s="73" t="str">
        <f t="shared" si="0"/>
        <v>12020暖房ビル用マルチ無し（一定速）</v>
      </c>
      <c r="Z67" s="75">
        <v>0.25</v>
      </c>
      <c r="AA67" s="75">
        <v>0.75</v>
      </c>
      <c r="AB67" s="76">
        <v>0.25</v>
      </c>
      <c r="AC67" s="76">
        <v>0.75</v>
      </c>
      <c r="AD67" s="61">
        <f>HLOOKUP(T67,既存設備NO3!$E$16:$P$17,2,0)</f>
        <v>0</v>
      </c>
      <c r="AE67" s="74">
        <f t="shared" si="3"/>
        <v>0.75</v>
      </c>
    </row>
    <row r="68" spans="5:31" ht="13.5" customHeight="1">
      <c r="E68" s="33">
        <v>2011</v>
      </c>
      <c r="F68" s="14">
        <v>2015</v>
      </c>
      <c r="M68" s="46">
        <v>6</v>
      </c>
      <c r="N68" s="47" t="s">
        <v>112</v>
      </c>
      <c r="O68" s="47" t="s">
        <v>113</v>
      </c>
      <c r="P68" s="47" t="s">
        <v>114</v>
      </c>
      <c r="Q68" s="47" t="s">
        <v>260</v>
      </c>
      <c r="R68" s="48">
        <v>0.249</v>
      </c>
      <c r="T68" s="71">
        <v>1</v>
      </c>
      <c r="U68" s="72">
        <v>2020</v>
      </c>
      <c r="V68" s="72" t="s">
        <v>156</v>
      </c>
      <c r="W68" s="72" t="s">
        <v>121</v>
      </c>
      <c r="X68" s="72" t="s">
        <v>140</v>
      </c>
      <c r="Y68" s="73" t="str">
        <f t="shared" si="0"/>
        <v>12020暖房設備用無し（一定速）</v>
      </c>
      <c r="Z68" s="75">
        <v>0.25</v>
      </c>
      <c r="AA68" s="75">
        <v>0.75</v>
      </c>
      <c r="AB68" s="76">
        <v>0.25</v>
      </c>
      <c r="AC68" s="76">
        <v>0.75</v>
      </c>
      <c r="AD68" s="61">
        <f>HLOOKUP(T68,既存設備NO3!$E$16:$P$17,2,0)</f>
        <v>0</v>
      </c>
      <c r="AE68" s="74">
        <f t="shared" si="3"/>
        <v>0.75</v>
      </c>
    </row>
    <row r="69" spans="5:31" ht="13.5" customHeight="1">
      <c r="E69" s="33">
        <v>2012</v>
      </c>
      <c r="F69" s="14">
        <v>2015</v>
      </c>
      <c r="M69" s="46">
        <v>6</v>
      </c>
      <c r="N69" s="47" t="s">
        <v>122</v>
      </c>
      <c r="O69" s="47" t="s">
        <v>113</v>
      </c>
      <c r="P69" s="47" t="s">
        <v>114</v>
      </c>
      <c r="Q69" s="47" t="s">
        <v>261</v>
      </c>
      <c r="R69" s="48">
        <v>0.34300000000000003</v>
      </c>
      <c r="T69" s="55">
        <v>2</v>
      </c>
      <c r="U69" s="56">
        <v>1995</v>
      </c>
      <c r="V69" s="57" t="s">
        <v>124</v>
      </c>
      <c r="W69" s="57" t="s">
        <v>125</v>
      </c>
      <c r="X69" s="57" t="s">
        <v>102</v>
      </c>
      <c r="Y69" s="58" t="str">
        <f t="shared" si="0"/>
        <v>21995冷房店舗用有り</v>
      </c>
      <c r="Z69" s="59">
        <v>0.32</v>
      </c>
      <c r="AA69" s="59">
        <v>0.68</v>
      </c>
      <c r="AB69" s="60">
        <v>1.0165999999999999</v>
      </c>
      <c r="AC69" s="60">
        <v>0.50590000000000002</v>
      </c>
      <c r="AD69" s="61">
        <f>HLOOKUP(T69,既存設備NO3!$E$16:$P$17,2,0)</f>
        <v>0</v>
      </c>
      <c r="AE69" s="62">
        <f t="shared" si="3"/>
        <v>0.505</v>
      </c>
    </row>
    <row r="70" spans="5:31" ht="13.5" customHeight="1">
      <c r="E70" s="33">
        <v>2013</v>
      </c>
      <c r="F70" s="14">
        <v>2015</v>
      </c>
      <c r="M70" s="46">
        <v>6</v>
      </c>
      <c r="N70" s="47" t="s">
        <v>130</v>
      </c>
      <c r="O70" s="47" t="s">
        <v>113</v>
      </c>
      <c r="P70" s="47" t="s">
        <v>114</v>
      </c>
      <c r="Q70" s="47" t="s">
        <v>262</v>
      </c>
      <c r="R70" s="48">
        <v>0.30599999999999999</v>
      </c>
      <c r="T70" s="55">
        <v>2</v>
      </c>
      <c r="U70" s="56">
        <v>1995</v>
      </c>
      <c r="V70" s="57" t="s">
        <v>124</v>
      </c>
      <c r="W70" s="57" t="s">
        <v>111</v>
      </c>
      <c r="X70" s="57" t="s">
        <v>102</v>
      </c>
      <c r="Y70" s="58" t="str">
        <f t="shared" si="0"/>
        <v>21995冷房ビル用マルチ有り</v>
      </c>
      <c r="Z70" s="59">
        <v>-0.218</v>
      </c>
      <c r="AA70" s="59">
        <v>1.218</v>
      </c>
      <c r="AB70" s="60">
        <v>1.0356000000000001</v>
      </c>
      <c r="AC70" s="60">
        <v>0.90459999999999996</v>
      </c>
      <c r="AD70" s="61">
        <f>HLOOKUP(T70,既存設備NO3!$E$16:$P$17,2,0)</f>
        <v>0</v>
      </c>
      <c r="AE70" s="62">
        <f t="shared" si="3"/>
        <v>0.90400000000000003</v>
      </c>
    </row>
    <row r="71" spans="5:31" ht="13.5" customHeight="1">
      <c r="E71" s="33">
        <v>2014</v>
      </c>
      <c r="F71" s="14">
        <v>2015</v>
      </c>
      <c r="M71" s="46">
        <v>6</v>
      </c>
      <c r="N71" s="47" t="s">
        <v>128</v>
      </c>
      <c r="O71" s="47" t="s">
        <v>113</v>
      </c>
      <c r="P71" s="47" t="s">
        <v>114</v>
      </c>
      <c r="Q71" s="47" t="s">
        <v>263</v>
      </c>
      <c r="R71" s="48">
        <v>0.20899999999999999</v>
      </c>
      <c r="T71" s="55">
        <v>2</v>
      </c>
      <c r="U71" s="56">
        <v>1995</v>
      </c>
      <c r="V71" s="57" t="s">
        <v>124</v>
      </c>
      <c r="W71" s="57" t="s">
        <v>121</v>
      </c>
      <c r="X71" s="57" t="s">
        <v>102</v>
      </c>
      <c r="Y71" s="58" t="str">
        <f t="shared" si="0"/>
        <v>21995冷房設備用有り</v>
      </c>
      <c r="Z71" s="59">
        <v>0.25</v>
      </c>
      <c r="AA71" s="59">
        <v>0.75</v>
      </c>
      <c r="AB71" s="60">
        <v>1.0219</v>
      </c>
      <c r="AC71" s="60">
        <v>0.55700000000000005</v>
      </c>
      <c r="AD71" s="61">
        <f>HLOOKUP(T71,既存設備NO3!$E$16:$P$17,2,0)</f>
        <v>0</v>
      </c>
      <c r="AE71" s="62">
        <f t="shared" si="3"/>
        <v>0.55700000000000005</v>
      </c>
    </row>
    <row r="72" spans="5:31" ht="13.5" customHeight="1">
      <c r="E72" s="33">
        <v>2015</v>
      </c>
      <c r="F72" s="14">
        <v>2015</v>
      </c>
      <c r="M72" s="46">
        <v>6</v>
      </c>
      <c r="N72" s="47" t="s">
        <v>138</v>
      </c>
      <c r="O72" s="47" t="s">
        <v>113</v>
      </c>
      <c r="P72" s="47" t="s">
        <v>114</v>
      </c>
      <c r="Q72" s="47" t="s">
        <v>264</v>
      </c>
      <c r="R72" s="48">
        <v>0.308</v>
      </c>
      <c r="T72" s="55">
        <v>2</v>
      </c>
      <c r="U72" s="56">
        <v>1995</v>
      </c>
      <c r="V72" s="57" t="s">
        <v>124</v>
      </c>
      <c r="W72" s="57" t="s">
        <v>125</v>
      </c>
      <c r="X72" s="57" t="s">
        <v>140</v>
      </c>
      <c r="Y72" s="58" t="str">
        <f t="shared" si="0"/>
        <v>21995冷房店舗用無し（一定速）</v>
      </c>
      <c r="Z72" s="59">
        <v>0.26</v>
      </c>
      <c r="AA72" s="59">
        <v>0.74</v>
      </c>
      <c r="AB72" s="60">
        <v>0.26</v>
      </c>
      <c r="AC72" s="60">
        <v>0.74</v>
      </c>
      <c r="AD72" s="61">
        <f>HLOOKUP(T72,既存設備NO3!$E$16:$P$17,2,0)</f>
        <v>0</v>
      </c>
      <c r="AE72" s="62">
        <f t="shared" si="3"/>
        <v>0.74</v>
      </c>
    </row>
    <row r="73" spans="5:31" ht="13.5" customHeight="1">
      <c r="E73" s="33">
        <v>2016</v>
      </c>
      <c r="F73" s="77">
        <v>2020</v>
      </c>
      <c r="M73" s="46">
        <v>6</v>
      </c>
      <c r="N73" s="47" t="s">
        <v>143</v>
      </c>
      <c r="O73" s="47" t="s">
        <v>113</v>
      </c>
      <c r="P73" s="47" t="s">
        <v>114</v>
      </c>
      <c r="Q73" s="47" t="s">
        <v>265</v>
      </c>
      <c r="R73" s="48">
        <v>0.29699999999999999</v>
      </c>
      <c r="T73" s="55">
        <v>2</v>
      </c>
      <c r="U73" s="56">
        <v>1995</v>
      </c>
      <c r="V73" s="57" t="s">
        <v>124</v>
      </c>
      <c r="W73" s="57" t="s">
        <v>111</v>
      </c>
      <c r="X73" s="57" t="s">
        <v>140</v>
      </c>
      <c r="Y73" s="58" t="str">
        <f t="shared" si="0"/>
        <v>21995冷房ビル用マルチ無し（一定速）</v>
      </c>
      <c r="Z73" s="59">
        <v>0.26</v>
      </c>
      <c r="AA73" s="59">
        <v>0.74</v>
      </c>
      <c r="AB73" s="60">
        <v>0.26</v>
      </c>
      <c r="AC73" s="60">
        <v>0.74</v>
      </c>
      <c r="AD73" s="61">
        <f>HLOOKUP(T73,既存設備NO3!$E$16:$P$17,2,0)</f>
        <v>0</v>
      </c>
      <c r="AE73" s="62">
        <f t="shared" si="3"/>
        <v>0.74</v>
      </c>
    </row>
    <row r="74" spans="5:31" ht="13.5" customHeight="1">
      <c r="E74" s="33">
        <v>2017</v>
      </c>
      <c r="F74" s="77">
        <v>2020</v>
      </c>
      <c r="M74" s="46">
        <v>6</v>
      </c>
      <c r="N74" s="47" t="s">
        <v>149</v>
      </c>
      <c r="O74" s="47" t="s">
        <v>113</v>
      </c>
      <c r="P74" s="47" t="s">
        <v>114</v>
      </c>
      <c r="Q74" s="47" t="s">
        <v>266</v>
      </c>
      <c r="R74" s="48">
        <v>0.33800000000000002</v>
      </c>
      <c r="T74" s="55">
        <v>2</v>
      </c>
      <c r="U74" s="56">
        <v>1995</v>
      </c>
      <c r="V74" s="57" t="s">
        <v>124</v>
      </c>
      <c r="W74" s="57" t="s">
        <v>121</v>
      </c>
      <c r="X74" s="57" t="s">
        <v>140</v>
      </c>
      <c r="Y74" s="58" t="str">
        <f t="shared" ref="Y74:Y137" si="4">T74&amp;U74&amp;V74&amp;W74&amp;X74</f>
        <v>21995冷房設備用無し（一定速）</v>
      </c>
      <c r="Z74" s="59">
        <v>0.26</v>
      </c>
      <c r="AA74" s="59">
        <v>0.74</v>
      </c>
      <c r="AB74" s="60">
        <v>0.26</v>
      </c>
      <c r="AC74" s="60">
        <v>0.74</v>
      </c>
      <c r="AD74" s="61">
        <f>HLOOKUP(T74,既存設備NO3!$E$16:$P$17,2,0)</f>
        <v>0</v>
      </c>
      <c r="AE74" s="62">
        <f t="shared" si="3"/>
        <v>0.74</v>
      </c>
    </row>
    <row r="75" spans="5:31" ht="13.5" customHeight="1">
      <c r="E75" s="33">
        <v>2018</v>
      </c>
      <c r="F75" s="77">
        <v>2020</v>
      </c>
      <c r="M75" s="46">
        <v>6</v>
      </c>
      <c r="N75" s="47" t="s">
        <v>154</v>
      </c>
      <c r="O75" s="47" t="s">
        <v>113</v>
      </c>
      <c r="P75" s="47" t="s">
        <v>114</v>
      </c>
      <c r="Q75" s="47" t="s">
        <v>267</v>
      </c>
      <c r="R75" s="48">
        <v>0.247</v>
      </c>
      <c r="T75" s="55">
        <v>2</v>
      </c>
      <c r="U75" s="56">
        <v>1995</v>
      </c>
      <c r="V75" s="57" t="s">
        <v>156</v>
      </c>
      <c r="W75" s="57" t="s">
        <v>125</v>
      </c>
      <c r="X75" s="57" t="s">
        <v>102</v>
      </c>
      <c r="Y75" s="58" t="str">
        <f t="shared" si="4"/>
        <v>21995暖房店舗用有り</v>
      </c>
      <c r="Z75" s="59">
        <v>0.374</v>
      </c>
      <c r="AA75" s="59">
        <v>0.626</v>
      </c>
      <c r="AB75" s="60">
        <v>1.0275000000000001</v>
      </c>
      <c r="AC75" s="60">
        <v>0.46260000000000001</v>
      </c>
      <c r="AD75" s="61">
        <f>HLOOKUP(T75,既存設備NO3!$E$16:$P$17,2,0)</f>
        <v>0</v>
      </c>
      <c r="AE75" s="62">
        <f t="shared" si="3"/>
        <v>0.46200000000000002</v>
      </c>
    </row>
    <row r="76" spans="5:31" ht="13.5" customHeight="1">
      <c r="E76" s="33">
        <v>2019</v>
      </c>
      <c r="F76" s="77">
        <v>2020</v>
      </c>
      <c r="M76" s="46">
        <v>6</v>
      </c>
      <c r="N76" s="47" t="s">
        <v>153</v>
      </c>
      <c r="O76" s="47" t="s">
        <v>113</v>
      </c>
      <c r="P76" s="47" t="s">
        <v>114</v>
      </c>
      <c r="Q76" s="47" t="s">
        <v>268</v>
      </c>
      <c r="R76" s="48">
        <v>0.30499999999999999</v>
      </c>
      <c r="T76" s="55">
        <v>2</v>
      </c>
      <c r="U76" s="56">
        <v>1995</v>
      </c>
      <c r="V76" s="57" t="s">
        <v>156</v>
      </c>
      <c r="W76" s="57" t="s">
        <v>111</v>
      </c>
      <c r="X76" s="57" t="s">
        <v>102</v>
      </c>
      <c r="Y76" s="58" t="str">
        <f t="shared" si="4"/>
        <v>21995暖房ビル用マルチ有り</v>
      </c>
      <c r="Z76" s="59">
        <v>-0.112</v>
      </c>
      <c r="AA76" s="59">
        <v>1.1120000000000001</v>
      </c>
      <c r="AB76" s="60">
        <v>1.0236000000000001</v>
      </c>
      <c r="AC76" s="60">
        <v>0.82809999999999995</v>
      </c>
      <c r="AD76" s="61">
        <f>HLOOKUP(T76,既存設備NO3!$E$16:$P$17,2,0)</f>
        <v>0</v>
      </c>
      <c r="AE76" s="62">
        <f t="shared" si="3"/>
        <v>0.82799999999999996</v>
      </c>
    </row>
    <row r="77" spans="5:31" ht="13.5" customHeight="1">
      <c r="E77" s="33">
        <v>2020</v>
      </c>
      <c r="F77" s="77">
        <v>2020</v>
      </c>
      <c r="M77" s="46">
        <v>6</v>
      </c>
      <c r="N77" s="47" t="s">
        <v>110</v>
      </c>
      <c r="O77" s="47" t="s">
        <v>113</v>
      </c>
      <c r="P77" s="47" t="s">
        <v>114</v>
      </c>
      <c r="Q77" s="47" t="s">
        <v>269</v>
      </c>
      <c r="R77" s="48">
        <v>0.20899999999999999</v>
      </c>
      <c r="T77" s="55">
        <v>2</v>
      </c>
      <c r="U77" s="56">
        <v>1995</v>
      </c>
      <c r="V77" s="57" t="s">
        <v>156</v>
      </c>
      <c r="W77" s="57" t="s">
        <v>121</v>
      </c>
      <c r="X77" s="57" t="s">
        <v>102</v>
      </c>
      <c r="Y77" s="58" t="str">
        <f t="shared" si="4"/>
        <v>21995暖房設備用有り</v>
      </c>
      <c r="Z77" s="59">
        <v>0.25</v>
      </c>
      <c r="AA77" s="59">
        <v>0.75</v>
      </c>
      <c r="AB77" s="60">
        <v>1.0159</v>
      </c>
      <c r="AC77" s="60">
        <v>0.5585</v>
      </c>
      <c r="AD77" s="61">
        <f>HLOOKUP(T77,既存設備NO3!$E$16:$P$17,2,0)</f>
        <v>0</v>
      </c>
      <c r="AE77" s="62">
        <f t="shared" si="3"/>
        <v>0.55800000000000005</v>
      </c>
    </row>
    <row r="78" spans="5:31" ht="13.5" customHeight="1">
      <c r="E78" s="33">
        <v>2021</v>
      </c>
      <c r="F78" s="77">
        <v>2020</v>
      </c>
      <c r="M78" s="46">
        <v>6</v>
      </c>
      <c r="N78" s="47" t="s">
        <v>90</v>
      </c>
      <c r="O78" s="47" t="s">
        <v>113</v>
      </c>
      <c r="P78" s="47" t="s">
        <v>114</v>
      </c>
      <c r="Q78" s="47" t="s">
        <v>270</v>
      </c>
      <c r="R78" s="48">
        <v>0.25600000000000001</v>
      </c>
      <c r="T78" s="55">
        <v>2</v>
      </c>
      <c r="U78" s="56">
        <v>1995</v>
      </c>
      <c r="V78" s="57" t="s">
        <v>156</v>
      </c>
      <c r="W78" s="57" t="s">
        <v>125</v>
      </c>
      <c r="X78" s="57" t="s">
        <v>140</v>
      </c>
      <c r="Y78" s="58" t="str">
        <f t="shared" si="4"/>
        <v>21995暖房店舗用無し（一定速）</v>
      </c>
      <c r="Z78" s="59">
        <v>0.26</v>
      </c>
      <c r="AA78" s="59">
        <v>0.74</v>
      </c>
      <c r="AB78" s="60">
        <v>0.26</v>
      </c>
      <c r="AC78" s="60">
        <v>0.74</v>
      </c>
      <c r="AD78" s="61">
        <f>HLOOKUP(T78,既存設備NO3!$E$16:$P$17,2,0)</f>
        <v>0</v>
      </c>
      <c r="AE78" s="62">
        <f t="shared" si="3"/>
        <v>0.74</v>
      </c>
    </row>
    <row r="79" spans="5:31" ht="13.5" customHeight="1">
      <c r="E79" s="33">
        <v>2022</v>
      </c>
      <c r="F79" s="77">
        <v>2020</v>
      </c>
      <c r="M79" s="46">
        <v>6</v>
      </c>
      <c r="N79" s="47" t="s">
        <v>171</v>
      </c>
      <c r="O79" s="47" t="s">
        <v>113</v>
      </c>
      <c r="P79" s="47" t="s">
        <v>114</v>
      </c>
      <c r="Q79" s="47" t="s">
        <v>271</v>
      </c>
      <c r="R79" s="48">
        <v>0.33400000000000002</v>
      </c>
      <c r="T79" s="55">
        <v>2</v>
      </c>
      <c r="U79" s="56">
        <v>1995</v>
      </c>
      <c r="V79" s="57" t="s">
        <v>156</v>
      </c>
      <c r="W79" s="57" t="s">
        <v>111</v>
      </c>
      <c r="X79" s="57" t="s">
        <v>140</v>
      </c>
      <c r="Y79" s="58" t="str">
        <f t="shared" si="4"/>
        <v>21995暖房ビル用マルチ無し（一定速）</v>
      </c>
      <c r="Z79" s="59">
        <v>0.26</v>
      </c>
      <c r="AA79" s="59">
        <v>0.74</v>
      </c>
      <c r="AB79" s="60">
        <v>0.26</v>
      </c>
      <c r="AC79" s="60">
        <v>0.74</v>
      </c>
      <c r="AD79" s="61">
        <f>HLOOKUP(T79,既存設備NO3!$E$16:$P$17,2,0)</f>
        <v>0</v>
      </c>
      <c r="AE79" s="62">
        <f t="shared" si="3"/>
        <v>0.74</v>
      </c>
    </row>
    <row r="80" spans="5:31" ht="13.5" customHeight="1">
      <c r="E80" s="33">
        <v>2023</v>
      </c>
      <c r="F80" s="77">
        <v>2020</v>
      </c>
      <c r="M80" s="46">
        <v>7</v>
      </c>
      <c r="N80" s="47" t="s">
        <v>112</v>
      </c>
      <c r="O80" s="47" t="s">
        <v>113</v>
      </c>
      <c r="P80" s="47" t="s">
        <v>114</v>
      </c>
      <c r="Q80" s="47" t="s">
        <v>272</v>
      </c>
      <c r="R80" s="48">
        <v>0.54400000000000004</v>
      </c>
      <c r="T80" s="55">
        <v>2</v>
      </c>
      <c r="U80" s="56">
        <v>1995</v>
      </c>
      <c r="V80" s="57" t="s">
        <v>156</v>
      </c>
      <c r="W80" s="57" t="s">
        <v>121</v>
      </c>
      <c r="X80" s="57" t="s">
        <v>140</v>
      </c>
      <c r="Y80" s="58" t="str">
        <f t="shared" si="4"/>
        <v>21995暖房設備用無し（一定速）</v>
      </c>
      <c r="Z80" s="59">
        <v>0.26</v>
      </c>
      <c r="AA80" s="59">
        <v>0.74</v>
      </c>
      <c r="AB80" s="60">
        <v>0.26</v>
      </c>
      <c r="AC80" s="60">
        <v>0.74</v>
      </c>
      <c r="AD80" s="61">
        <f>HLOOKUP(T80,既存設備NO3!$E$16:$P$17,2,0)</f>
        <v>0</v>
      </c>
      <c r="AE80" s="62">
        <f t="shared" si="3"/>
        <v>0.74</v>
      </c>
    </row>
    <row r="81" spans="5:31" ht="13.5" customHeight="1">
      <c r="E81" s="33">
        <v>2024</v>
      </c>
      <c r="F81" s="77">
        <v>2020</v>
      </c>
      <c r="M81" s="46">
        <v>7</v>
      </c>
      <c r="N81" s="47" t="s">
        <v>122</v>
      </c>
      <c r="O81" s="47" t="s">
        <v>113</v>
      </c>
      <c r="P81" s="47" t="s">
        <v>114</v>
      </c>
      <c r="Q81" s="47" t="s">
        <v>273</v>
      </c>
      <c r="R81" s="48">
        <v>0.6</v>
      </c>
      <c r="T81" s="55">
        <v>2</v>
      </c>
      <c r="U81" s="56">
        <v>2005</v>
      </c>
      <c r="V81" s="57" t="s">
        <v>124</v>
      </c>
      <c r="W81" s="57" t="s">
        <v>125</v>
      </c>
      <c r="X81" s="57" t="s">
        <v>102</v>
      </c>
      <c r="Y81" s="58" t="str">
        <f t="shared" si="4"/>
        <v>22005冷房店舗用有り</v>
      </c>
      <c r="Z81" s="59">
        <v>-0.86599999999999999</v>
      </c>
      <c r="AA81" s="59">
        <v>1.8660000000000001</v>
      </c>
      <c r="AB81" s="60">
        <v>1.0455000000000001</v>
      </c>
      <c r="AC81" s="60">
        <v>1.3880999999999999</v>
      </c>
      <c r="AD81" s="61">
        <f>HLOOKUP(T81,既存設備NO3!$E$16:$P$17,2,0)</f>
        <v>0</v>
      </c>
      <c r="AE81" s="62">
        <f t="shared" si="3"/>
        <v>1.3879999999999999</v>
      </c>
    </row>
    <row r="82" spans="5:31" ht="13.5" customHeight="1">
      <c r="E82" s="33">
        <v>2025</v>
      </c>
      <c r="F82" s="77">
        <v>2020</v>
      </c>
      <c r="M82" s="46">
        <v>7</v>
      </c>
      <c r="N82" s="47" t="s">
        <v>130</v>
      </c>
      <c r="O82" s="47" t="s">
        <v>113</v>
      </c>
      <c r="P82" s="47" t="s">
        <v>114</v>
      </c>
      <c r="Q82" s="47" t="s">
        <v>274</v>
      </c>
      <c r="R82" s="48">
        <v>0.52500000000000002</v>
      </c>
      <c r="T82" s="55">
        <v>2</v>
      </c>
      <c r="U82" s="56">
        <v>2005</v>
      </c>
      <c r="V82" s="57" t="s">
        <v>124</v>
      </c>
      <c r="W82" s="57" t="s">
        <v>111</v>
      </c>
      <c r="X82" s="57" t="s">
        <v>102</v>
      </c>
      <c r="Y82" s="58" t="str">
        <f t="shared" si="4"/>
        <v>22005冷房ビル用マルチ有り</v>
      </c>
      <c r="Z82" s="59">
        <v>-0.68200000000000005</v>
      </c>
      <c r="AA82" s="59">
        <v>1.6819999999999999</v>
      </c>
      <c r="AB82" s="60">
        <v>1.0490999999999999</v>
      </c>
      <c r="AC82" s="60">
        <v>1.2492000000000001</v>
      </c>
      <c r="AD82" s="61">
        <f>HLOOKUP(T82,既存設備NO3!$E$16:$P$17,2,0)</f>
        <v>0</v>
      </c>
      <c r="AE82" s="62">
        <f t="shared" si="3"/>
        <v>1.2490000000000001</v>
      </c>
    </row>
    <row r="83" spans="5:31" ht="13.5" customHeight="1">
      <c r="M83" s="46">
        <v>7</v>
      </c>
      <c r="N83" s="47" t="s">
        <v>128</v>
      </c>
      <c r="O83" s="47" t="s">
        <v>113</v>
      </c>
      <c r="P83" s="47" t="s">
        <v>114</v>
      </c>
      <c r="Q83" s="47" t="s">
        <v>275</v>
      </c>
      <c r="R83" s="48">
        <v>0.38800000000000001</v>
      </c>
      <c r="T83" s="55">
        <v>2</v>
      </c>
      <c r="U83" s="56">
        <v>2005</v>
      </c>
      <c r="V83" s="57" t="s">
        <v>124</v>
      </c>
      <c r="W83" s="57" t="s">
        <v>121</v>
      </c>
      <c r="X83" s="57" t="s">
        <v>102</v>
      </c>
      <c r="Y83" s="58" t="str">
        <f t="shared" si="4"/>
        <v>22005冷房設備用有り</v>
      </c>
      <c r="Z83" s="59">
        <v>-0.114</v>
      </c>
      <c r="AA83" s="59">
        <v>1.1140000000000001</v>
      </c>
      <c r="AB83" s="60">
        <v>1.0325</v>
      </c>
      <c r="AC83" s="60">
        <v>0.82740000000000002</v>
      </c>
      <c r="AD83" s="61">
        <f>HLOOKUP(T83,既存設備NO3!$E$16:$P$17,2,0)</f>
        <v>0</v>
      </c>
      <c r="AE83" s="62">
        <f t="shared" si="3"/>
        <v>0.82699999999999996</v>
      </c>
    </row>
    <row r="84" spans="5:31" ht="13.5" customHeight="1">
      <c r="M84" s="46">
        <v>7</v>
      </c>
      <c r="N84" s="47" t="s">
        <v>138</v>
      </c>
      <c r="O84" s="47" t="s">
        <v>113</v>
      </c>
      <c r="P84" s="47" t="s">
        <v>114</v>
      </c>
      <c r="Q84" s="47" t="s">
        <v>276</v>
      </c>
      <c r="R84" s="48">
        <v>0.56599999999999995</v>
      </c>
      <c r="T84" s="55">
        <v>2</v>
      </c>
      <c r="U84" s="56">
        <v>2005</v>
      </c>
      <c r="V84" s="57" t="s">
        <v>124</v>
      </c>
      <c r="W84" s="57" t="s">
        <v>125</v>
      </c>
      <c r="X84" s="57" t="s">
        <v>140</v>
      </c>
      <c r="Y84" s="58" t="str">
        <f t="shared" si="4"/>
        <v>22005冷房店舗用無し（一定速）</v>
      </c>
      <c r="Z84" s="59">
        <v>0.25</v>
      </c>
      <c r="AA84" s="59">
        <v>0.75</v>
      </c>
      <c r="AB84" s="60">
        <v>0.25</v>
      </c>
      <c r="AC84" s="60">
        <v>0.75</v>
      </c>
      <c r="AD84" s="61">
        <f>HLOOKUP(T84,既存設備NO3!$E$16:$P$17,2,0)</f>
        <v>0</v>
      </c>
      <c r="AE84" s="62">
        <f t="shared" si="3"/>
        <v>0.75</v>
      </c>
    </row>
    <row r="85" spans="5:31" ht="13.5" customHeight="1">
      <c r="M85" s="46">
        <v>7</v>
      </c>
      <c r="N85" s="47" t="s">
        <v>143</v>
      </c>
      <c r="O85" s="47" t="s">
        <v>113</v>
      </c>
      <c r="P85" s="47" t="s">
        <v>114</v>
      </c>
      <c r="Q85" s="47" t="s">
        <v>277</v>
      </c>
      <c r="R85" s="48">
        <v>0.55800000000000005</v>
      </c>
      <c r="T85" s="55">
        <v>2</v>
      </c>
      <c r="U85" s="56">
        <v>2005</v>
      </c>
      <c r="V85" s="57" t="s">
        <v>124</v>
      </c>
      <c r="W85" s="57" t="s">
        <v>111</v>
      </c>
      <c r="X85" s="57" t="s">
        <v>140</v>
      </c>
      <c r="Y85" s="58" t="str">
        <f t="shared" si="4"/>
        <v>22005冷房ビル用マルチ無し（一定速）</v>
      </c>
      <c r="Z85" s="59">
        <v>0.25</v>
      </c>
      <c r="AA85" s="59">
        <v>0.75</v>
      </c>
      <c r="AB85" s="60">
        <v>0.25</v>
      </c>
      <c r="AC85" s="60">
        <v>0.75</v>
      </c>
      <c r="AD85" s="61">
        <f>HLOOKUP(T85,既存設備NO3!$E$16:$P$17,2,0)</f>
        <v>0</v>
      </c>
      <c r="AE85" s="62">
        <f t="shared" si="3"/>
        <v>0.75</v>
      </c>
    </row>
    <row r="86" spans="5:31" ht="13.5" customHeight="1">
      <c r="M86" s="46">
        <v>7</v>
      </c>
      <c r="N86" s="47" t="s">
        <v>149</v>
      </c>
      <c r="O86" s="47" t="s">
        <v>113</v>
      </c>
      <c r="P86" s="47" t="s">
        <v>114</v>
      </c>
      <c r="Q86" s="47" t="s">
        <v>278</v>
      </c>
      <c r="R86" s="48">
        <v>0.59799999999999998</v>
      </c>
      <c r="T86" s="55">
        <v>2</v>
      </c>
      <c r="U86" s="56">
        <v>2005</v>
      </c>
      <c r="V86" s="57" t="s">
        <v>124</v>
      </c>
      <c r="W86" s="57" t="s">
        <v>121</v>
      </c>
      <c r="X86" s="57" t="s">
        <v>140</v>
      </c>
      <c r="Y86" s="58" t="str">
        <f t="shared" si="4"/>
        <v>22005冷房設備用無し（一定速）</v>
      </c>
      <c r="Z86" s="59">
        <v>0.25</v>
      </c>
      <c r="AA86" s="59">
        <v>0.75</v>
      </c>
      <c r="AB86" s="60">
        <v>0.25</v>
      </c>
      <c r="AC86" s="60">
        <v>0.75</v>
      </c>
      <c r="AD86" s="61">
        <f>HLOOKUP(T86,既存設備NO3!$E$16:$P$17,2,0)</f>
        <v>0</v>
      </c>
      <c r="AE86" s="62">
        <f t="shared" si="3"/>
        <v>0.75</v>
      </c>
    </row>
    <row r="87" spans="5:31" ht="13.5" customHeight="1">
      <c r="M87" s="46">
        <v>7</v>
      </c>
      <c r="N87" s="47" t="s">
        <v>154</v>
      </c>
      <c r="O87" s="47" t="s">
        <v>113</v>
      </c>
      <c r="P87" s="47" t="s">
        <v>114</v>
      </c>
      <c r="Q87" s="47" t="s">
        <v>279</v>
      </c>
      <c r="R87" s="48">
        <v>0.41599999999999998</v>
      </c>
      <c r="T87" s="55">
        <v>2</v>
      </c>
      <c r="U87" s="56">
        <v>2005</v>
      </c>
      <c r="V87" s="57" t="s">
        <v>156</v>
      </c>
      <c r="W87" s="57" t="s">
        <v>125</v>
      </c>
      <c r="X87" s="57" t="s">
        <v>102</v>
      </c>
      <c r="Y87" s="58" t="str">
        <f t="shared" si="4"/>
        <v>22005暖房店舗用有り</v>
      </c>
      <c r="Z87" s="59">
        <v>-0.65</v>
      </c>
      <c r="AA87" s="59">
        <v>1.65</v>
      </c>
      <c r="AB87" s="60">
        <v>1.0726</v>
      </c>
      <c r="AC87" s="60">
        <v>1.2194</v>
      </c>
      <c r="AD87" s="61">
        <f>HLOOKUP(T87,既存設備NO3!$E$16:$P$17,2,0)</f>
        <v>0</v>
      </c>
      <c r="AE87" s="62">
        <f t="shared" si="3"/>
        <v>1.2190000000000001</v>
      </c>
    </row>
    <row r="88" spans="5:31" ht="13.5" customHeight="1">
      <c r="M88" s="46">
        <v>7</v>
      </c>
      <c r="N88" s="47" t="s">
        <v>153</v>
      </c>
      <c r="O88" s="47" t="s">
        <v>113</v>
      </c>
      <c r="P88" s="47" t="s">
        <v>114</v>
      </c>
      <c r="Q88" s="47" t="s">
        <v>280</v>
      </c>
      <c r="R88" s="48">
        <v>0.54600000000000004</v>
      </c>
      <c r="T88" s="55">
        <v>2</v>
      </c>
      <c r="U88" s="56">
        <v>2005</v>
      </c>
      <c r="V88" s="57" t="s">
        <v>156</v>
      </c>
      <c r="W88" s="57" t="s">
        <v>111</v>
      </c>
      <c r="X88" s="57" t="s">
        <v>102</v>
      </c>
      <c r="Y88" s="58" t="str">
        <f t="shared" si="4"/>
        <v>22005暖房ビル用マルチ有り</v>
      </c>
      <c r="Z88" s="59">
        <v>-0.56000000000000005</v>
      </c>
      <c r="AA88" s="59">
        <v>1.56</v>
      </c>
      <c r="AB88" s="60">
        <v>1.0330999999999999</v>
      </c>
      <c r="AC88" s="60">
        <v>1.1617</v>
      </c>
      <c r="AD88" s="61">
        <f>HLOOKUP(T88,既存設備NO3!$E$16:$P$17,2,0)</f>
        <v>0</v>
      </c>
      <c r="AE88" s="62">
        <f t="shared" si="3"/>
        <v>1.161</v>
      </c>
    </row>
    <row r="89" spans="5:31" ht="13.5" customHeight="1">
      <c r="M89" s="46">
        <v>7</v>
      </c>
      <c r="N89" s="47" t="s">
        <v>110</v>
      </c>
      <c r="O89" s="47" t="s">
        <v>113</v>
      </c>
      <c r="P89" s="47" t="s">
        <v>114</v>
      </c>
      <c r="Q89" s="47" t="s">
        <v>281</v>
      </c>
      <c r="R89" s="48">
        <v>0.34300000000000003</v>
      </c>
      <c r="T89" s="55">
        <v>2</v>
      </c>
      <c r="U89" s="56">
        <v>2005</v>
      </c>
      <c r="V89" s="57" t="s">
        <v>156</v>
      </c>
      <c r="W89" s="57" t="s">
        <v>121</v>
      </c>
      <c r="X89" s="57" t="s">
        <v>102</v>
      </c>
      <c r="Y89" s="58" t="str">
        <f t="shared" si="4"/>
        <v>22005暖房設備用有り</v>
      </c>
      <c r="Z89" s="59">
        <v>-0.126</v>
      </c>
      <c r="AA89" s="59">
        <v>1.1259999999999999</v>
      </c>
      <c r="AB89" s="60">
        <v>1.0239</v>
      </c>
      <c r="AC89" s="60">
        <v>0.83850000000000002</v>
      </c>
      <c r="AD89" s="61">
        <f>HLOOKUP(T89,既存設備NO3!$E$16:$P$17,2,0)</f>
        <v>0</v>
      </c>
      <c r="AE89" s="62">
        <f t="shared" si="3"/>
        <v>0.83799999999999997</v>
      </c>
    </row>
    <row r="90" spans="5:31" ht="13.5" customHeight="1">
      <c r="M90" s="46">
        <v>7</v>
      </c>
      <c r="N90" s="47" t="s">
        <v>90</v>
      </c>
      <c r="O90" s="47" t="s">
        <v>113</v>
      </c>
      <c r="P90" s="47" t="s">
        <v>114</v>
      </c>
      <c r="Q90" s="47" t="s">
        <v>282</v>
      </c>
      <c r="R90" s="48">
        <v>0.24099999999999999</v>
      </c>
      <c r="T90" s="55">
        <v>2</v>
      </c>
      <c r="U90" s="56">
        <v>2005</v>
      </c>
      <c r="V90" s="57" t="s">
        <v>156</v>
      </c>
      <c r="W90" s="57" t="s">
        <v>125</v>
      </c>
      <c r="X90" s="57" t="s">
        <v>140</v>
      </c>
      <c r="Y90" s="58" t="str">
        <f t="shared" si="4"/>
        <v>22005暖房店舗用無し（一定速）</v>
      </c>
      <c r="Z90" s="59">
        <v>0.25</v>
      </c>
      <c r="AA90" s="59">
        <v>0.75</v>
      </c>
      <c r="AB90" s="60">
        <v>0.25</v>
      </c>
      <c r="AC90" s="60">
        <v>0.75</v>
      </c>
      <c r="AD90" s="61">
        <f>HLOOKUP(T90,既存設備NO3!$E$16:$P$17,2,0)</f>
        <v>0</v>
      </c>
      <c r="AE90" s="62">
        <f t="shared" si="3"/>
        <v>0.75</v>
      </c>
    </row>
    <row r="91" spans="5:31" ht="13.5" customHeight="1">
      <c r="M91" s="46">
        <v>7</v>
      </c>
      <c r="N91" s="47" t="s">
        <v>171</v>
      </c>
      <c r="O91" s="47" t="s">
        <v>113</v>
      </c>
      <c r="P91" s="47" t="s">
        <v>114</v>
      </c>
      <c r="Q91" s="47" t="s">
        <v>283</v>
      </c>
      <c r="R91" s="48">
        <v>0.58399999999999996</v>
      </c>
      <c r="T91" s="55">
        <v>2</v>
      </c>
      <c r="U91" s="67">
        <v>2005</v>
      </c>
      <c r="V91" s="46" t="s">
        <v>156</v>
      </c>
      <c r="W91" s="46" t="s">
        <v>111</v>
      </c>
      <c r="X91" s="46" t="s">
        <v>140</v>
      </c>
      <c r="Y91" s="68" t="str">
        <f t="shared" si="4"/>
        <v>22005暖房ビル用マルチ無し（一定速）</v>
      </c>
      <c r="Z91" s="69">
        <v>0.25</v>
      </c>
      <c r="AA91" s="69">
        <v>0.75</v>
      </c>
      <c r="AB91" s="70">
        <v>0.25</v>
      </c>
      <c r="AC91" s="70">
        <v>0.75</v>
      </c>
      <c r="AD91" s="61">
        <f>HLOOKUP(T91,既存設備NO3!$E$16:$P$17,2,0)</f>
        <v>0</v>
      </c>
      <c r="AE91" s="78">
        <f t="shared" si="3"/>
        <v>0.75</v>
      </c>
    </row>
    <row r="92" spans="5:31" ht="13.5" customHeight="1">
      <c r="M92" s="46">
        <v>8</v>
      </c>
      <c r="N92" s="47" t="s">
        <v>112</v>
      </c>
      <c r="O92" s="47" t="s">
        <v>113</v>
      </c>
      <c r="P92" s="47" t="s">
        <v>114</v>
      </c>
      <c r="Q92" s="47" t="s">
        <v>284</v>
      </c>
      <c r="R92" s="48">
        <v>0.53400000000000003</v>
      </c>
      <c r="T92" s="55">
        <v>2</v>
      </c>
      <c r="U92" s="67">
        <v>2005</v>
      </c>
      <c r="V92" s="46" t="s">
        <v>156</v>
      </c>
      <c r="W92" s="46" t="s">
        <v>121</v>
      </c>
      <c r="X92" s="46" t="s">
        <v>140</v>
      </c>
      <c r="Y92" s="68" t="str">
        <f t="shared" si="4"/>
        <v>22005暖房設備用無し（一定速）</v>
      </c>
      <c r="Z92" s="69">
        <v>0.25</v>
      </c>
      <c r="AA92" s="69">
        <v>0.75</v>
      </c>
      <c r="AB92" s="70">
        <v>0.25</v>
      </c>
      <c r="AC92" s="70">
        <v>0.75</v>
      </c>
      <c r="AD92" s="61">
        <f>HLOOKUP(T92,既存設備NO3!$E$16:$P$17,2,0)</f>
        <v>0</v>
      </c>
      <c r="AE92" s="78">
        <f t="shared" si="3"/>
        <v>0.75</v>
      </c>
    </row>
    <row r="93" spans="5:31" ht="13.5" customHeight="1">
      <c r="M93" s="46">
        <v>8</v>
      </c>
      <c r="N93" s="47" t="s">
        <v>122</v>
      </c>
      <c r="O93" s="47" t="s">
        <v>113</v>
      </c>
      <c r="P93" s="47" t="s">
        <v>114</v>
      </c>
      <c r="Q93" s="47" t="s">
        <v>285</v>
      </c>
      <c r="R93" s="48">
        <v>0.66</v>
      </c>
      <c r="T93" s="55">
        <v>2</v>
      </c>
      <c r="U93" s="67">
        <v>2010</v>
      </c>
      <c r="V93" s="46" t="s">
        <v>124</v>
      </c>
      <c r="W93" s="46" t="s">
        <v>125</v>
      </c>
      <c r="X93" s="46" t="s">
        <v>102</v>
      </c>
      <c r="Y93" s="68" t="str">
        <f t="shared" si="4"/>
        <v>22010冷房店舗用有り</v>
      </c>
      <c r="Z93" s="69">
        <v>-1.1000000000000001</v>
      </c>
      <c r="AA93" s="69">
        <v>2.1</v>
      </c>
      <c r="AB93" s="70">
        <v>1.0511999999999999</v>
      </c>
      <c r="AC93" s="70">
        <v>1.5622</v>
      </c>
      <c r="AD93" s="61">
        <f>HLOOKUP(T93,既存設備NO3!$E$16:$P$17,2,0)</f>
        <v>0</v>
      </c>
      <c r="AE93" s="78">
        <f t="shared" si="3"/>
        <v>1.5620000000000001</v>
      </c>
    </row>
    <row r="94" spans="5:31" ht="13.5" customHeight="1">
      <c r="M94" s="46">
        <v>8</v>
      </c>
      <c r="N94" s="47" t="s">
        <v>130</v>
      </c>
      <c r="O94" s="47" t="s">
        <v>113</v>
      </c>
      <c r="P94" s="47" t="s">
        <v>114</v>
      </c>
      <c r="Q94" s="47" t="s">
        <v>286</v>
      </c>
      <c r="R94" s="48">
        <v>0.59</v>
      </c>
      <c r="T94" s="55">
        <v>2</v>
      </c>
      <c r="U94" s="67">
        <v>2010</v>
      </c>
      <c r="V94" s="46" t="s">
        <v>124</v>
      </c>
      <c r="W94" s="46" t="s">
        <v>111</v>
      </c>
      <c r="X94" s="46" t="s">
        <v>102</v>
      </c>
      <c r="Y94" s="68" t="str">
        <f t="shared" si="4"/>
        <v>22010冷房ビル用マルチ有り</v>
      </c>
      <c r="Z94" s="69">
        <v>-0.88</v>
      </c>
      <c r="AA94" s="69">
        <v>1.88</v>
      </c>
      <c r="AB94" s="70">
        <v>1.0548999999999999</v>
      </c>
      <c r="AC94" s="70">
        <v>1.3963000000000001</v>
      </c>
      <c r="AD94" s="61">
        <f>HLOOKUP(T94,既存設備NO3!$E$16:$P$17,2,0)</f>
        <v>0</v>
      </c>
      <c r="AE94" s="78">
        <f t="shared" si="3"/>
        <v>1.3959999999999999</v>
      </c>
    </row>
    <row r="95" spans="5:31" ht="14.25" customHeight="1">
      <c r="M95" s="46">
        <v>8</v>
      </c>
      <c r="N95" s="47" t="s">
        <v>128</v>
      </c>
      <c r="O95" s="47" t="s">
        <v>113</v>
      </c>
      <c r="P95" s="47" t="s">
        <v>114</v>
      </c>
      <c r="Q95" s="47" t="s">
        <v>287</v>
      </c>
      <c r="R95" s="48">
        <v>0.374</v>
      </c>
      <c r="T95" s="55">
        <v>2</v>
      </c>
      <c r="U95" s="67">
        <v>2010</v>
      </c>
      <c r="V95" s="46" t="s">
        <v>124</v>
      </c>
      <c r="W95" s="46" t="s">
        <v>121</v>
      </c>
      <c r="X95" s="46" t="s">
        <v>102</v>
      </c>
      <c r="Y95" s="68" t="str">
        <f t="shared" si="4"/>
        <v>22010冷房設備用有り</v>
      </c>
      <c r="Z95" s="69">
        <v>-0.26</v>
      </c>
      <c r="AA95" s="69">
        <v>1.26</v>
      </c>
      <c r="AB95" s="70">
        <v>1.1929000000000001</v>
      </c>
      <c r="AC95" s="70">
        <v>0.89680000000000004</v>
      </c>
      <c r="AD95" s="61">
        <f>HLOOKUP(T95,既存設備NO3!$E$16:$P$17,2,0)</f>
        <v>0</v>
      </c>
      <c r="AE95" s="78">
        <f t="shared" si="3"/>
        <v>0.89600000000000002</v>
      </c>
    </row>
    <row r="96" spans="5:31" ht="13.5" customHeight="1">
      <c r="M96" s="46">
        <v>8</v>
      </c>
      <c r="N96" s="47" t="s">
        <v>138</v>
      </c>
      <c r="O96" s="47" t="s">
        <v>113</v>
      </c>
      <c r="P96" s="47" t="s">
        <v>114</v>
      </c>
      <c r="Q96" s="47" t="s">
        <v>288</v>
      </c>
      <c r="R96" s="48">
        <v>0.60499999999999998</v>
      </c>
      <c r="T96" s="55">
        <v>2</v>
      </c>
      <c r="U96" s="67">
        <v>2010</v>
      </c>
      <c r="V96" s="46" t="s">
        <v>124</v>
      </c>
      <c r="W96" s="46" t="s">
        <v>125</v>
      </c>
      <c r="X96" s="46" t="s">
        <v>140</v>
      </c>
      <c r="Y96" s="68" t="str">
        <f t="shared" si="4"/>
        <v>22010冷房店舗用無し（一定速）</v>
      </c>
      <c r="Z96" s="69">
        <v>0.25</v>
      </c>
      <c r="AA96" s="69">
        <v>0.75</v>
      </c>
      <c r="AB96" s="70">
        <v>0.25</v>
      </c>
      <c r="AC96" s="70">
        <v>0.75</v>
      </c>
      <c r="AD96" s="61">
        <f>HLOOKUP(T96,既存設備NO3!$E$16:$P$17,2,0)</f>
        <v>0</v>
      </c>
      <c r="AE96" s="78">
        <f t="shared" si="3"/>
        <v>0.75</v>
      </c>
    </row>
    <row r="97" spans="13:31" ht="13.5" customHeight="1">
      <c r="M97" s="46">
        <v>8</v>
      </c>
      <c r="N97" s="47" t="s">
        <v>143</v>
      </c>
      <c r="O97" s="47" t="s">
        <v>113</v>
      </c>
      <c r="P97" s="47" t="s">
        <v>114</v>
      </c>
      <c r="Q97" s="47" t="s">
        <v>289</v>
      </c>
      <c r="R97" s="48">
        <v>0.64700000000000002</v>
      </c>
      <c r="T97" s="55">
        <v>2</v>
      </c>
      <c r="U97" s="67">
        <v>2010</v>
      </c>
      <c r="V97" s="46" t="s">
        <v>124</v>
      </c>
      <c r="W97" s="46" t="s">
        <v>111</v>
      </c>
      <c r="X97" s="46" t="s">
        <v>140</v>
      </c>
      <c r="Y97" s="68" t="str">
        <f t="shared" si="4"/>
        <v>22010冷房ビル用マルチ無し（一定速）</v>
      </c>
      <c r="Z97" s="69">
        <v>0.25</v>
      </c>
      <c r="AA97" s="69">
        <v>0.75</v>
      </c>
      <c r="AB97" s="70">
        <v>0.25</v>
      </c>
      <c r="AC97" s="70">
        <v>0.75</v>
      </c>
      <c r="AD97" s="61">
        <f>HLOOKUP(T97,既存設備NO3!$E$16:$P$17,2,0)</f>
        <v>0</v>
      </c>
      <c r="AE97" s="78">
        <f t="shared" si="3"/>
        <v>0.75</v>
      </c>
    </row>
    <row r="98" spans="13:31" ht="13.5" customHeight="1">
      <c r="M98" s="46">
        <v>8</v>
      </c>
      <c r="N98" s="47" t="s">
        <v>149</v>
      </c>
      <c r="O98" s="47" t="s">
        <v>113</v>
      </c>
      <c r="P98" s="47" t="s">
        <v>114</v>
      </c>
      <c r="Q98" s="47" t="s">
        <v>290</v>
      </c>
      <c r="R98" s="48">
        <v>0.63700000000000001</v>
      </c>
      <c r="T98" s="55">
        <v>2</v>
      </c>
      <c r="U98" s="67">
        <v>2010</v>
      </c>
      <c r="V98" s="46" t="s">
        <v>124</v>
      </c>
      <c r="W98" s="46" t="s">
        <v>121</v>
      </c>
      <c r="X98" s="46" t="s">
        <v>140</v>
      </c>
      <c r="Y98" s="68" t="str">
        <f t="shared" si="4"/>
        <v>22010冷房設備用無し（一定速）</v>
      </c>
      <c r="Z98" s="69">
        <v>0.25</v>
      </c>
      <c r="AA98" s="69">
        <v>0.75</v>
      </c>
      <c r="AB98" s="70">
        <v>0.25</v>
      </c>
      <c r="AC98" s="70">
        <v>0.75</v>
      </c>
      <c r="AD98" s="61">
        <f>HLOOKUP(T98,既存設備NO3!$E$16:$P$17,2,0)</f>
        <v>0</v>
      </c>
      <c r="AE98" s="78">
        <f t="shared" si="3"/>
        <v>0.75</v>
      </c>
    </row>
    <row r="99" spans="13:31" ht="14.25" customHeight="1">
      <c r="M99" s="46">
        <v>8</v>
      </c>
      <c r="N99" s="47" t="s">
        <v>154</v>
      </c>
      <c r="O99" s="47" t="s">
        <v>113</v>
      </c>
      <c r="P99" s="47" t="s">
        <v>114</v>
      </c>
      <c r="Q99" s="47" t="s">
        <v>291</v>
      </c>
      <c r="R99" s="48">
        <v>0.50600000000000001</v>
      </c>
      <c r="T99" s="55">
        <v>2</v>
      </c>
      <c r="U99" s="67">
        <v>2010</v>
      </c>
      <c r="V99" s="46" t="s">
        <v>156</v>
      </c>
      <c r="W99" s="46" t="s">
        <v>125</v>
      </c>
      <c r="X99" s="46" t="s">
        <v>102</v>
      </c>
      <c r="Y99" s="68" t="str">
        <f t="shared" si="4"/>
        <v>22010暖房店舗用有り</v>
      </c>
      <c r="Z99" s="69">
        <v>-0.72</v>
      </c>
      <c r="AA99" s="69">
        <v>1.72</v>
      </c>
      <c r="AB99" s="70">
        <v>1.0757000000000001</v>
      </c>
      <c r="AC99" s="70">
        <v>1.2710999999999999</v>
      </c>
      <c r="AD99" s="61">
        <f>HLOOKUP(T99,既存設備NO3!$E$16:$P$17,2,0)</f>
        <v>0</v>
      </c>
      <c r="AE99" s="78">
        <f t="shared" si="3"/>
        <v>1.2709999999999999</v>
      </c>
    </row>
    <row r="100" spans="13:31" ht="13.5" customHeight="1">
      <c r="M100" s="46">
        <v>8</v>
      </c>
      <c r="N100" s="47" t="s">
        <v>153</v>
      </c>
      <c r="O100" s="47" t="s">
        <v>113</v>
      </c>
      <c r="P100" s="47" t="s">
        <v>114</v>
      </c>
      <c r="Q100" s="47" t="s">
        <v>292</v>
      </c>
      <c r="R100" s="48">
        <v>0.58699999999999997</v>
      </c>
      <c r="T100" s="55">
        <v>2</v>
      </c>
      <c r="U100" s="67">
        <v>2010</v>
      </c>
      <c r="V100" s="46" t="s">
        <v>156</v>
      </c>
      <c r="W100" s="46" t="s">
        <v>111</v>
      </c>
      <c r="X100" s="46" t="s">
        <v>102</v>
      </c>
      <c r="Y100" s="68" t="str">
        <f t="shared" si="4"/>
        <v>22010暖房ビル用マルチ有り</v>
      </c>
      <c r="Z100" s="69">
        <v>-0.7</v>
      </c>
      <c r="AA100" s="69">
        <v>1.7</v>
      </c>
      <c r="AB100" s="70">
        <v>1.036</v>
      </c>
      <c r="AC100" s="70">
        <v>1.266</v>
      </c>
      <c r="AD100" s="61">
        <f>HLOOKUP(T100,既存設備NO3!$E$16:$P$17,2,0)</f>
        <v>0</v>
      </c>
      <c r="AE100" s="78">
        <f t="shared" si="3"/>
        <v>1.266</v>
      </c>
    </row>
    <row r="101" spans="13:31" ht="13.5" customHeight="1">
      <c r="M101" s="46">
        <v>8</v>
      </c>
      <c r="N101" s="47" t="s">
        <v>110</v>
      </c>
      <c r="O101" s="47" t="s">
        <v>113</v>
      </c>
      <c r="P101" s="47" t="s">
        <v>114</v>
      </c>
      <c r="Q101" s="47" t="s">
        <v>293</v>
      </c>
      <c r="R101" s="48">
        <v>0.32800000000000001</v>
      </c>
      <c r="T101" s="55">
        <v>2</v>
      </c>
      <c r="U101" s="67">
        <v>2010</v>
      </c>
      <c r="V101" s="46" t="s">
        <v>156</v>
      </c>
      <c r="W101" s="46" t="s">
        <v>121</v>
      </c>
      <c r="X101" s="46" t="s">
        <v>102</v>
      </c>
      <c r="Y101" s="68" t="str">
        <f t="shared" si="4"/>
        <v>22010暖房設備用有り</v>
      </c>
      <c r="Z101" s="69">
        <v>-0.26</v>
      </c>
      <c r="AA101" s="69">
        <v>1.26</v>
      </c>
      <c r="AB101" s="70">
        <v>0.82779999999999998</v>
      </c>
      <c r="AC101" s="70">
        <v>0.98809999999999998</v>
      </c>
      <c r="AD101" s="61">
        <f>HLOOKUP(T101,既存設備NO3!$E$16:$P$17,2,0)</f>
        <v>0</v>
      </c>
      <c r="AE101" s="78">
        <f t="shared" si="3"/>
        <v>0.98799999999999999</v>
      </c>
    </row>
    <row r="102" spans="13:31" ht="13.5" customHeight="1">
      <c r="M102" s="46">
        <v>8</v>
      </c>
      <c r="N102" s="47" t="s">
        <v>90</v>
      </c>
      <c r="O102" s="47" t="s">
        <v>113</v>
      </c>
      <c r="P102" s="47" t="s">
        <v>114</v>
      </c>
      <c r="Q102" s="47" t="s">
        <v>294</v>
      </c>
      <c r="R102" s="48">
        <v>0.25600000000000001</v>
      </c>
      <c r="T102" s="55">
        <v>2</v>
      </c>
      <c r="U102" s="67">
        <v>2010</v>
      </c>
      <c r="V102" s="46" t="s">
        <v>156</v>
      </c>
      <c r="W102" s="46" t="s">
        <v>125</v>
      </c>
      <c r="X102" s="46" t="s">
        <v>140</v>
      </c>
      <c r="Y102" s="68" t="str">
        <f t="shared" si="4"/>
        <v>22010暖房店舗用無し（一定速）</v>
      </c>
      <c r="Z102" s="69">
        <v>0.25</v>
      </c>
      <c r="AA102" s="69">
        <v>0.75</v>
      </c>
      <c r="AB102" s="70">
        <v>0.25</v>
      </c>
      <c r="AC102" s="70">
        <v>0.75</v>
      </c>
      <c r="AD102" s="61">
        <f>HLOOKUP(T102,既存設備NO3!$E$16:$P$17,2,0)</f>
        <v>0</v>
      </c>
      <c r="AE102" s="78">
        <f t="shared" si="3"/>
        <v>0.75</v>
      </c>
    </row>
    <row r="103" spans="13:31" ht="13.5" customHeight="1">
      <c r="M103" s="46">
        <v>8</v>
      </c>
      <c r="N103" s="47" t="s">
        <v>171</v>
      </c>
      <c r="O103" s="47" t="s">
        <v>113</v>
      </c>
      <c r="P103" s="47" t="s">
        <v>114</v>
      </c>
      <c r="Q103" s="47" t="s">
        <v>295</v>
      </c>
      <c r="R103" s="48">
        <v>0.626</v>
      </c>
      <c r="T103" s="55">
        <v>2</v>
      </c>
      <c r="U103" s="67">
        <v>2010</v>
      </c>
      <c r="V103" s="46" t="s">
        <v>156</v>
      </c>
      <c r="W103" s="46" t="s">
        <v>111</v>
      </c>
      <c r="X103" s="46" t="s">
        <v>140</v>
      </c>
      <c r="Y103" s="68" t="str">
        <f t="shared" si="4"/>
        <v>22010暖房ビル用マルチ無し（一定速）</v>
      </c>
      <c r="Z103" s="69">
        <v>0.25</v>
      </c>
      <c r="AA103" s="69">
        <v>0.75</v>
      </c>
      <c r="AB103" s="70">
        <v>0.25</v>
      </c>
      <c r="AC103" s="70">
        <v>0.75</v>
      </c>
      <c r="AD103" s="61">
        <f>HLOOKUP(T103,既存設備NO3!$E$16:$P$17,2,0)</f>
        <v>0</v>
      </c>
      <c r="AE103" s="78">
        <f t="shared" si="3"/>
        <v>0.75</v>
      </c>
    </row>
    <row r="104" spans="13:31" ht="13.5" customHeight="1">
      <c r="M104" s="46">
        <v>9</v>
      </c>
      <c r="N104" s="47" t="s">
        <v>112</v>
      </c>
      <c r="O104" s="47" t="s">
        <v>113</v>
      </c>
      <c r="P104" s="47" t="s">
        <v>114</v>
      </c>
      <c r="Q104" s="47" t="s">
        <v>296</v>
      </c>
      <c r="R104" s="48">
        <v>0.432</v>
      </c>
      <c r="T104" s="55">
        <v>2</v>
      </c>
      <c r="U104" s="67">
        <v>2010</v>
      </c>
      <c r="V104" s="46" t="s">
        <v>156</v>
      </c>
      <c r="W104" s="46" t="s">
        <v>121</v>
      </c>
      <c r="X104" s="46" t="s">
        <v>140</v>
      </c>
      <c r="Y104" s="68" t="str">
        <f t="shared" si="4"/>
        <v>22010暖房設備用無し（一定速）</v>
      </c>
      <c r="Z104" s="69">
        <v>0.25</v>
      </c>
      <c r="AA104" s="69">
        <v>0.75</v>
      </c>
      <c r="AB104" s="70">
        <v>0.25</v>
      </c>
      <c r="AC104" s="70">
        <v>0.75</v>
      </c>
      <c r="AD104" s="61">
        <f>HLOOKUP(T104,既存設備NO3!$E$16:$P$17,2,0)</f>
        <v>0</v>
      </c>
      <c r="AE104" s="78">
        <f t="shared" si="3"/>
        <v>0.75</v>
      </c>
    </row>
    <row r="105" spans="13:31" ht="13.5" customHeight="1">
      <c r="M105" s="46">
        <v>9</v>
      </c>
      <c r="N105" s="47" t="s">
        <v>122</v>
      </c>
      <c r="O105" s="47" t="s">
        <v>113</v>
      </c>
      <c r="P105" s="47" t="s">
        <v>114</v>
      </c>
      <c r="Q105" s="47" t="s">
        <v>297</v>
      </c>
      <c r="R105" s="48">
        <v>0.46200000000000002</v>
      </c>
      <c r="T105" s="55">
        <v>2</v>
      </c>
      <c r="U105" s="67">
        <v>2015</v>
      </c>
      <c r="V105" s="46" t="s">
        <v>124</v>
      </c>
      <c r="W105" s="46" t="s">
        <v>125</v>
      </c>
      <c r="X105" s="46" t="s">
        <v>102</v>
      </c>
      <c r="Y105" s="68" t="str">
        <f t="shared" si="4"/>
        <v>22015冷房店舗用有り</v>
      </c>
      <c r="Z105" s="69">
        <v>-1.38</v>
      </c>
      <c r="AA105" s="69">
        <v>2.38</v>
      </c>
      <c r="AB105" s="70">
        <v>1.0581</v>
      </c>
      <c r="AC105" s="70">
        <v>1.7705</v>
      </c>
      <c r="AD105" s="61">
        <f>HLOOKUP(T105,既存設備NO3!$E$16:$P$17,2,0)</f>
        <v>0</v>
      </c>
      <c r="AE105" s="78">
        <f t="shared" si="3"/>
        <v>1.77</v>
      </c>
    </row>
    <row r="106" spans="13:31" ht="13.5" customHeight="1">
      <c r="M106" s="46">
        <v>9</v>
      </c>
      <c r="N106" s="47" t="s">
        <v>130</v>
      </c>
      <c r="O106" s="47" t="s">
        <v>113</v>
      </c>
      <c r="P106" s="47" t="s">
        <v>114</v>
      </c>
      <c r="Q106" s="47" t="s">
        <v>298</v>
      </c>
      <c r="R106" s="48">
        <v>0.40500000000000003</v>
      </c>
      <c r="T106" s="55">
        <v>2</v>
      </c>
      <c r="U106" s="67">
        <v>2015</v>
      </c>
      <c r="V106" s="46" t="s">
        <v>124</v>
      </c>
      <c r="W106" s="46" t="s">
        <v>111</v>
      </c>
      <c r="X106" s="46" t="s">
        <v>102</v>
      </c>
      <c r="Y106" s="68" t="str">
        <f t="shared" si="4"/>
        <v>22015冷房ビル用マルチ有り</v>
      </c>
      <c r="Z106" s="69">
        <v>-1.5740000000000001</v>
      </c>
      <c r="AA106" s="69">
        <v>2.5739999999999998</v>
      </c>
      <c r="AB106" s="70">
        <v>1.0751999999999999</v>
      </c>
      <c r="AC106" s="70">
        <v>1.9117</v>
      </c>
      <c r="AD106" s="61">
        <f>HLOOKUP(T106,既存設備NO3!$E$16:$P$17,2,0)</f>
        <v>0</v>
      </c>
      <c r="AE106" s="78">
        <f t="shared" si="3"/>
        <v>1.911</v>
      </c>
    </row>
    <row r="107" spans="13:31" ht="13.5" customHeight="1">
      <c r="M107" s="46">
        <v>9</v>
      </c>
      <c r="N107" s="47" t="s">
        <v>128</v>
      </c>
      <c r="O107" s="47" t="s">
        <v>113</v>
      </c>
      <c r="P107" s="47" t="s">
        <v>114</v>
      </c>
      <c r="Q107" s="47" t="s">
        <v>299</v>
      </c>
      <c r="R107" s="48">
        <v>0.26300000000000001</v>
      </c>
      <c r="T107" s="55">
        <v>2</v>
      </c>
      <c r="U107" s="67">
        <v>2015</v>
      </c>
      <c r="V107" s="46" t="s">
        <v>124</v>
      </c>
      <c r="W107" s="46" t="s">
        <v>121</v>
      </c>
      <c r="X107" s="46" t="s">
        <v>102</v>
      </c>
      <c r="Y107" s="68" t="str">
        <f t="shared" si="4"/>
        <v>22015冷房設備用有り</v>
      </c>
      <c r="Z107" s="69">
        <v>-0.62</v>
      </c>
      <c r="AA107" s="69">
        <v>1.62</v>
      </c>
      <c r="AB107" s="70">
        <v>1.0472999999999999</v>
      </c>
      <c r="AC107" s="70">
        <v>1.2032</v>
      </c>
      <c r="AD107" s="61">
        <f>HLOOKUP(T107,既存設備NO3!$E$16:$P$17,2,0)</f>
        <v>0</v>
      </c>
      <c r="AE107" s="78">
        <f t="shared" si="3"/>
        <v>1.2030000000000001</v>
      </c>
    </row>
    <row r="108" spans="13:31" ht="13.5" customHeight="1">
      <c r="M108" s="46">
        <v>9</v>
      </c>
      <c r="N108" s="47" t="s">
        <v>138</v>
      </c>
      <c r="O108" s="47" t="s">
        <v>113</v>
      </c>
      <c r="P108" s="47" t="s">
        <v>114</v>
      </c>
      <c r="Q108" s="47" t="s">
        <v>300</v>
      </c>
      <c r="R108" s="48">
        <v>0.36199999999999999</v>
      </c>
      <c r="T108" s="55">
        <v>2</v>
      </c>
      <c r="U108" s="67">
        <v>2015</v>
      </c>
      <c r="V108" s="46" t="s">
        <v>124</v>
      </c>
      <c r="W108" s="46" t="s">
        <v>125</v>
      </c>
      <c r="X108" s="46" t="s">
        <v>140</v>
      </c>
      <c r="Y108" s="68" t="str">
        <f t="shared" si="4"/>
        <v>22015冷房店舗用無し（一定速）</v>
      </c>
      <c r="Z108" s="69">
        <v>0.25</v>
      </c>
      <c r="AA108" s="69">
        <v>0.75</v>
      </c>
      <c r="AB108" s="70">
        <v>0.25</v>
      </c>
      <c r="AC108" s="70">
        <v>0.75</v>
      </c>
      <c r="AD108" s="61">
        <f>HLOOKUP(T108,既存設備NO3!$E$16:$P$17,2,0)</f>
        <v>0</v>
      </c>
      <c r="AE108" s="78">
        <f t="shared" si="3"/>
        <v>0.75</v>
      </c>
    </row>
    <row r="109" spans="13:31" ht="13.5" customHeight="1">
      <c r="M109" s="46">
        <v>9</v>
      </c>
      <c r="N109" s="47" t="s">
        <v>143</v>
      </c>
      <c r="O109" s="47" t="s">
        <v>113</v>
      </c>
      <c r="P109" s="47" t="s">
        <v>114</v>
      </c>
      <c r="Q109" s="47" t="s">
        <v>301</v>
      </c>
      <c r="R109" s="48">
        <v>0.41199999999999998</v>
      </c>
      <c r="T109" s="55">
        <v>2</v>
      </c>
      <c r="U109" s="56">
        <v>2015</v>
      </c>
      <c r="V109" s="57" t="s">
        <v>124</v>
      </c>
      <c r="W109" s="57" t="s">
        <v>111</v>
      </c>
      <c r="X109" s="57" t="s">
        <v>140</v>
      </c>
      <c r="Y109" s="58" t="str">
        <f t="shared" si="4"/>
        <v>22015冷房ビル用マルチ無し（一定速）</v>
      </c>
      <c r="Z109" s="59">
        <v>0.25</v>
      </c>
      <c r="AA109" s="59">
        <v>0.75</v>
      </c>
      <c r="AB109" s="60">
        <v>0.25</v>
      </c>
      <c r="AC109" s="60">
        <v>0.75</v>
      </c>
      <c r="AD109" s="61">
        <f>HLOOKUP(T109,既存設備NO3!$E$16:$P$17,2,0)</f>
        <v>0</v>
      </c>
      <c r="AE109" s="62">
        <f t="shared" si="3"/>
        <v>0.75</v>
      </c>
    </row>
    <row r="110" spans="13:31" ht="13.5" customHeight="1">
      <c r="M110" s="46">
        <v>9</v>
      </c>
      <c r="N110" s="47" t="s">
        <v>149</v>
      </c>
      <c r="O110" s="47" t="s">
        <v>113</v>
      </c>
      <c r="P110" s="47" t="s">
        <v>114</v>
      </c>
      <c r="Q110" s="47" t="s">
        <v>302</v>
      </c>
      <c r="R110" s="48">
        <v>0.39800000000000002</v>
      </c>
      <c r="T110" s="55">
        <v>2</v>
      </c>
      <c r="U110" s="56">
        <v>2015</v>
      </c>
      <c r="V110" s="57" t="s">
        <v>124</v>
      </c>
      <c r="W110" s="57" t="s">
        <v>121</v>
      </c>
      <c r="X110" s="57" t="s">
        <v>140</v>
      </c>
      <c r="Y110" s="58" t="str">
        <f t="shared" si="4"/>
        <v>22015冷房設備用無し（一定速）</v>
      </c>
      <c r="Z110" s="59">
        <v>0.25</v>
      </c>
      <c r="AA110" s="59">
        <v>0.75</v>
      </c>
      <c r="AB110" s="60">
        <v>0.25</v>
      </c>
      <c r="AC110" s="60">
        <v>0.75</v>
      </c>
      <c r="AD110" s="61">
        <f>HLOOKUP(T110,既存設備NO3!$E$16:$P$17,2,0)</f>
        <v>0</v>
      </c>
      <c r="AE110" s="62">
        <f t="shared" si="3"/>
        <v>0.75</v>
      </c>
    </row>
    <row r="111" spans="13:31" ht="13.5" customHeight="1">
      <c r="M111" s="46">
        <v>9</v>
      </c>
      <c r="N111" s="47" t="s">
        <v>154</v>
      </c>
      <c r="O111" s="47" t="s">
        <v>113</v>
      </c>
      <c r="P111" s="47" t="s">
        <v>114</v>
      </c>
      <c r="Q111" s="47" t="s">
        <v>303</v>
      </c>
      <c r="R111" s="48">
        <v>0.29599999999999999</v>
      </c>
      <c r="T111" s="55">
        <v>2</v>
      </c>
      <c r="U111" s="56">
        <v>2015</v>
      </c>
      <c r="V111" s="57" t="s">
        <v>156</v>
      </c>
      <c r="W111" s="57" t="s">
        <v>125</v>
      </c>
      <c r="X111" s="57" t="s">
        <v>102</v>
      </c>
      <c r="Y111" s="58" t="str">
        <f t="shared" si="4"/>
        <v>22015暖房店舗用有り</v>
      </c>
      <c r="Z111" s="59">
        <v>-0.97</v>
      </c>
      <c r="AA111" s="59">
        <v>1.97</v>
      </c>
      <c r="AB111" s="60">
        <v>1.0867</v>
      </c>
      <c r="AC111" s="60">
        <v>1.4558</v>
      </c>
      <c r="AD111" s="61">
        <f>HLOOKUP(T111,既存設備NO3!$E$16:$P$17,2,0)</f>
        <v>0</v>
      </c>
      <c r="AE111" s="62">
        <f t="shared" si="3"/>
        <v>1.4550000000000001</v>
      </c>
    </row>
    <row r="112" spans="13:31" ht="13.5" customHeight="1">
      <c r="M112" s="46">
        <v>9</v>
      </c>
      <c r="N112" s="47" t="s">
        <v>153</v>
      </c>
      <c r="O112" s="47" t="s">
        <v>113</v>
      </c>
      <c r="P112" s="47" t="s">
        <v>114</v>
      </c>
      <c r="Q112" s="47" t="s">
        <v>304</v>
      </c>
      <c r="R112" s="48">
        <v>0.372</v>
      </c>
      <c r="T112" s="55">
        <v>2</v>
      </c>
      <c r="U112" s="56">
        <v>2015</v>
      </c>
      <c r="V112" s="57" t="s">
        <v>156</v>
      </c>
      <c r="W112" s="57" t="s">
        <v>111</v>
      </c>
      <c r="X112" s="57" t="s">
        <v>102</v>
      </c>
      <c r="Y112" s="58" t="str">
        <f t="shared" si="4"/>
        <v>22015暖房ビル用マルチ有り</v>
      </c>
      <c r="Z112" s="59">
        <v>-0.876</v>
      </c>
      <c r="AA112" s="59">
        <v>1.8759999999999999</v>
      </c>
      <c r="AB112" s="60">
        <v>1.0398000000000001</v>
      </c>
      <c r="AC112" s="60">
        <v>1.3971</v>
      </c>
      <c r="AD112" s="61">
        <f>HLOOKUP(T112,既存設備NO3!$E$16:$P$17,2,0)</f>
        <v>0</v>
      </c>
      <c r="AE112" s="62">
        <f t="shared" si="3"/>
        <v>1.397</v>
      </c>
    </row>
    <row r="113" spans="13:31" ht="13.5" customHeight="1">
      <c r="M113" s="46">
        <v>9</v>
      </c>
      <c r="N113" s="47" t="s">
        <v>110</v>
      </c>
      <c r="O113" s="47" t="s">
        <v>113</v>
      </c>
      <c r="P113" s="47" t="s">
        <v>114</v>
      </c>
      <c r="Q113" s="47" t="s">
        <v>305</v>
      </c>
      <c r="R113" s="48">
        <v>0.23300000000000001</v>
      </c>
      <c r="T113" s="55">
        <v>2</v>
      </c>
      <c r="U113" s="56">
        <v>2015</v>
      </c>
      <c r="V113" s="57" t="s">
        <v>156</v>
      </c>
      <c r="W113" s="57" t="s">
        <v>121</v>
      </c>
      <c r="X113" s="57" t="s">
        <v>102</v>
      </c>
      <c r="Y113" s="58" t="str">
        <f t="shared" si="4"/>
        <v>22015暖房設備用有り</v>
      </c>
      <c r="Z113" s="59">
        <v>-0.59799999999999998</v>
      </c>
      <c r="AA113" s="59">
        <v>1.5980000000000001</v>
      </c>
      <c r="AB113" s="60">
        <v>1.0339</v>
      </c>
      <c r="AC113" s="60">
        <v>1.19</v>
      </c>
      <c r="AD113" s="61">
        <f>HLOOKUP(T113,既存設備NO3!$E$16:$P$17,2,0)</f>
        <v>0</v>
      </c>
      <c r="AE113" s="62">
        <f t="shared" si="3"/>
        <v>1.19</v>
      </c>
    </row>
    <row r="114" spans="13:31" ht="13.5" customHeight="1">
      <c r="M114" s="46">
        <v>9</v>
      </c>
      <c r="N114" s="47" t="s">
        <v>90</v>
      </c>
      <c r="O114" s="47" t="s">
        <v>113</v>
      </c>
      <c r="P114" s="47" t="s">
        <v>114</v>
      </c>
      <c r="Q114" s="47" t="s">
        <v>306</v>
      </c>
      <c r="R114" s="48">
        <v>0.129</v>
      </c>
      <c r="T114" s="55">
        <v>2</v>
      </c>
      <c r="U114" s="56">
        <v>2015</v>
      </c>
      <c r="V114" s="57" t="s">
        <v>156</v>
      </c>
      <c r="W114" s="57" t="s">
        <v>125</v>
      </c>
      <c r="X114" s="57" t="s">
        <v>140</v>
      </c>
      <c r="Y114" s="58" t="str">
        <f t="shared" si="4"/>
        <v>22015暖房店舗用無し（一定速）</v>
      </c>
      <c r="Z114" s="59">
        <v>0.25</v>
      </c>
      <c r="AA114" s="59">
        <v>0.75</v>
      </c>
      <c r="AB114" s="60">
        <v>0.25</v>
      </c>
      <c r="AC114" s="60">
        <v>0.75</v>
      </c>
      <c r="AD114" s="61">
        <f>HLOOKUP(T114,既存設備NO3!$E$16:$P$17,2,0)</f>
        <v>0</v>
      </c>
      <c r="AE114" s="62">
        <f t="shared" si="3"/>
        <v>0.75</v>
      </c>
    </row>
    <row r="115" spans="13:31" ht="13.5" customHeight="1">
      <c r="M115" s="46">
        <v>9</v>
      </c>
      <c r="N115" s="47" t="s">
        <v>171</v>
      </c>
      <c r="O115" s="47" t="s">
        <v>113</v>
      </c>
      <c r="P115" s="47" t="s">
        <v>114</v>
      </c>
      <c r="Q115" s="47" t="s">
        <v>307</v>
      </c>
      <c r="R115" s="48">
        <v>0.46600000000000003</v>
      </c>
      <c r="T115" s="55">
        <v>2</v>
      </c>
      <c r="U115" s="56">
        <v>2015</v>
      </c>
      <c r="V115" s="57" t="s">
        <v>156</v>
      </c>
      <c r="W115" s="57" t="s">
        <v>111</v>
      </c>
      <c r="X115" s="57" t="s">
        <v>140</v>
      </c>
      <c r="Y115" s="58" t="str">
        <f t="shared" si="4"/>
        <v>22015暖房ビル用マルチ無し（一定速）</v>
      </c>
      <c r="Z115" s="59">
        <v>0.25</v>
      </c>
      <c r="AA115" s="59">
        <v>0.75</v>
      </c>
      <c r="AB115" s="60">
        <v>0.25</v>
      </c>
      <c r="AC115" s="60">
        <v>0.75</v>
      </c>
      <c r="AD115" s="61">
        <f>HLOOKUP(T115,既存設備NO3!$E$16:$P$17,2,0)</f>
        <v>0</v>
      </c>
      <c r="AE115" s="62">
        <f t="shared" si="3"/>
        <v>0.75</v>
      </c>
    </row>
    <row r="116" spans="13:31" ht="13.5" customHeight="1">
      <c r="M116" s="46">
        <v>10</v>
      </c>
      <c r="N116" s="47" t="s">
        <v>112</v>
      </c>
      <c r="O116" s="47" t="s">
        <v>113</v>
      </c>
      <c r="P116" s="47" t="s">
        <v>114</v>
      </c>
      <c r="Q116" s="47" t="s">
        <v>308</v>
      </c>
      <c r="R116" s="48">
        <v>0.20599999999999999</v>
      </c>
      <c r="T116" s="55">
        <v>2</v>
      </c>
      <c r="U116" s="57">
        <v>2015</v>
      </c>
      <c r="V116" s="57" t="s">
        <v>156</v>
      </c>
      <c r="W116" s="57" t="s">
        <v>121</v>
      </c>
      <c r="X116" s="57" t="s">
        <v>140</v>
      </c>
      <c r="Y116" s="58" t="str">
        <f t="shared" si="4"/>
        <v>22015暖房設備用無し（一定速）</v>
      </c>
      <c r="Z116" s="59">
        <v>0.25</v>
      </c>
      <c r="AA116" s="59">
        <v>0.75</v>
      </c>
      <c r="AB116" s="60">
        <v>0.25</v>
      </c>
      <c r="AC116" s="60">
        <v>0.75</v>
      </c>
      <c r="AD116" s="61">
        <f>HLOOKUP(T116,既存設備NO3!$E$16:$P$17,2,0)</f>
        <v>0</v>
      </c>
      <c r="AE116" s="62">
        <f t="shared" si="3"/>
        <v>0.75</v>
      </c>
    </row>
    <row r="117" spans="13:31" ht="13.5" customHeight="1">
      <c r="M117" s="46">
        <v>10</v>
      </c>
      <c r="N117" s="47" t="s">
        <v>122</v>
      </c>
      <c r="O117" s="47" t="s">
        <v>113</v>
      </c>
      <c r="P117" s="47" t="s">
        <v>114</v>
      </c>
      <c r="Q117" s="47" t="s">
        <v>309</v>
      </c>
      <c r="R117" s="48">
        <v>0.214</v>
      </c>
      <c r="T117" s="71">
        <v>2</v>
      </c>
      <c r="U117" s="72">
        <v>2020</v>
      </c>
      <c r="V117" s="72" t="s">
        <v>124</v>
      </c>
      <c r="W117" s="72" t="s">
        <v>125</v>
      </c>
      <c r="X117" s="72" t="s">
        <v>102</v>
      </c>
      <c r="Y117" s="73" t="str">
        <f t="shared" si="4"/>
        <v>22020冷房店舗用有り</v>
      </c>
      <c r="Z117" s="72">
        <v>-1.38</v>
      </c>
      <c r="AA117" s="72">
        <v>2.38</v>
      </c>
      <c r="AB117" s="72">
        <v>1.0581</v>
      </c>
      <c r="AC117" s="72">
        <v>1.7705</v>
      </c>
      <c r="AD117" s="61">
        <f>HLOOKUP(T117,既存設備NO3!$E$16:$P$17,2,0)</f>
        <v>0</v>
      </c>
      <c r="AE117" s="74">
        <f t="shared" si="3"/>
        <v>1.77</v>
      </c>
    </row>
    <row r="118" spans="13:31" ht="13.5" customHeight="1">
      <c r="M118" s="46">
        <v>10</v>
      </c>
      <c r="N118" s="47" t="s">
        <v>130</v>
      </c>
      <c r="O118" s="47" t="s">
        <v>113</v>
      </c>
      <c r="P118" s="47" t="s">
        <v>114</v>
      </c>
      <c r="Q118" s="47" t="s">
        <v>310</v>
      </c>
      <c r="R118" s="48">
        <v>0.216</v>
      </c>
      <c r="T118" s="71">
        <v>2</v>
      </c>
      <c r="U118" s="72">
        <v>2020</v>
      </c>
      <c r="V118" s="72" t="s">
        <v>124</v>
      </c>
      <c r="W118" s="72" t="s">
        <v>111</v>
      </c>
      <c r="X118" s="72" t="s">
        <v>102</v>
      </c>
      <c r="Y118" s="73" t="str">
        <f t="shared" si="4"/>
        <v>22020冷房ビル用マルチ有り</v>
      </c>
      <c r="Z118" s="72">
        <v>-1.68</v>
      </c>
      <c r="AA118" s="72">
        <v>2.68</v>
      </c>
      <c r="AB118" s="72">
        <v>1.0788</v>
      </c>
      <c r="AC118" s="72">
        <v>2.0053000000000001</v>
      </c>
      <c r="AD118" s="61">
        <f>HLOOKUP(T118,既存設備NO3!$E$16:$P$17,2,0)</f>
        <v>0</v>
      </c>
      <c r="AE118" s="74">
        <f t="shared" si="3"/>
        <v>2.0049999999999999</v>
      </c>
    </row>
    <row r="119" spans="13:31" ht="13.5" customHeight="1">
      <c r="M119" s="46">
        <v>10</v>
      </c>
      <c r="N119" s="47" t="s">
        <v>128</v>
      </c>
      <c r="O119" s="47" t="s">
        <v>113</v>
      </c>
      <c r="P119" s="47" t="s">
        <v>114</v>
      </c>
      <c r="Q119" s="47" t="s">
        <v>311</v>
      </c>
      <c r="R119" s="48">
        <v>9.6000000000000002E-2</v>
      </c>
      <c r="T119" s="71">
        <v>2</v>
      </c>
      <c r="U119" s="72">
        <v>2020</v>
      </c>
      <c r="V119" s="72" t="s">
        <v>124</v>
      </c>
      <c r="W119" s="72" t="s">
        <v>121</v>
      </c>
      <c r="X119" s="72" t="s">
        <v>102</v>
      </c>
      <c r="Y119" s="73" t="str">
        <f t="shared" si="4"/>
        <v>22020冷房設備用有り</v>
      </c>
      <c r="Z119" s="72">
        <v>-0.62</v>
      </c>
      <c r="AA119" s="72">
        <v>1.62</v>
      </c>
      <c r="AB119" s="72">
        <v>1.0472999999999999</v>
      </c>
      <c r="AC119" s="72">
        <v>1.2032</v>
      </c>
      <c r="AD119" s="61">
        <f>HLOOKUP(T119,既存設備NO3!$E$16:$P$17,2,0)</f>
        <v>0</v>
      </c>
      <c r="AE119" s="74">
        <f t="shared" si="3"/>
        <v>1.2030000000000001</v>
      </c>
    </row>
    <row r="120" spans="13:31" ht="13.5" customHeight="1">
      <c r="M120" s="46">
        <v>10</v>
      </c>
      <c r="N120" s="47" t="s">
        <v>138</v>
      </c>
      <c r="O120" s="47" t="s">
        <v>113</v>
      </c>
      <c r="P120" s="47" t="s">
        <v>114</v>
      </c>
      <c r="Q120" s="47" t="s">
        <v>312</v>
      </c>
      <c r="R120" s="48">
        <v>0.17</v>
      </c>
      <c r="T120" s="71">
        <v>2</v>
      </c>
      <c r="U120" s="72">
        <v>2020</v>
      </c>
      <c r="V120" s="72" t="s">
        <v>124</v>
      </c>
      <c r="W120" s="72" t="s">
        <v>125</v>
      </c>
      <c r="X120" s="72" t="s">
        <v>140</v>
      </c>
      <c r="Y120" s="73" t="str">
        <f t="shared" si="4"/>
        <v>22020冷房店舗用無し（一定速）</v>
      </c>
      <c r="Z120" s="75">
        <v>0.25</v>
      </c>
      <c r="AA120" s="75">
        <v>0.75</v>
      </c>
      <c r="AB120" s="76">
        <v>0.25</v>
      </c>
      <c r="AC120" s="76">
        <v>0.75</v>
      </c>
      <c r="AD120" s="61">
        <f>HLOOKUP(T120,既存設備NO3!$E$16:$P$17,2,0)</f>
        <v>0</v>
      </c>
      <c r="AE120" s="74">
        <f t="shared" si="3"/>
        <v>0.75</v>
      </c>
    </row>
    <row r="121" spans="13:31" ht="13.5" customHeight="1">
      <c r="M121" s="46">
        <v>10</v>
      </c>
      <c r="N121" s="47" t="s">
        <v>143</v>
      </c>
      <c r="O121" s="47" t="s">
        <v>113</v>
      </c>
      <c r="P121" s="47" t="s">
        <v>114</v>
      </c>
      <c r="Q121" s="47" t="s">
        <v>313</v>
      </c>
      <c r="R121" s="48">
        <v>0.20699999999999999</v>
      </c>
      <c r="T121" s="71">
        <v>2</v>
      </c>
      <c r="U121" s="72">
        <v>2020</v>
      </c>
      <c r="V121" s="72" t="s">
        <v>124</v>
      </c>
      <c r="W121" s="72" t="s">
        <v>111</v>
      </c>
      <c r="X121" s="72" t="s">
        <v>140</v>
      </c>
      <c r="Y121" s="73" t="str">
        <f t="shared" si="4"/>
        <v>22020冷房ビル用マルチ無し（一定速）</v>
      </c>
      <c r="Z121" s="75">
        <v>0.25</v>
      </c>
      <c r="AA121" s="75">
        <v>0.75</v>
      </c>
      <c r="AB121" s="76">
        <v>0.25</v>
      </c>
      <c r="AC121" s="76">
        <v>0.75</v>
      </c>
      <c r="AD121" s="61">
        <f>HLOOKUP(T121,既存設備NO3!$E$16:$P$17,2,0)</f>
        <v>0</v>
      </c>
      <c r="AE121" s="74">
        <f t="shared" si="3"/>
        <v>0.75</v>
      </c>
    </row>
    <row r="122" spans="13:31" ht="13.5" customHeight="1">
      <c r="M122" s="46">
        <v>10</v>
      </c>
      <c r="N122" s="47" t="s">
        <v>149</v>
      </c>
      <c r="O122" s="47" t="s">
        <v>113</v>
      </c>
      <c r="P122" s="47" t="s">
        <v>114</v>
      </c>
      <c r="Q122" s="47" t="s">
        <v>314</v>
      </c>
      <c r="R122" s="48">
        <v>0.18</v>
      </c>
      <c r="T122" s="71">
        <v>2</v>
      </c>
      <c r="U122" s="72">
        <v>2020</v>
      </c>
      <c r="V122" s="72" t="s">
        <v>124</v>
      </c>
      <c r="W122" s="72" t="s">
        <v>121</v>
      </c>
      <c r="X122" s="72" t="s">
        <v>140</v>
      </c>
      <c r="Y122" s="73" t="str">
        <f t="shared" si="4"/>
        <v>22020冷房設備用無し（一定速）</v>
      </c>
      <c r="Z122" s="75">
        <v>0.25</v>
      </c>
      <c r="AA122" s="75">
        <v>0.75</v>
      </c>
      <c r="AB122" s="76">
        <v>0.25</v>
      </c>
      <c r="AC122" s="76">
        <v>0.75</v>
      </c>
      <c r="AD122" s="61">
        <f>HLOOKUP(T122,既存設備NO3!$E$16:$P$17,2,0)</f>
        <v>0</v>
      </c>
      <c r="AE122" s="74">
        <f t="shared" ref="AE122:AE185" si="5">ROUNDDOWN(IF(AD122&gt;=0.25,Z122*AD122+AA122,AB122*AD122+AC122),3)</f>
        <v>0.75</v>
      </c>
    </row>
    <row r="123" spans="13:31" ht="13.5" customHeight="1">
      <c r="M123" s="46">
        <v>10</v>
      </c>
      <c r="N123" s="47" t="s">
        <v>154</v>
      </c>
      <c r="O123" s="47" t="s">
        <v>113</v>
      </c>
      <c r="P123" s="47" t="s">
        <v>114</v>
      </c>
      <c r="Q123" s="47" t="s">
        <v>315</v>
      </c>
      <c r="R123" s="48">
        <v>0.154</v>
      </c>
      <c r="T123" s="71">
        <v>2</v>
      </c>
      <c r="U123" s="72">
        <v>2020</v>
      </c>
      <c r="V123" s="72" t="s">
        <v>156</v>
      </c>
      <c r="W123" s="72" t="s">
        <v>125</v>
      </c>
      <c r="X123" s="72" t="s">
        <v>102</v>
      </c>
      <c r="Y123" s="73" t="str">
        <f t="shared" si="4"/>
        <v>22020暖房店舗用有り</v>
      </c>
      <c r="Z123" s="72">
        <v>-0.96</v>
      </c>
      <c r="AA123" s="72">
        <v>1.96</v>
      </c>
      <c r="AB123" s="72">
        <v>1.0862000000000001</v>
      </c>
      <c r="AC123" s="72">
        <v>1.4483999999999999</v>
      </c>
      <c r="AD123" s="61">
        <f>HLOOKUP(T123,既存設備NO3!$E$16:$P$17,2,0)</f>
        <v>0</v>
      </c>
      <c r="AE123" s="74">
        <f t="shared" si="5"/>
        <v>1.448</v>
      </c>
    </row>
    <row r="124" spans="13:31" ht="13.5" customHeight="1">
      <c r="M124" s="46">
        <v>10</v>
      </c>
      <c r="N124" s="47" t="s">
        <v>153</v>
      </c>
      <c r="O124" s="47" t="s">
        <v>113</v>
      </c>
      <c r="P124" s="47" t="s">
        <v>114</v>
      </c>
      <c r="Q124" s="47" t="s">
        <v>316</v>
      </c>
      <c r="R124" s="48">
        <v>0.18</v>
      </c>
      <c r="T124" s="71">
        <v>2</v>
      </c>
      <c r="U124" s="72">
        <v>2020</v>
      </c>
      <c r="V124" s="72" t="s">
        <v>156</v>
      </c>
      <c r="W124" s="72" t="s">
        <v>111</v>
      </c>
      <c r="X124" s="72" t="s">
        <v>102</v>
      </c>
      <c r="Y124" s="73" t="str">
        <f t="shared" si="4"/>
        <v>22020暖房ビル用マルチ有り</v>
      </c>
      <c r="Z124" s="72">
        <v>-1.1000000000000001</v>
      </c>
      <c r="AA124" s="72">
        <v>2.1</v>
      </c>
      <c r="AB124" s="72">
        <v>1.0416000000000001</v>
      </c>
      <c r="AC124" s="72">
        <v>1.4596</v>
      </c>
      <c r="AD124" s="61">
        <f>HLOOKUP(T124,既存設備NO3!$E$16:$P$17,2,0)</f>
        <v>0</v>
      </c>
      <c r="AE124" s="74">
        <f t="shared" si="5"/>
        <v>1.4590000000000001</v>
      </c>
    </row>
    <row r="125" spans="13:31" ht="13.5" customHeight="1">
      <c r="M125" s="46">
        <v>10</v>
      </c>
      <c r="N125" s="47" t="s">
        <v>110</v>
      </c>
      <c r="O125" s="47" t="s">
        <v>113</v>
      </c>
      <c r="P125" s="47" t="s">
        <v>114</v>
      </c>
      <c r="Q125" s="47" t="s">
        <v>317</v>
      </c>
      <c r="R125" s="48">
        <v>0.107</v>
      </c>
      <c r="T125" s="71">
        <v>2</v>
      </c>
      <c r="U125" s="72">
        <v>2020</v>
      </c>
      <c r="V125" s="72" t="s">
        <v>156</v>
      </c>
      <c r="W125" s="72" t="s">
        <v>121</v>
      </c>
      <c r="X125" s="72" t="s">
        <v>102</v>
      </c>
      <c r="Y125" s="73" t="str">
        <f t="shared" si="4"/>
        <v>22020暖房設備用有り</v>
      </c>
      <c r="Z125" s="72">
        <v>-0.46</v>
      </c>
      <c r="AA125" s="72">
        <v>1.46</v>
      </c>
      <c r="AB125" s="72">
        <v>0.94</v>
      </c>
      <c r="AC125" s="72">
        <v>1.1100000000000001</v>
      </c>
      <c r="AD125" s="61">
        <f>HLOOKUP(T125,既存設備NO3!$E$16:$P$17,2,0)</f>
        <v>0</v>
      </c>
      <c r="AE125" s="74">
        <f t="shared" si="5"/>
        <v>1.1100000000000001</v>
      </c>
    </row>
    <row r="126" spans="13:31" ht="13.5" customHeight="1">
      <c r="M126" s="46">
        <v>10</v>
      </c>
      <c r="N126" s="47" t="s">
        <v>90</v>
      </c>
      <c r="O126" s="47" t="s">
        <v>113</v>
      </c>
      <c r="P126" s="47" t="s">
        <v>114</v>
      </c>
      <c r="Q126" s="47" t="s">
        <v>318</v>
      </c>
      <c r="R126" s="48">
        <v>0</v>
      </c>
      <c r="T126" s="71">
        <v>2</v>
      </c>
      <c r="U126" s="72">
        <v>2020</v>
      </c>
      <c r="V126" s="72" t="s">
        <v>156</v>
      </c>
      <c r="W126" s="72" t="s">
        <v>125</v>
      </c>
      <c r="X126" s="72" t="s">
        <v>140</v>
      </c>
      <c r="Y126" s="73" t="str">
        <f t="shared" si="4"/>
        <v>22020暖房店舗用無し（一定速）</v>
      </c>
      <c r="Z126" s="75">
        <v>0.25</v>
      </c>
      <c r="AA126" s="75">
        <v>0.75</v>
      </c>
      <c r="AB126" s="76">
        <v>0.25</v>
      </c>
      <c r="AC126" s="76">
        <v>0.75</v>
      </c>
      <c r="AD126" s="61">
        <f>HLOOKUP(T126,既存設備NO3!$E$16:$P$17,2,0)</f>
        <v>0</v>
      </c>
      <c r="AE126" s="74">
        <f t="shared" si="5"/>
        <v>0.75</v>
      </c>
    </row>
    <row r="127" spans="13:31" ht="13.5" customHeight="1">
      <c r="M127" s="46">
        <v>10</v>
      </c>
      <c r="N127" s="47" t="s">
        <v>171</v>
      </c>
      <c r="O127" s="47" t="s">
        <v>113</v>
      </c>
      <c r="P127" s="47" t="s">
        <v>114</v>
      </c>
      <c r="Q127" s="47" t="s">
        <v>319</v>
      </c>
      <c r="R127" s="48">
        <v>0.224</v>
      </c>
      <c r="T127" s="71">
        <v>2</v>
      </c>
      <c r="U127" s="72">
        <v>2020</v>
      </c>
      <c r="V127" s="72" t="s">
        <v>156</v>
      </c>
      <c r="W127" s="72" t="s">
        <v>111</v>
      </c>
      <c r="X127" s="72" t="s">
        <v>140</v>
      </c>
      <c r="Y127" s="73" t="str">
        <f t="shared" si="4"/>
        <v>22020暖房ビル用マルチ無し（一定速）</v>
      </c>
      <c r="Z127" s="75">
        <v>0.25</v>
      </c>
      <c r="AA127" s="75">
        <v>0.75</v>
      </c>
      <c r="AB127" s="76">
        <v>0.25</v>
      </c>
      <c r="AC127" s="76">
        <v>0.75</v>
      </c>
      <c r="AD127" s="61">
        <f>HLOOKUP(T127,既存設備NO3!$E$16:$P$17,2,0)</f>
        <v>0</v>
      </c>
      <c r="AE127" s="74">
        <f t="shared" si="5"/>
        <v>0.75</v>
      </c>
    </row>
    <row r="128" spans="13:31" ht="13.5" customHeight="1">
      <c r="M128" s="46">
        <v>11</v>
      </c>
      <c r="N128" s="47" t="s">
        <v>112</v>
      </c>
      <c r="O128" s="47" t="s">
        <v>113</v>
      </c>
      <c r="P128" s="47" t="s">
        <v>114</v>
      </c>
      <c r="Q128" s="47" t="s">
        <v>320</v>
      </c>
      <c r="R128" s="48">
        <v>0.129</v>
      </c>
      <c r="T128" s="71">
        <v>2</v>
      </c>
      <c r="U128" s="72">
        <v>2020</v>
      </c>
      <c r="V128" s="72" t="s">
        <v>156</v>
      </c>
      <c r="W128" s="72" t="s">
        <v>121</v>
      </c>
      <c r="X128" s="72" t="s">
        <v>140</v>
      </c>
      <c r="Y128" s="73" t="str">
        <f t="shared" si="4"/>
        <v>22020暖房設備用無し（一定速）</v>
      </c>
      <c r="Z128" s="75">
        <v>0.25</v>
      </c>
      <c r="AA128" s="75">
        <v>0.75</v>
      </c>
      <c r="AB128" s="76">
        <v>0.25</v>
      </c>
      <c r="AC128" s="76">
        <v>0.75</v>
      </c>
      <c r="AD128" s="61">
        <f>HLOOKUP(T128,既存設備NO3!$E$16:$P$17,2,0)</f>
        <v>0</v>
      </c>
      <c r="AE128" s="74">
        <f t="shared" si="5"/>
        <v>0.75</v>
      </c>
    </row>
    <row r="129" spans="13:31" ht="13.5" customHeight="1">
      <c r="M129" s="46">
        <v>11</v>
      </c>
      <c r="N129" s="47" t="s">
        <v>122</v>
      </c>
      <c r="O129" s="47" t="s">
        <v>113</v>
      </c>
      <c r="P129" s="47" t="s">
        <v>114</v>
      </c>
      <c r="Q129" s="47" t="s">
        <v>321</v>
      </c>
      <c r="R129" s="48">
        <v>9.1999999999999998E-2</v>
      </c>
      <c r="T129" s="55">
        <v>3</v>
      </c>
      <c r="U129" s="56">
        <v>1995</v>
      </c>
      <c r="V129" s="57" t="s">
        <v>124</v>
      </c>
      <c r="W129" s="57" t="s">
        <v>125</v>
      </c>
      <c r="X129" s="57" t="s">
        <v>102</v>
      </c>
      <c r="Y129" s="58" t="str">
        <f t="shared" si="4"/>
        <v>31995冷房店舗用有り</v>
      </c>
      <c r="Z129" s="59">
        <v>0.32</v>
      </c>
      <c r="AA129" s="59">
        <v>0.68</v>
      </c>
      <c r="AB129" s="60">
        <v>1.0165999999999999</v>
      </c>
      <c r="AC129" s="60">
        <v>0.50590000000000002</v>
      </c>
      <c r="AD129" s="61">
        <f>HLOOKUP(T129,既存設備NO3!$E$16:$P$17,2,0)</f>
        <v>0</v>
      </c>
      <c r="AE129" s="62">
        <f t="shared" si="5"/>
        <v>0.505</v>
      </c>
    </row>
    <row r="130" spans="13:31" ht="13.5" customHeight="1">
      <c r="M130" s="46">
        <v>11</v>
      </c>
      <c r="N130" s="47" t="s">
        <v>130</v>
      </c>
      <c r="O130" s="47" t="s">
        <v>113</v>
      </c>
      <c r="P130" s="47" t="s">
        <v>114</v>
      </c>
      <c r="Q130" s="47" t="s">
        <v>322</v>
      </c>
      <c r="R130" s="48">
        <v>0</v>
      </c>
      <c r="T130" s="55">
        <v>3</v>
      </c>
      <c r="U130" s="56">
        <v>1995</v>
      </c>
      <c r="V130" s="57" t="s">
        <v>124</v>
      </c>
      <c r="W130" s="57" t="s">
        <v>111</v>
      </c>
      <c r="X130" s="57" t="s">
        <v>102</v>
      </c>
      <c r="Y130" s="58" t="str">
        <f t="shared" si="4"/>
        <v>31995冷房ビル用マルチ有り</v>
      </c>
      <c r="Z130" s="59">
        <v>-0.218</v>
      </c>
      <c r="AA130" s="59">
        <v>1.218</v>
      </c>
      <c r="AB130" s="60">
        <v>1.0356000000000001</v>
      </c>
      <c r="AC130" s="60">
        <v>0.90459999999999996</v>
      </c>
      <c r="AD130" s="61">
        <f>HLOOKUP(T130,既存設備NO3!$E$16:$P$17,2,0)</f>
        <v>0</v>
      </c>
      <c r="AE130" s="62">
        <f t="shared" si="5"/>
        <v>0.90400000000000003</v>
      </c>
    </row>
    <row r="131" spans="13:31" ht="13.5" customHeight="1">
      <c r="M131" s="46">
        <v>11</v>
      </c>
      <c r="N131" s="47" t="s">
        <v>128</v>
      </c>
      <c r="O131" s="47" t="s">
        <v>113</v>
      </c>
      <c r="P131" s="47" t="s">
        <v>114</v>
      </c>
      <c r="Q131" s="47" t="s">
        <v>323</v>
      </c>
      <c r="R131" s="48">
        <v>0</v>
      </c>
      <c r="T131" s="55">
        <v>3</v>
      </c>
      <c r="U131" s="56">
        <v>1995</v>
      </c>
      <c r="V131" s="57" t="s">
        <v>124</v>
      </c>
      <c r="W131" s="57" t="s">
        <v>121</v>
      </c>
      <c r="X131" s="57" t="s">
        <v>102</v>
      </c>
      <c r="Y131" s="58" t="str">
        <f t="shared" si="4"/>
        <v>31995冷房設備用有り</v>
      </c>
      <c r="Z131" s="59">
        <v>0.25</v>
      </c>
      <c r="AA131" s="59">
        <v>0.75</v>
      </c>
      <c r="AB131" s="60">
        <v>1.0219</v>
      </c>
      <c r="AC131" s="60">
        <v>0.55700000000000005</v>
      </c>
      <c r="AD131" s="61">
        <f>HLOOKUP(T131,既存設備NO3!$E$16:$P$17,2,0)</f>
        <v>0</v>
      </c>
      <c r="AE131" s="62">
        <f t="shared" si="5"/>
        <v>0.55700000000000005</v>
      </c>
    </row>
    <row r="132" spans="13:31" ht="13.5" customHeight="1">
      <c r="M132" s="46">
        <v>11</v>
      </c>
      <c r="N132" s="47" t="s">
        <v>138</v>
      </c>
      <c r="O132" s="47" t="s">
        <v>113</v>
      </c>
      <c r="P132" s="47" t="s">
        <v>114</v>
      </c>
      <c r="Q132" s="47" t="s">
        <v>324</v>
      </c>
      <c r="R132" s="48">
        <v>0.107</v>
      </c>
      <c r="T132" s="55">
        <v>3</v>
      </c>
      <c r="U132" s="56">
        <v>1995</v>
      </c>
      <c r="V132" s="57" t="s">
        <v>124</v>
      </c>
      <c r="W132" s="57" t="s">
        <v>125</v>
      </c>
      <c r="X132" s="57" t="s">
        <v>140</v>
      </c>
      <c r="Y132" s="58" t="str">
        <f t="shared" si="4"/>
        <v>31995冷房店舗用無し（一定速）</v>
      </c>
      <c r="Z132" s="59">
        <v>0.26</v>
      </c>
      <c r="AA132" s="59">
        <v>0.74</v>
      </c>
      <c r="AB132" s="60">
        <v>0.26</v>
      </c>
      <c r="AC132" s="60">
        <v>0.74</v>
      </c>
      <c r="AD132" s="61">
        <f>HLOOKUP(T132,既存設備NO3!$E$16:$P$17,2,0)</f>
        <v>0</v>
      </c>
      <c r="AE132" s="62">
        <f t="shared" si="5"/>
        <v>0.74</v>
      </c>
    </row>
    <row r="133" spans="13:31" ht="13.5" customHeight="1">
      <c r="M133" s="46">
        <v>11</v>
      </c>
      <c r="N133" s="47" t="s">
        <v>143</v>
      </c>
      <c r="O133" s="47" t="s">
        <v>113</v>
      </c>
      <c r="P133" s="47" t="s">
        <v>114</v>
      </c>
      <c r="Q133" s="47" t="s">
        <v>325</v>
      </c>
      <c r="R133" s="48">
        <v>7.0999999999999994E-2</v>
      </c>
      <c r="T133" s="55">
        <v>3</v>
      </c>
      <c r="U133" s="56">
        <v>1995</v>
      </c>
      <c r="V133" s="57" t="s">
        <v>124</v>
      </c>
      <c r="W133" s="57" t="s">
        <v>111</v>
      </c>
      <c r="X133" s="57" t="s">
        <v>140</v>
      </c>
      <c r="Y133" s="58" t="str">
        <f t="shared" si="4"/>
        <v>31995冷房ビル用マルチ無し（一定速）</v>
      </c>
      <c r="Z133" s="59">
        <v>0.26</v>
      </c>
      <c r="AA133" s="59">
        <v>0.74</v>
      </c>
      <c r="AB133" s="60">
        <v>0.26</v>
      </c>
      <c r="AC133" s="60">
        <v>0.74</v>
      </c>
      <c r="AD133" s="61">
        <f>HLOOKUP(T133,既存設備NO3!$E$16:$P$17,2,0)</f>
        <v>0</v>
      </c>
      <c r="AE133" s="62">
        <f t="shared" si="5"/>
        <v>0.74</v>
      </c>
    </row>
    <row r="134" spans="13:31" ht="13.5" customHeight="1">
      <c r="M134" s="46">
        <v>11</v>
      </c>
      <c r="N134" s="47" t="s">
        <v>149</v>
      </c>
      <c r="O134" s="47" t="s">
        <v>113</v>
      </c>
      <c r="P134" s="47" t="s">
        <v>114</v>
      </c>
      <c r="Q134" s="47" t="s">
        <v>326</v>
      </c>
      <c r="R134" s="48">
        <v>0.14799999999999999</v>
      </c>
      <c r="T134" s="55">
        <v>3</v>
      </c>
      <c r="U134" s="56">
        <v>1995</v>
      </c>
      <c r="V134" s="57" t="s">
        <v>124</v>
      </c>
      <c r="W134" s="57" t="s">
        <v>121</v>
      </c>
      <c r="X134" s="57" t="s">
        <v>140</v>
      </c>
      <c r="Y134" s="58" t="str">
        <f t="shared" si="4"/>
        <v>31995冷房設備用無し（一定速）</v>
      </c>
      <c r="Z134" s="59">
        <v>0.26</v>
      </c>
      <c r="AA134" s="59">
        <v>0.74</v>
      </c>
      <c r="AB134" s="60">
        <v>0.26</v>
      </c>
      <c r="AC134" s="60">
        <v>0.74</v>
      </c>
      <c r="AD134" s="61">
        <f>HLOOKUP(T134,既存設備NO3!$E$16:$P$17,2,0)</f>
        <v>0</v>
      </c>
      <c r="AE134" s="62">
        <f t="shared" si="5"/>
        <v>0.74</v>
      </c>
    </row>
    <row r="135" spans="13:31" ht="13.5" customHeight="1">
      <c r="M135" s="46">
        <v>11</v>
      </c>
      <c r="N135" s="47" t="s">
        <v>154</v>
      </c>
      <c r="O135" s="47" t="s">
        <v>113</v>
      </c>
      <c r="P135" s="47" t="s">
        <v>114</v>
      </c>
      <c r="Q135" s="47" t="s">
        <v>327</v>
      </c>
      <c r="R135" s="48">
        <v>7.0999999999999994E-2</v>
      </c>
      <c r="T135" s="55">
        <v>3</v>
      </c>
      <c r="U135" s="56">
        <v>1995</v>
      </c>
      <c r="V135" s="57" t="s">
        <v>156</v>
      </c>
      <c r="W135" s="57" t="s">
        <v>125</v>
      </c>
      <c r="X135" s="57" t="s">
        <v>102</v>
      </c>
      <c r="Y135" s="58" t="str">
        <f t="shared" si="4"/>
        <v>31995暖房店舗用有り</v>
      </c>
      <c r="Z135" s="59">
        <v>0.374</v>
      </c>
      <c r="AA135" s="59">
        <v>0.626</v>
      </c>
      <c r="AB135" s="60">
        <v>1.0275000000000001</v>
      </c>
      <c r="AC135" s="60">
        <v>0.46260000000000001</v>
      </c>
      <c r="AD135" s="61">
        <f>HLOOKUP(T135,既存設備NO3!$E$16:$P$17,2,0)</f>
        <v>0</v>
      </c>
      <c r="AE135" s="62">
        <f t="shared" si="5"/>
        <v>0.46200000000000002</v>
      </c>
    </row>
    <row r="136" spans="13:31" ht="13.5" customHeight="1">
      <c r="M136" s="46">
        <v>11</v>
      </c>
      <c r="N136" s="47" t="s">
        <v>153</v>
      </c>
      <c r="O136" s="47" t="s">
        <v>113</v>
      </c>
      <c r="P136" s="47" t="s">
        <v>114</v>
      </c>
      <c r="Q136" s="47" t="s">
        <v>328</v>
      </c>
      <c r="R136" s="48">
        <v>8.5000000000000006E-2</v>
      </c>
      <c r="T136" s="55">
        <v>3</v>
      </c>
      <c r="U136" s="56">
        <v>1995</v>
      </c>
      <c r="V136" s="57" t="s">
        <v>156</v>
      </c>
      <c r="W136" s="57" t="s">
        <v>111</v>
      </c>
      <c r="X136" s="57" t="s">
        <v>102</v>
      </c>
      <c r="Y136" s="58" t="str">
        <f t="shared" si="4"/>
        <v>31995暖房ビル用マルチ有り</v>
      </c>
      <c r="Z136" s="59">
        <v>-0.112</v>
      </c>
      <c r="AA136" s="59">
        <v>1.1120000000000001</v>
      </c>
      <c r="AB136" s="60">
        <v>1.0236000000000001</v>
      </c>
      <c r="AC136" s="60">
        <v>0.82809999999999995</v>
      </c>
      <c r="AD136" s="61">
        <f>HLOOKUP(T136,既存設備NO3!$E$16:$P$17,2,0)</f>
        <v>0</v>
      </c>
      <c r="AE136" s="62">
        <f t="shared" si="5"/>
        <v>0.82799999999999996</v>
      </c>
    </row>
    <row r="137" spans="13:31" ht="13.5" customHeight="1">
      <c r="M137" s="46">
        <v>11</v>
      </c>
      <c r="N137" s="47" t="s">
        <v>110</v>
      </c>
      <c r="O137" s="47" t="s">
        <v>113</v>
      </c>
      <c r="P137" s="47" t="s">
        <v>114</v>
      </c>
      <c r="Q137" s="47" t="s">
        <v>329</v>
      </c>
      <c r="R137" s="48">
        <v>0</v>
      </c>
      <c r="T137" s="55">
        <v>3</v>
      </c>
      <c r="U137" s="56">
        <v>1995</v>
      </c>
      <c r="V137" s="57" t="s">
        <v>156</v>
      </c>
      <c r="W137" s="57" t="s">
        <v>121</v>
      </c>
      <c r="X137" s="57" t="s">
        <v>102</v>
      </c>
      <c r="Y137" s="58" t="str">
        <f t="shared" si="4"/>
        <v>31995暖房設備用有り</v>
      </c>
      <c r="Z137" s="59">
        <v>0.25</v>
      </c>
      <c r="AA137" s="59">
        <v>0.75</v>
      </c>
      <c r="AB137" s="60">
        <v>1.0159</v>
      </c>
      <c r="AC137" s="60">
        <v>0.5585</v>
      </c>
      <c r="AD137" s="61">
        <f>HLOOKUP(T137,既存設備NO3!$E$16:$P$17,2,0)</f>
        <v>0</v>
      </c>
      <c r="AE137" s="62">
        <f t="shared" si="5"/>
        <v>0.55800000000000005</v>
      </c>
    </row>
    <row r="138" spans="13:31" ht="13.5" customHeight="1">
      <c r="M138" s="46">
        <v>11</v>
      </c>
      <c r="N138" s="47" t="s">
        <v>90</v>
      </c>
      <c r="O138" s="47" t="s">
        <v>113</v>
      </c>
      <c r="P138" s="47" t="s">
        <v>114</v>
      </c>
      <c r="Q138" s="47" t="s">
        <v>330</v>
      </c>
      <c r="R138" s="48">
        <v>0</v>
      </c>
      <c r="T138" s="55">
        <v>3</v>
      </c>
      <c r="U138" s="56">
        <v>1995</v>
      </c>
      <c r="V138" s="57" t="s">
        <v>156</v>
      </c>
      <c r="W138" s="57" t="s">
        <v>125</v>
      </c>
      <c r="X138" s="57" t="s">
        <v>140</v>
      </c>
      <c r="Y138" s="58" t="str">
        <f t="shared" ref="Y138:Y201" si="6">T138&amp;U138&amp;V138&amp;W138&amp;X138</f>
        <v>31995暖房店舗用無し（一定速）</v>
      </c>
      <c r="Z138" s="59">
        <v>0.26</v>
      </c>
      <c r="AA138" s="59">
        <v>0.74</v>
      </c>
      <c r="AB138" s="60">
        <v>0.26</v>
      </c>
      <c r="AC138" s="60">
        <v>0.74</v>
      </c>
      <c r="AD138" s="61">
        <f>HLOOKUP(T138,既存設備NO3!$E$16:$P$17,2,0)</f>
        <v>0</v>
      </c>
      <c r="AE138" s="62">
        <f t="shared" si="5"/>
        <v>0.74</v>
      </c>
    </row>
    <row r="139" spans="13:31" ht="13.5" customHeight="1">
      <c r="M139" s="46">
        <v>11</v>
      </c>
      <c r="N139" s="47" t="s">
        <v>171</v>
      </c>
      <c r="O139" s="47" t="s">
        <v>113</v>
      </c>
      <c r="P139" s="47" t="s">
        <v>114</v>
      </c>
      <c r="Q139" s="47" t="s">
        <v>331</v>
      </c>
      <c r="R139" s="48">
        <v>0.13700000000000001</v>
      </c>
      <c r="T139" s="55">
        <v>3</v>
      </c>
      <c r="U139" s="56">
        <v>1995</v>
      </c>
      <c r="V139" s="57" t="s">
        <v>156</v>
      </c>
      <c r="W139" s="57" t="s">
        <v>111</v>
      </c>
      <c r="X139" s="57" t="s">
        <v>140</v>
      </c>
      <c r="Y139" s="58" t="str">
        <f t="shared" si="6"/>
        <v>31995暖房ビル用マルチ無し（一定速）</v>
      </c>
      <c r="Z139" s="59">
        <v>0.26</v>
      </c>
      <c r="AA139" s="59">
        <v>0.74</v>
      </c>
      <c r="AB139" s="60">
        <v>0.26</v>
      </c>
      <c r="AC139" s="60">
        <v>0.74</v>
      </c>
      <c r="AD139" s="61">
        <f>HLOOKUP(T139,既存設備NO3!$E$16:$P$17,2,0)</f>
        <v>0</v>
      </c>
      <c r="AE139" s="62">
        <f t="shared" si="5"/>
        <v>0.74</v>
      </c>
    </row>
    <row r="140" spans="13:31" ht="13.5" customHeight="1">
      <c r="M140" s="46">
        <v>12</v>
      </c>
      <c r="N140" s="47" t="s">
        <v>112</v>
      </c>
      <c r="O140" s="47" t="s">
        <v>113</v>
      </c>
      <c r="P140" s="47" t="s">
        <v>114</v>
      </c>
      <c r="Q140" s="47" t="s">
        <v>332</v>
      </c>
      <c r="R140" s="48">
        <v>0</v>
      </c>
      <c r="T140" s="55">
        <v>3</v>
      </c>
      <c r="U140" s="56">
        <v>1995</v>
      </c>
      <c r="V140" s="57" t="s">
        <v>156</v>
      </c>
      <c r="W140" s="57" t="s">
        <v>121</v>
      </c>
      <c r="X140" s="57" t="s">
        <v>140</v>
      </c>
      <c r="Y140" s="58" t="str">
        <f t="shared" si="6"/>
        <v>31995暖房設備用無し（一定速）</v>
      </c>
      <c r="Z140" s="59">
        <v>0.26</v>
      </c>
      <c r="AA140" s="59">
        <v>0.74</v>
      </c>
      <c r="AB140" s="60">
        <v>0.26</v>
      </c>
      <c r="AC140" s="60">
        <v>0.74</v>
      </c>
      <c r="AD140" s="61">
        <f>HLOOKUP(T140,既存設備NO3!$E$16:$P$17,2,0)</f>
        <v>0</v>
      </c>
      <c r="AE140" s="62">
        <f t="shared" si="5"/>
        <v>0.74</v>
      </c>
    </row>
    <row r="141" spans="13:31" ht="13.5" customHeight="1">
      <c r="M141" s="46">
        <v>12</v>
      </c>
      <c r="N141" s="47" t="s">
        <v>122</v>
      </c>
      <c r="O141" s="47" t="s">
        <v>113</v>
      </c>
      <c r="P141" s="47" t="s">
        <v>114</v>
      </c>
      <c r="Q141" s="47" t="s">
        <v>333</v>
      </c>
      <c r="R141" s="48">
        <v>0</v>
      </c>
      <c r="T141" s="55">
        <v>3</v>
      </c>
      <c r="U141" s="56">
        <v>2005</v>
      </c>
      <c r="V141" s="57" t="s">
        <v>124</v>
      </c>
      <c r="W141" s="57" t="s">
        <v>125</v>
      </c>
      <c r="X141" s="57" t="s">
        <v>102</v>
      </c>
      <c r="Y141" s="58" t="str">
        <f t="shared" si="6"/>
        <v>32005冷房店舗用有り</v>
      </c>
      <c r="Z141" s="59">
        <v>-0.86599999999999999</v>
      </c>
      <c r="AA141" s="59">
        <v>1.8660000000000001</v>
      </c>
      <c r="AB141" s="60">
        <v>1.0455000000000001</v>
      </c>
      <c r="AC141" s="60">
        <v>1.3880999999999999</v>
      </c>
      <c r="AD141" s="61">
        <f>HLOOKUP(T141,既存設備NO3!$E$16:$P$17,2,0)</f>
        <v>0</v>
      </c>
      <c r="AE141" s="62">
        <f t="shared" si="5"/>
        <v>1.3879999999999999</v>
      </c>
    </row>
    <row r="142" spans="13:31" ht="13.5" customHeight="1">
      <c r="M142" s="46">
        <v>12</v>
      </c>
      <c r="N142" s="47" t="s">
        <v>130</v>
      </c>
      <c r="O142" s="47" t="s">
        <v>113</v>
      </c>
      <c r="P142" s="47" t="s">
        <v>114</v>
      </c>
      <c r="Q142" s="47" t="s">
        <v>334</v>
      </c>
      <c r="R142" s="48">
        <v>0</v>
      </c>
      <c r="T142" s="55">
        <v>3</v>
      </c>
      <c r="U142" s="56">
        <v>2005</v>
      </c>
      <c r="V142" s="57" t="s">
        <v>124</v>
      </c>
      <c r="W142" s="57" t="s">
        <v>111</v>
      </c>
      <c r="X142" s="57" t="s">
        <v>102</v>
      </c>
      <c r="Y142" s="58" t="str">
        <f t="shared" si="6"/>
        <v>32005冷房ビル用マルチ有り</v>
      </c>
      <c r="Z142" s="59">
        <v>-0.68200000000000005</v>
      </c>
      <c r="AA142" s="59">
        <v>1.6819999999999999</v>
      </c>
      <c r="AB142" s="60">
        <v>1.0490999999999999</v>
      </c>
      <c r="AC142" s="60">
        <v>1.2492000000000001</v>
      </c>
      <c r="AD142" s="61">
        <f>HLOOKUP(T142,既存設備NO3!$E$16:$P$17,2,0)</f>
        <v>0</v>
      </c>
      <c r="AE142" s="62">
        <f t="shared" si="5"/>
        <v>1.2490000000000001</v>
      </c>
    </row>
    <row r="143" spans="13:31" ht="14.25" customHeight="1">
      <c r="M143" s="46">
        <v>12</v>
      </c>
      <c r="N143" s="47" t="s">
        <v>128</v>
      </c>
      <c r="O143" s="47" t="s">
        <v>113</v>
      </c>
      <c r="P143" s="47" t="s">
        <v>114</v>
      </c>
      <c r="Q143" s="47" t="s">
        <v>335</v>
      </c>
      <c r="R143" s="48">
        <v>0</v>
      </c>
      <c r="T143" s="55">
        <v>3</v>
      </c>
      <c r="U143" s="56">
        <v>2005</v>
      </c>
      <c r="V143" s="57" t="s">
        <v>124</v>
      </c>
      <c r="W143" s="57" t="s">
        <v>121</v>
      </c>
      <c r="X143" s="57" t="s">
        <v>102</v>
      </c>
      <c r="Y143" s="58" t="str">
        <f t="shared" si="6"/>
        <v>32005冷房設備用有り</v>
      </c>
      <c r="Z143" s="59">
        <v>-0.114</v>
      </c>
      <c r="AA143" s="59">
        <v>1.1140000000000001</v>
      </c>
      <c r="AB143" s="60">
        <v>1.0325</v>
      </c>
      <c r="AC143" s="60">
        <v>0.82740000000000002</v>
      </c>
      <c r="AD143" s="61">
        <f>HLOOKUP(T143,既存設備NO3!$E$16:$P$17,2,0)</f>
        <v>0</v>
      </c>
      <c r="AE143" s="62">
        <f t="shared" si="5"/>
        <v>0.82699999999999996</v>
      </c>
    </row>
    <row r="144" spans="13:31" ht="13.5" customHeight="1">
      <c r="M144" s="46">
        <v>12</v>
      </c>
      <c r="N144" s="47" t="s">
        <v>138</v>
      </c>
      <c r="O144" s="47" t="s">
        <v>113</v>
      </c>
      <c r="P144" s="47" t="s">
        <v>114</v>
      </c>
      <c r="Q144" s="47" t="s">
        <v>336</v>
      </c>
      <c r="R144" s="48">
        <v>0</v>
      </c>
      <c r="T144" s="55">
        <v>3</v>
      </c>
      <c r="U144" s="56">
        <v>2005</v>
      </c>
      <c r="V144" s="57" t="s">
        <v>124</v>
      </c>
      <c r="W144" s="57" t="s">
        <v>125</v>
      </c>
      <c r="X144" s="57" t="s">
        <v>140</v>
      </c>
      <c r="Y144" s="58" t="str">
        <f t="shared" si="6"/>
        <v>32005冷房店舗用無し（一定速）</v>
      </c>
      <c r="Z144" s="59">
        <v>0.25</v>
      </c>
      <c r="AA144" s="59">
        <v>0.75</v>
      </c>
      <c r="AB144" s="60">
        <v>0.25</v>
      </c>
      <c r="AC144" s="60">
        <v>0.75</v>
      </c>
      <c r="AD144" s="61">
        <f>HLOOKUP(T144,既存設備NO3!$E$16:$P$17,2,0)</f>
        <v>0</v>
      </c>
      <c r="AE144" s="62">
        <f t="shared" si="5"/>
        <v>0.75</v>
      </c>
    </row>
    <row r="145" spans="13:31" ht="13.5" customHeight="1">
      <c r="M145" s="46">
        <v>12</v>
      </c>
      <c r="N145" s="47" t="s">
        <v>143</v>
      </c>
      <c r="O145" s="47" t="s">
        <v>113</v>
      </c>
      <c r="P145" s="47" t="s">
        <v>114</v>
      </c>
      <c r="Q145" s="47" t="s">
        <v>337</v>
      </c>
      <c r="R145" s="48">
        <v>0</v>
      </c>
      <c r="T145" s="55">
        <v>3</v>
      </c>
      <c r="U145" s="56">
        <v>2005</v>
      </c>
      <c r="V145" s="57" t="s">
        <v>124</v>
      </c>
      <c r="W145" s="57" t="s">
        <v>111</v>
      </c>
      <c r="X145" s="57" t="s">
        <v>140</v>
      </c>
      <c r="Y145" s="58" t="str">
        <f t="shared" si="6"/>
        <v>32005冷房ビル用マルチ無し（一定速）</v>
      </c>
      <c r="Z145" s="59">
        <v>0.25</v>
      </c>
      <c r="AA145" s="59">
        <v>0.75</v>
      </c>
      <c r="AB145" s="60">
        <v>0.25</v>
      </c>
      <c r="AC145" s="60">
        <v>0.75</v>
      </c>
      <c r="AD145" s="61">
        <f>HLOOKUP(T145,既存設備NO3!$E$16:$P$17,2,0)</f>
        <v>0</v>
      </c>
      <c r="AE145" s="62">
        <f t="shared" si="5"/>
        <v>0.75</v>
      </c>
    </row>
    <row r="146" spans="13:31" ht="13.5" customHeight="1">
      <c r="M146" s="46">
        <v>12</v>
      </c>
      <c r="N146" s="47" t="s">
        <v>149</v>
      </c>
      <c r="O146" s="47" t="s">
        <v>113</v>
      </c>
      <c r="P146" s="47" t="s">
        <v>114</v>
      </c>
      <c r="Q146" s="47" t="s">
        <v>338</v>
      </c>
      <c r="R146" s="48">
        <v>0</v>
      </c>
      <c r="T146" s="55">
        <v>3</v>
      </c>
      <c r="U146" s="56">
        <v>2005</v>
      </c>
      <c r="V146" s="57" t="s">
        <v>124</v>
      </c>
      <c r="W146" s="57" t="s">
        <v>121</v>
      </c>
      <c r="X146" s="57" t="s">
        <v>140</v>
      </c>
      <c r="Y146" s="58" t="str">
        <f t="shared" si="6"/>
        <v>32005冷房設備用無し（一定速）</v>
      </c>
      <c r="Z146" s="59">
        <v>0.25</v>
      </c>
      <c r="AA146" s="59">
        <v>0.75</v>
      </c>
      <c r="AB146" s="60">
        <v>0.25</v>
      </c>
      <c r="AC146" s="60">
        <v>0.75</v>
      </c>
      <c r="AD146" s="61">
        <f>HLOOKUP(T146,既存設備NO3!$E$16:$P$17,2,0)</f>
        <v>0</v>
      </c>
      <c r="AE146" s="62">
        <f t="shared" si="5"/>
        <v>0.75</v>
      </c>
    </row>
    <row r="147" spans="13:31" ht="14.25" customHeight="1">
      <c r="M147" s="46">
        <v>12</v>
      </c>
      <c r="N147" s="47" t="s">
        <v>154</v>
      </c>
      <c r="O147" s="47" t="s">
        <v>113</v>
      </c>
      <c r="P147" s="47" t="s">
        <v>114</v>
      </c>
      <c r="Q147" s="47" t="s">
        <v>339</v>
      </c>
      <c r="R147" s="48">
        <v>0</v>
      </c>
      <c r="T147" s="55">
        <v>3</v>
      </c>
      <c r="U147" s="56">
        <v>2005</v>
      </c>
      <c r="V147" s="57" t="s">
        <v>156</v>
      </c>
      <c r="W147" s="57" t="s">
        <v>125</v>
      </c>
      <c r="X147" s="57" t="s">
        <v>102</v>
      </c>
      <c r="Y147" s="58" t="str">
        <f t="shared" si="6"/>
        <v>32005暖房店舗用有り</v>
      </c>
      <c r="Z147" s="59">
        <v>-0.65</v>
      </c>
      <c r="AA147" s="59">
        <v>1.65</v>
      </c>
      <c r="AB147" s="60">
        <v>1.0726</v>
      </c>
      <c r="AC147" s="60">
        <v>1.2194</v>
      </c>
      <c r="AD147" s="61">
        <f>HLOOKUP(T147,既存設備NO3!$E$16:$P$17,2,0)</f>
        <v>0</v>
      </c>
      <c r="AE147" s="62">
        <f t="shared" si="5"/>
        <v>1.2190000000000001</v>
      </c>
    </row>
    <row r="148" spans="13:31" ht="13.5" customHeight="1">
      <c r="M148" s="46">
        <v>12</v>
      </c>
      <c r="N148" s="47" t="s">
        <v>153</v>
      </c>
      <c r="O148" s="47" t="s">
        <v>113</v>
      </c>
      <c r="P148" s="47" t="s">
        <v>114</v>
      </c>
      <c r="Q148" s="47" t="s">
        <v>340</v>
      </c>
      <c r="R148" s="48">
        <v>0</v>
      </c>
      <c r="T148" s="55">
        <v>3</v>
      </c>
      <c r="U148" s="56">
        <v>2005</v>
      </c>
      <c r="V148" s="57" t="s">
        <v>156</v>
      </c>
      <c r="W148" s="57" t="s">
        <v>111</v>
      </c>
      <c r="X148" s="57" t="s">
        <v>102</v>
      </c>
      <c r="Y148" s="58" t="str">
        <f t="shared" si="6"/>
        <v>32005暖房ビル用マルチ有り</v>
      </c>
      <c r="Z148" s="59">
        <v>-0.56000000000000005</v>
      </c>
      <c r="AA148" s="59">
        <v>1.56</v>
      </c>
      <c r="AB148" s="60">
        <v>1.0330999999999999</v>
      </c>
      <c r="AC148" s="60">
        <v>1.1617</v>
      </c>
      <c r="AD148" s="61">
        <f>HLOOKUP(T148,既存設備NO3!$E$16:$P$17,2,0)</f>
        <v>0</v>
      </c>
      <c r="AE148" s="62">
        <f t="shared" si="5"/>
        <v>1.161</v>
      </c>
    </row>
    <row r="149" spans="13:31" ht="13.5" customHeight="1">
      <c r="M149" s="46">
        <v>12</v>
      </c>
      <c r="N149" s="47" t="s">
        <v>110</v>
      </c>
      <c r="O149" s="47" t="s">
        <v>113</v>
      </c>
      <c r="P149" s="47" t="s">
        <v>114</v>
      </c>
      <c r="Q149" s="47" t="s">
        <v>341</v>
      </c>
      <c r="R149" s="48">
        <v>0</v>
      </c>
      <c r="T149" s="55">
        <v>3</v>
      </c>
      <c r="U149" s="56">
        <v>2005</v>
      </c>
      <c r="V149" s="57" t="s">
        <v>156</v>
      </c>
      <c r="W149" s="57" t="s">
        <v>121</v>
      </c>
      <c r="X149" s="57" t="s">
        <v>102</v>
      </c>
      <c r="Y149" s="58" t="str">
        <f t="shared" si="6"/>
        <v>32005暖房設備用有り</v>
      </c>
      <c r="Z149" s="59">
        <v>-0.126</v>
      </c>
      <c r="AA149" s="59">
        <v>1.1259999999999999</v>
      </c>
      <c r="AB149" s="60">
        <v>1.0239</v>
      </c>
      <c r="AC149" s="60">
        <v>0.83850000000000002</v>
      </c>
      <c r="AD149" s="61">
        <f>HLOOKUP(T149,既存設備NO3!$E$16:$P$17,2,0)</f>
        <v>0</v>
      </c>
      <c r="AE149" s="62">
        <f t="shared" si="5"/>
        <v>0.83799999999999997</v>
      </c>
    </row>
    <row r="150" spans="13:31" ht="13.5" customHeight="1">
      <c r="M150" s="46">
        <v>12</v>
      </c>
      <c r="N150" s="47" t="s">
        <v>90</v>
      </c>
      <c r="O150" s="47" t="s">
        <v>113</v>
      </c>
      <c r="P150" s="47" t="s">
        <v>114</v>
      </c>
      <c r="Q150" s="47" t="s">
        <v>342</v>
      </c>
      <c r="R150" s="48">
        <v>0</v>
      </c>
      <c r="T150" s="55">
        <v>3</v>
      </c>
      <c r="U150" s="56">
        <v>2005</v>
      </c>
      <c r="V150" s="57" t="s">
        <v>156</v>
      </c>
      <c r="W150" s="57" t="s">
        <v>125</v>
      </c>
      <c r="X150" s="57" t="s">
        <v>140</v>
      </c>
      <c r="Y150" s="58" t="str">
        <f t="shared" si="6"/>
        <v>32005暖房店舗用無し（一定速）</v>
      </c>
      <c r="Z150" s="59">
        <v>0.25</v>
      </c>
      <c r="AA150" s="59">
        <v>0.75</v>
      </c>
      <c r="AB150" s="60">
        <v>0.25</v>
      </c>
      <c r="AC150" s="60">
        <v>0.75</v>
      </c>
      <c r="AD150" s="61">
        <f>HLOOKUP(T150,既存設備NO3!$E$16:$P$17,2,0)</f>
        <v>0</v>
      </c>
      <c r="AE150" s="62">
        <f t="shared" si="5"/>
        <v>0.75</v>
      </c>
    </row>
    <row r="151" spans="13:31" ht="13.5" customHeight="1">
      <c r="M151" s="46">
        <v>12</v>
      </c>
      <c r="N151" s="47" t="s">
        <v>171</v>
      </c>
      <c r="O151" s="47" t="s">
        <v>113</v>
      </c>
      <c r="P151" s="47" t="s">
        <v>114</v>
      </c>
      <c r="Q151" s="47" t="s">
        <v>343</v>
      </c>
      <c r="R151" s="48">
        <v>0</v>
      </c>
      <c r="T151" s="55">
        <v>3</v>
      </c>
      <c r="U151" s="56">
        <v>2005</v>
      </c>
      <c r="V151" s="57" t="s">
        <v>156</v>
      </c>
      <c r="W151" s="57" t="s">
        <v>111</v>
      </c>
      <c r="X151" s="57" t="s">
        <v>140</v>
      </c>
      <c r="Y151" s="58" t="str">
        <f t="shared" si="6"/>
        <v>32005暖房ビル用マルチ無し（一定速）</v>
      </c>
      <c r="Z151" s="59">
        <v>0.25</v>
      </c>
      <c r="AA151" s="59">
        <v>0.75</v>
      </c>
      <c r="AB151" s="60">
        <v>0.25</v>
      </c>
      <c r="AC151" s="60">
        <v>0.75</v>
      </c>
      <c r="AD151" s="61">
        <f>HLOOKUP(T151,既存設備NO3!$E$16:$P$17,2,0)</f>
        <v>0</v>
      </c>
      <c r="AE151" s="62">
        <f t="shared" si="5"/>
        <v>0.75</v>
      </c>
    </row>
    <row r="152" spans="13:31" ht="13.5" customHeight="1">
      <c r="M152" s="46">
        <v>1</v>
      </c>
      <c r="N152" s="47" t="s">
        <v>112</v>
      </c>
      <c r="O152" s="47" t="s">
        <v>113</v>
      </c>
      <c r="P152" s="47" t="s">
        <v>344</v>
      </c>
      <c r="Q152" s="47" t="s">
        <v>345</v>
      </c>
      <c r="R152" s="48">
        <v>0.44600000000000001</v>
      </c>
      <c r="T152" s="55">
        <v>3</v>
      </c>
      <c r="U152" s="67">
        <v>2005</v>
      </c>
      <c r="V152" s="46" t="s">
        <v>156</v>
      </c>
      <c r="W152" s="46" t="s">
        <v>121</v>
      </c>
      <c r="X152" s="46" t="s">
        <v>140</v>
      </c>
      <c r="Y152" s="68" t="str">
        <f t="shared" si="6"/>
        <v>32005暖房設備用無し（一定速）</v>
      </c>
      <c r="Z152" s="69">
        <v>0.25</v>
      </c>
      <c r="AA152" s="69">
        <v>0.75</v>
      </c>
      <c r="AB152" s="70">
        <v>0.25</v>
      </c>
      <c r="AC152" s="70">
        <v>0.75</v>
      </c>
      <c r="AD152" s="61">
        <f>HLOOKUP(T152,既存設備NO3!$E$16:$P$17,2,0)</f>
        <v>0</v>
      </c>
      <c r="AE152" s="62">
        <f t="shared" si="5"/>
        <v>0.75</v>
      </c>
    </row>
    <row r="153" spans="13:31" ht="13.5" customHeight="1">
      <c r="M153" s="46">
        <v>1</v>
      </c>
      <c r="N153" s="47" t="s">
        <v>122</v>
      </c>
      <c r="O153" s="47" t="s">
        <v>113</v>
      </c>
      <c r="P153" s="47" t="s">
        <v>344</v>
      </c>
      <c r="Q153" s="47" t="s">
        <v>346</v>
      </c>
      <c r="R153" s="48">
        <v>0.45800000000000002</v>
      </c>
      <c r="T153" s="55">
        <v>3</v>
      </c>
      <c r="U153" s="67">
        <v>2010</v>
      </c>
      <c r="V153" s="46" t="s">
        <v>124</v>
      </c>
      <c r="W153" s="46" t="s">
        <v>125</v>
      </c>
      <c r="X153" s="46" t="s">
        <v>102</v>
      </c>
      <c r="Y153" s="68" t="str">
        <f t="shared" si="6"/>
        <v>32010冷房店舗用有り</v>
      </c>
      <c r="Z153" s="69">
        <v>-1.1000000000000001</v>
      </c>
      <c r="AA153" s="69">
        <v>2.1</v>
      </c>
      <c r="AB153" s="70">
        <v>1.0511999999999999</v>
      </c>
      <c r="AC153" s="70">
        <v>1.5622</v>
      </c>
      <c r="AD153" s="61">
        <f>HLOOKUP(T153,既存設備NO3!$E$16:$P$17,2,0)</f>
        <v>0</v>
      </c>
      <c r="AE153" s="62">
        <f t="shared" si="5"/>
        <v>1.5620000000000001</v>
      </c>
    </row>
    <row r="154" spans="13:31" ht="13.5" customHeight="1">
      <c r="M154" s="46">
        <v>1</v>
      </c>
      <c r="N154" s="47" t="s">
        <v>130</v>
      </c>
      <c r="O154" s="47" t="s">
        <v>113</v>
      </c>
      <c r="P154" s="47" t="s">
        <v>344</v>
      </c>
      <c r="Q154" s="47" t="s">
        <v>347</v>
      </c>
      <c r="R154" s="48">
        <v>0.53300000000000003</v>
      </c>
      <c r="T154" s="55">
        <v>3</v>
      </c>
      <c r="U154" s="67">
        <v>2010</v>
      </c>
      <c r="V154" s="46" t="s">
        <v>124</v>
      </c>
      <c r="W154" s="46" t="s">
        <v>111</v>
      </c>
      <c r="X154" s="46" t="s">
        <v>102</v>
      </c>
      <c r="Y154" s="68" t="str">
        <f t="shared" si="6"/>
        <v>32010冷房ビル用マルチ有り</v>
      </c>
      <c r="Z154" s="69">
        <v>-0.88</v>
      </c>
      <c r="AA154" s="69">
        <v>1.88</v>
      </c>
      <c r="AB154" s="70">
        <v>1.0548999999999999</v>
      </c>
      <c r="AC154" s="70">
        <v>1.3963000000000001</v>
      </c>
      <c r="AD154" s="61">
        <f>HLOOKUP(T154,既存設備NO3!$E$16:$P$17,2,0)</f>
        <v>0</v>
      </c>
      <c r="AE154" s="62">
        <f t="shared" si="5"/>
        <v>1.3959999999999999</v>
      </c>
    </row>
    <row r="155" spans="13:31" ht="13.5" customHeight="1">
      <c r="M155" s="46">
        <v>1</v>
      </c>
      <c r="N155" s="47" t="s">
        <v>128</v>
      </c>
      <c r="O155" s="47" t="s">
        <v>113</v>
      </c>
      <c r="P155" s="47" t="s">
        <v>344</v>
      </c>
      <c r="Q155" s="47" t="s">
        <v>348</v>
      </c>
      <c r="R155" s="48">
        <v>0.752</v>
      </c>
      <c r="T155" s="55">
        <v>3</v>
      </c>
      <c r="U155" s="67">
        <v>2010</v>
      </c>
      <c r="V155" s="46" t="s">
        <v>124</v>
      </c>
      <c r="W155" s="46" t="s">
        <v>121</v>
      </c>
      <c r="X155" s="46" t="s">
        <v>102</v>
      </c>
      <c r="Y155" s="68" t="str">
        <f t="shared" si="6"/>
        <v>32010冷房設備用有り</v>
      </c>
      <c r="Z155" s="69">
        <v>-0.26</v>
      </c>
      <c r="AA155" s="69">
        <v>1.26</v>
      </c>
      <c r="AB155" s="70">
        <v>1.1929000000000001</v>
      </c>
      <c r="AC155" s="70">
        <v>0.89680000000000004</v>
      </c>
      <c r="AD155" s="61">
        <f>HLOOKUP(T155,既存設備NO3!$E$16:$P$17,2,0)</f>
        <v>0</v>
      </c>
      <c r="AE155" s="62">
        <f t="shared" si="5"/>
        <v>0.89600000000000002</v>
      </c>
    </row>
    <row r="156" spans="13:31" ht="13.5" customHeight="1">
      <c r="M156" s="46">
        <v>1</v>
      </c>
      <c r="N156" s="47" t="s">
        <v>138</v>
      </c>
      <c r="O156" s="47" t="s">
        <v>113</v>
      </c>
      <c r="P156" s="47" t="s">
        <v>344</v>
      </c>
      <c r="Q156" s="47" t="s">
        <v>349</v>
      </c>
      <c r="R156" s="48">
        <v>0.41699999999999998</v>
      </c>
      <c r="T156" s="55">
        <v>3</v>
      </c>
      <c r="U156" s="67">
        <v>2010</v>
      </c>
      <c r="V156" s="46" t="s">
        <v>124</v>
      </c>
      <c r="W156" s="46" t="s">
        <v>125</v>
      </c>
      <c r="X156" s="46" t="s">
        <v>140</v>
      </c>
      <c r="Y156" s="68" t="str">
        <f t="shared" si="6"/>
        <v>32010冷房店舗用無し（一定速）</v>
      </c>
      <c r="Z156" s="69">
        <v>0.25</v>
      </c>
      <c r="AA156" s="69">
        <v>0.75</v>
      </c>
      <c r="AB156" s="70">
        <v>0.25</v>
      </c>
      <c r="AC156" s="70">
        <v>0.75</v>
      </c>
      <c r="AD156" s="61">
        <f>HLOOKUP(T156,既存設備NO3!$E$16:$P$17,2,0)</f>
        <v>0</v>
      </c>
      <c r="AE156" s="62">
        <f t="shared" si="5"/>
        <v>0.75</v>
      </c>
    </row>
    <row r="157" spans="13:31" ht="13.5" customHeight="1">
      <c r="M157" s="46">
        <v>1</v>
      </c>
      <c r="N157" s="47" t="s">
        <v>143</v>
      </c>
      <c r="O157" s="47" t="s">
        <v>113</v>
      </c>
      <c r="P157" s="47" t="s">
        <v>344</v>
      </c>
      <c r="Q157" s="47" t="s">
        <v>350</v>
      </c>
      <c r="R157" s="48">
        <v>0.48299999999999998</v>
      </c>
      <c r="T157" s="55">
        <v>3</v>
      </c>
      <c r="U157" s="67">
        <v>2010</v>
      </c>
      <c r="V157" s="46" t="s">
        <v>124</v>
      </c>
      <c r="W157" s="46" t="s">
        <v>111</v>
      </c>
      <c r="X157" s="46" t="s">
        <v>140</v>
      </c>
      <c r="Y157" s="68" t="str">
        <f t="shared" si="6"/>
        <v>32010冷房ビル用マルチ無し（一定速）</v>
      </c>
      <c r="Z157" s="69">
        <v>0.25</v>
      </c>
      <c r="AA157" s="69">
        <v>0.75</v>
      </c>
      <c r="AB157" s="70">
        <v>0.25</v>
      </c>
      <c r="AC157" s="70">
        <v>0.75</v>
      </c>
      <c r="AD157" s="61">
        <f>HLOOKUP(T157,既存設備NO3!$E$16:$P$17,2,0)</f>
        <v>0</v>
      </c>
      <c r="AE157" s="62">
        <f t="shared" si="5"/>
        <v>0.75</v>
      </c>
    </row>
    <row r="158" spans="13:31" ht="13.5" customHeight="1">
      <c r="M158" s="46">
        <v>1</v>
      </c>
      <c r="N158" s="47" t="s">
        <v>149</v>
      </c>
      <c r="O158" s="47" t="s">
        <v>113</v>
      </c>
      <c r="P158" s="47" t="s">
        <v>344</v>
      </c>
      <c r="Q158" s="47" t="s">
        <v>351</v>
      </c>
      <c r="R158" s="48">
        <v>0.496</v>
      </c>
      <c r="T158" s="55">
        <v>3</v>
      </c>
      <c r="U158" s="67">
        <v>2010</v>
      </c>
      <c r="V158" s="46" t="s">
        <v>124</v>
      </c>
      <c r="W158" s="46" t="s">
        <v>121</v>
      </c>
      <c r="X158" s="46" t="s">
        <v>140</v>
      </c>
      <c r="Y158" s="68" t="str">
        <f t="shared" si="6"/>
        <v>32010冷房設備用無し（一定速）</v>
      </c>
      <c r="Z158" s="69">
        <v>0.25</v>
      </c>
      <c r="AA158" s="69">
        <v>0.75</v>
      </c>
      <c r="AB158" s="70">
        <v>0.25</v>
      </c>
      <c r="AC158" s="70">
        <v>0.75</v>
      </c>
      <c r="AD158" s="61">
        <f>HLOOKUP(T158,既存設備NO3!$E$16:$P$17,2,0)</f>
        <v>0</v>
      </c>
      <c r="AE158" s="62">
        <f t="shared" si="5"/>
        <v>0.75</v>
      </c>
    </row>
    <row r="159" spans="13:31" ht="13.5" customHeight="1">
      <c r="M159" s="46">
        <v>1</v>
      </c>
      <c r="N159" s="47" t="s">
        <v>154</v>
      </c>
      <c r="O159" s="47" t="s">
        <v>113</v>
      </c>
      <c r="P159" s="47" t="s">
        <v>344</v>
      </c>
      <c r="Q159" s="47" t="s">
        <v>352</v>
      </c>
      <c r="R159" s="48">
        <v>0.68300000000000005</v>
      </c>
      <c r="T159" s="55">
        <v>3</v>
      </c>
      <c r="U159" s="67">
        <v>2010</v>
      </c>
      <c r="V159" s="46" t="s">
        <v>156</v>
      </c>
      <c r="W159" s="46" t="s">
        <v>125</v>
      </c>
      <c r="X159" s="46" t="s">
        <v>102</v>
      </c>
      <c r="Y159" s="68" t="str">
        <f t="shared" si="6"/>
        <v>32010暖房店舗用有り</v>
      </c>
      <c r="Z159" s="69">
        <v>-0.72</v>
      </c>
      <c r="AA159" s="69">
        <v>1.72</v>
      </c>
      <c r="AB159" s="70">
        <v>1.0757000000000001</v>
      </c>
      <c r="AC159" s="70">
        <v>1.2710999999999999</v>
      </c>
      <c r="AD159" s="61">
        <f>HLOOKUP(T159,既存設備NO3!$E$16:$P$17,2,0)</f>
        <v>0</v>
      </c>
      <c r="AE159" s="62">
        <f t="shared" si="5"/>
        <v>1.2709999999999999</v>
      </c>
    </row>
    <row r="160" spans="13:31" ht="13.5" customHeight="1">
      <c r="M160" s="46">
        <v>1</v>
      </c>
      <c r="N160" s="47" t="s">
        <v>153</v>
      </c>
      <c r="O160" s="47" t="s">
        <v>113</v>
      </c>
      <c r="P160" s="47" t="s">
        <v>344</v>
      </c>
      <c r="Q160" s="47" t="s">
        <v>353</v>
      </c>
      <c r="R160" s="48">
        <v>0.56499999999999995</v>
      </c>
      <c r="T160" s="55">
        <v>3</v>
      </c>
      <c r="U160" s="67">
        <v>2010</v>
      </c>
      <c r="V160" s="46" t="s">
        <v>156</v>
      </c>
      <c r="W160" s="46" t="s">
        <v>111</v>
      </c>
      <c r="X160" s="46" t="s">
        <v>102</v>
      </c>
      <c r="Y160" s="68" t="str">
        <f t="shared" si="6"/>
        <v>32010暖房ビル用マルチ有り</v>
      </c>
      <c r="Z160" s="69">
        <v>-0.7</v>
      </c>
      <c r="AA160" s="69">
        <v>1.7</v>
      </c>
      <c r="AB160" s="70">
        <v>1.036</v>
      </c>
      <c r="AC160" s="70">
        <v>1.266</v>
      </c>
      <c r="AD160" s="61">
        <f>HLOOKUP(T160,既存設備NO3!$E$16:$P$17,2,0)</f>
        <v>0</v>
      </c>
      <c r="AE160" s="62">
        <f t="shared" si="5"/>
        <v>1.266</v>
      </c>
    </row>
    <row r="161" spans="13:31" ht="13.5" customHeight="1">
      <c r="M161" s="46">
        <v>1</v>
      </c>
      <c r="N161" s="47" t="s">
        <v>110</v>
      </c>
      <c r="O161" s="47" t="s">
        <v>113</v>
      </c>
      <c r="P161" s="47" t="s">
        <v>344</v>
      </c>
      <c r="Q161" s="47" t="s">
        <v>354</v>
      </c>
      <c r="R161" s="48">
        <v>0.95199999999999996</v>
      </c>
      <c r="T161" s="55">
        <v>3</v>
      </c>
      <c r="U161" s="67">
        <v>2010</v>
      </c>
      <c r="V161" s="46" t="s">
        <v>156</v>
      </c>
      <c r="W161" s="46" t="s">
        <v>121</v>
      </c>
      <c r="X161" s="46" t="s">
        <v>102</v>
      </c>
      <c r="Y161" s="68" t="str">
        <f t="shared" si="6"/>
        <v>32010暖房設備用有り</v>
      </c>
      <c r="Z161" s="69">
        <v>-0.26</v>
      </c>
      <c r="AA161" s="69">
        <v>1.26</v>
      </c>
      <c r="AB161" s="70">
        <v>0.82779999999999998</v>
      </c>
      <c r="AC161" s="70">
        <v>0.98809999999999998</v>
      </c>
      <c r="AD161" s="61">
        <f>HLOOKUP(T161,既存設備NO3!$E$16:$P$17,2,0)</f>
        <v>0</v>
      </c>
      <c r="AE161" s="62">
        <f t="shared" si="5"/>
        <v>0.98799999999999999</v>
      </c>
    </row>
    <row r="162" spans="13:31" ht="13.5" customHeight="1">
      <c r="M162" s="46">
        <v>1</v>
      </c>
      <c r="N162" s="47" t="s">
        <v>90</v>
      </c>
      <c r="O162" s="47" t="s">
        <v>113</v>
      </c>
      <c r="P162" s="47" t="s">
        <v>344</v>
      </c>
      <c r="Q162" s="47" t="s">
        <v>355</v>
      </c>
      <c r="R162" s="48">
        <v>1</v>
      </c>
      <c r="T162" s="55">
        <v>3</v>
      </c>
      <c r="U162" s="67">
        <v>2010</v>
      </c>
      <c r="V162" s="46" t="s">
        <v>156</v>
      </c>
      <c r="W162" s="46" t="s">
        <v>125</v>
      </c>
      <c r="X162" s="46" t="s">
        <v>140</v>
      </c>
      <c r="Y162" s="68" t="str">
        <f t="shared" si="6"/>
        <v>32010暖房店舗用無し（一定速）</v>
      </c>
      <c r="Z162" s="69">
        <v>0.25</v>
      </c>
      <c r="AA162" s="69">
        <v>0.75</v>
      </c>
      <c r="AB162" s="70">
        <v>0.25</v>
      </c>
      <c r="AC162" s="70">
        <v>0.75</v>
      </c>
      <c r="AD162" s="61">
        <f>HLOOKUP(T162,既存設備NO3!$E$16:$P$17,2,0)</f>
        <v>0</v>
      </c>
      <c r="AE162" s="62">
        <f t="shared" si="5"/>
        <v>0.75</v>
      </c>
    </row>
    <row r="163" spans="13:31" ht="13.5" customHeight="1">
      <c r="M163" s="46">
        <v>1</v>
      </c>
      <c r="N163" s="47" t="s">
        <v>171</v>
      </c>
      <c r="O163" s="47" t="s">
        <v>113</v>
      </c>
      <c r="P163" s="47" t="s">
        <v>344</v>
      </c>
      <c r="Q163" s="47" t="s">
        <v>356</v>
      </c>
      <c r="R163" s="48">
        <v>0.32</v>
      </c>
      <c r="T163" s="55">
        <v>3</v>
      </c>
      <c r="U163" s="67">
        <v>2010</v>
      </c>
      <c r="V163" s="46" t="s">
        <v>156</v>
      </c>
      <c r="W163" s="46" t="s">
        <v>111</v>
      </c>
      <c r="X163" s="46" t="s">
        <v>140</v>
      </c>
      <c r="Y163" s="68" t="str">
        <f t="shared" si="6"/>
        <v>32010暖房ビル用マルチ無し（一定速）</v>
      </c>
      <c r="Z163" s="69">
        <v>0.25</v>
      </c>
      <c r="AA163" s="69">
        <v>0.75</v>
      </c>
      <c r="AB163" s="70">
        <v>0.25</v>
      </c>
      <c r="AC163" s="70">
        <v>0.75</v>
      </c>
      <c r="AD163" s="61">
        <f>HLOOKUP(T163,既存設備NO3!$E$16:$P$17,2,0)</f>
        <v>0</v>
      </c>
      <c r="AE163" s="62">
        <f t="shared" si="5"/>
        <v>0.75</v>
      </c>
    </row>
    <row r="164" spans="13:31" ht="13.5" customHeight="1">
      <c r="M164" s="46">
        <v>2</v>
      </c>
      <c r="N164" s="47" t="s">
        <v>112</v>
      </c>
      <c r="O164" s="47" t="s">
        <v>113</v>
      </c>
      <c r="P164" s="47" t="s">
        <v>344</v>
      </c>
      <c r="Q164" s="47" t="s">
        <v>357</v>
      </c>
      <c r="R164" s="48">
        <v>0.432</v>
      </c>
      <c r="T164" s="55">
        <v>3</v>
      </c>
      <c r="U164" s="67">
        <v>2010</v>
      </c>
      <c r="V164" s="46" t="s">
        <v>156</v>
      </c>
      <c r="W164" s="46" t="s">
        <v>121</v>
      </c>
      <c r="X164" s="46" t="s">
        <v>140</v>
      </c>
      <c r="Y164" s="68" t="str">
        <f t="shared" si="6"/>
        <v>32010暖房設備用無し（一定速）</v>
      </c>
      <c r="Z164" s="69">
        <v>0.25</v>
      </c>
      <c r="AA164" s="69">
        <v>0.75</v>
      </c>
      <c r="AB164" s="70">
        <v>0.25</v>
      </c>
      <c r="AC164" s="70">
        <v>0.75</v>
      </c>
      <c r="AD164" s="61">
        <f>HLOOKUP(T164,既存設備NO3!$E$16:$P$17,2,0)</f>
        <v>0</v>
      </c>
      <c r="AE164" s="62">
        <f t="shared" si="5"/>
        <v>0.75</v>
      </c>
    </row>
    <row r="165" spans="13:31" ht="13.5" customHeight="1">
      <c r="M165" s="46">
        <v>2</v>
      </c>
      <c r="N165" s="47" t="s">
        <v>122</v>
      </c>
      <c r="O165" s="47" t="s">
        <v>113</v>
      </c>
      <c r="P165" s="47" t="s">
        <v>344</v>
      </c>
      <c r="Q165" s="47" t="s">
        <v>358</v>
      </c>
      <c r="R165" s="48">
        <v>0.46300000000000002</v>
      </c>
      <c r="T165" s="55">
        <v>3</v>
      </c>
      <c r="U165" s="67">
        <v>2015</v>
      </c>
      <c r="V165" s="46" t="s">
        <v>124</v>
      </c>
      <c r="W165" s="46" t="s">
        <v>125</v>
      </c>
      <c r="X165" s="46" t="s">
        <v>102</v>
      </c>
      <c r="Y165" s="68" t="str">
        <f t="shared" si="6"/>
        <v>32015冷房店舗用有り</v>
      </c>
      <c r="Z165" s="69">
        <v>-1.38</v>
      </c>
      <c r="AA165" s="69">
        <v>2.38</v>
      </c>
      <c r="AB165" s="70">
        <v>1.0581</v>
      </c>
      <c r="AC165" s="70">
        <v>1.7705</v>
      </c>
      <c r="AD165" s="61">
        <f>HLOOKUP(T165,既存設備NO3!$E$16:$P$17,2,0)</f>
        <v>0</v>
      </c>
      <c r="AE165" s="62">
        <f t="shared" si="5"/>
        <v>1.77</v>
      </c>
    </row>
    <row r="166" spans="13:31" ht="13.5" customHeight="1">
      <c r="M166" s="46">
        <v>2</v>
      </c>
      <c r="N166" s="47" t="s">
        <v>130</v>
      </c>
      <c r="O166" s="47" t="s">
        <v>113</v>
      </c>
      <c r="P166" s="47" t="s">
        <v>344</v>
      </c>
      <c r="Q166" s="47" t="s">
        <v>359</v>
      </c>
      <c r="R166" s="48">
        <v>0.496</v>
      </c>
      <c r="T166" s="55">
        <v>3</v>
      </c>
      <c r="U166" s="56">
        <v>2015</v>
      </c>
      <c r="V166" s="57" t="s">
        <v>124</v>
      </c>
      <c r="W166" s="57" t="s">
        <v>111</v>
      </c>
      <c r="X166" s="57" t="s">
        <v>102</v>
      </c>
      <c r="Y166" s="58" t="str">
        <f t="shared" si="6"/>
        <v>32015冷房ビル用マルチ有り</v>
      </c>
      <c r="Z166" s="59">
        <v>-1.5740000000000001</v>
      </c>
      <c r="AA166" s="59">
        <v>2.5739999999999998</v>
      </c>
      <c r="AB166" s="60">
        <v>1.0751999999999999</v>
      </c>
      <c r="AC166" s="60">
        <v>1.9117</v>
      </c>
      <c r="AD166" s="61">
        <f>HLOOKUP(T166,既存設備NO3!$E$16:$P$17,2,0)</f>
        <v>0</v>
      </c>
      <c r="AE166" s="62">
        <f t="shared" si="5"/>
        <v>1.911</v>
      </c>
    </row>
    <row r="167" spans="13:31" ht="13.5" customHeight="1">
      <c r="M167" s="46">
        <v>2</v>
      </c>
      <c r="N167" s="47" t="s">
        <v>128</v>
      </c>
      <c r="O167" s="47" t="s">
        <v>113</v>
      </c>
      <c r="P167" s="47" t="s">
        <v>344</v>
      </c>
      <c r="Q167" s="47" t="s">
        <v>360</v>
      </c>
      <c r="R167" s="48">
        <v>0.68500000000000005</v>
      </c>
      <c r="T167" s="55">
        <v>3</v>
      </c>
      <c r="U167" s="56">
        <v>2015</v>
      </c>
      <c r="V167" s="57" t="s">
        <v>124</v>
      </c>
      <c r="W167" s="57" t="s">
        <v>121</v>
      </c>
      <c r="X167" s="57" t="s">
        <v>102</v>
      </c>
      <c r="Y167" s="58" t="str">
        <f t="shared" si="6"/>
        <v>32015冷房設備用有り</v>
      </c>
      <c r="Z167" s="59">
        <v>-0.62</v>
      </c>
      <c r="AA167" s="59">
        <v>1.62</v>
      </c>
      <c r="AB167" s="60">
        <v>1.0472999999999999</v>
      </c>
      <c r="AC167" s="60">
        <v>1.2032</v>
      </c>
      <c r="AD167" s="61">
        <f>HLOOKUP(T167,既存設備NO3!$E$16:$P$17,2,0)</f>
        <v>0</v>
      </c>
      <c r="AE167" s="62">
        <f t="shared" si="5"/>
        <v>1.2030000000000001</v>
      </c>
    </row>
    <row r="168" spans="13:31" ht="13.5" customHeight="1">
      <c r="M168" s="46">
        <v>2</v>
      </c>
      <c r="N168" s="47" t="s">
        <v>138</v>
      </c>
      <c r="O168" s="47" t="s">
        <v>113</v>
      </c>
      <c r="P168" s="47" t="s">
        <v>344</v>
      </c>
      <c r="Q168" s="47" t="s">
        <v>361</v>
      </c>
      <c r="R168" s="48">
        <v>0.41899999999999998</v>
      </c>
      <c r="T168" s="55">
        <v>3</v>
      </c>
      <c r="U168" s="56">
        <v>2015</v>
      </c>
      <c r="V168" s="57" t="s">
        <v>124</v>
      </c>
      <c r="W168" s="57" t="s">
        <v>125</v>
      </c>
      <c r="X168" s="57" t="s">
        <v>140</v>
      </c>
      <c r="Y168" s="58" t="str">
        <f t="shared" si="6"/>
        <v>32015冷房店舗用無し（一定速）</v>
      </c>
      <c r="Z168" s="59">
        <v>0.25</v>
      </c>
      <c r="AA168" s="59">
        <v>0.75</v>
      </c>
      <c r="AB168" s="60">
        <v>0.25</v>
      </c>
      <c r="AC168" s="60">
        <v>0.75</v>
      </c>
      <c r="AD168" s="61">
        <f>HLOOKUP(T168,既存設備NO3!$E$16:$P$17,2,0)</f>
        <v>0</v>
      </c>
      <c r="AE168" s="62">
        <f t="shared" si="5"/>
        <v>0.75</v>
      </c>
    </row>
    <row r="169" spans="13:31" ht="13.5" customHeight="1">
      <c r="M169" s="46">
        <v>2</v>
      </c>
      <c r="N169" s="47" t="s">
        <v>143</v>
      </c>
      <c r="O169" s="47" t="s">
        <v>113</v>
      </c>
      <c r="P169" s="47" t="s">
        <v>344</v>
      </c>
      <c r="Q169" s="47" t="s">
        <v>362</v>
      </c>
      <c r="R169" s="48">
        <v>0.47499999999999998</v>
      </c>
      <c r="T169" s="55">
        <v>3</v>
      </c>
      <c r="U169" s="56">
        <v>2015</v>
      </c>
      <c r="V169" s="57" t="s">
        <v>124</v>
      </c>
      <c r="W169" s="57" t="s">
        <v>111</v>
      </c>
      <c r="X169" s="57" t="s">
        <v>140</v>
      </c>
      <c r="Y169" s="58" t="str">
        <f t="shared" si="6"/>
        <v>32015冷房ビル用マルチ無し（一定速）</v>
      </c>
      <c r="Z169" s="59">
        <v>0.25</v>
      </c>
      <c r="AA169" s="59">
        <v>0.75</v>
      </c>
      <c r="AB169" s="60">
        <v>0.25</v>
      </c>
      <c r="AC169" s="60">
        <v>0.75</v>
      </c>
      <c r="AD169" s="61">
        <f>HLOOKUP(T169,既存設備NO3!$E$16:$P$17,2,0)</f>
        <v>0</v>
      </c>
      <c r="AE169" s="62">
        <f t="shared" si="5"/>
        <v>0.75</v>
      </c>
    </row>
    <row r="170" spans="13:31" ht="13.5" customHeight="1">
      <c r="M170" s="46">
        <v>2</v>
      </c>
      <c r="N170" s="47" t="s">
        <v>149</v>
      </c>
      <c r="O170" s="47" t="s">
        <v>113</v>
      </c>
      <c r="P170" s="47" t="s">
        <v>344</v>
      </c>
      <c r="Q170" s="47" t="s">
        <v>363</v>
      </c>
      <c r="R170" s="48">
        <v>0.45700000000000002</v>
      </c>
      <c r="T170" s="55">
        <v>3</v>
      </c>
      <c r="U170" s="56">
        <v>2015</v>
      </c>
      <c r="V170" s="57" t="s">
        <v>124</v>
      </c>
      <c r="W170" s="57" t="s">
        <v>121</v>
      </c>
      <c r="X170" s="57" t="s">
        <v>140</v>
      </c>
      <c r="Y170" s="58" t="str">
        <f t="shared" si="6"/>
        <v>32015冷房設備用無し（一定速）</v>
      </c>
      <c r="Z170" s="59">
        <v>0.25</v>
      </c>
      <c r="AA170" s="59">
        <v>0.75</v>
      </c>
      <c r="AB170" s="60">
        <v>0.25</v>
      </c>
      <c r="AC170" s="60">
        <v>0.75</v>
      </c>
      <c r="AD170" s="61">
        <f>HLOOKUP(T170,既存設備NO3!$E$16:$P$17,2,0)</f>
        <v>0</v>
      </c>
      <c r="AE170" s="62">
        <f t="shared" si="5"/>
        <v>0.75</v>
      </c>
    </row>
    <row r="171" spans="13:31" ht="13.5" customHeight="1">
      <c r="M171" s="46">
        <v>2</v>
      </c>
      <c r="N171" s="47" t="s">
        <v>154</v>
      </c>
      <c r="O171" s="47" t="s">
        <v>113</v>
      </c>
      <c r="P171" s="47" t="s">
        <v>344</v>
      </c>
      <c r="Q171" s="47" t="s">
        <v>364</v>
      </c>
      <c r="R171" s="48">
        <v>0.68200000000000005</v>
      </c>
      <c r="T171" s="55">
        <v>3</v>
      </c>
      <c r="U171" s="56">
        <v>2015</v>
      </c>
      <c r="V171" s="57" t="s">
        <v>156</v>
      </c>
      <c r="W171" s="57" t="s">
        <v>125</v>
      </c>
      <c r="X171" s="57" t="s">
        <v>102</v>
      </c>
      <c r="Y171" s="58" t="str">
        <f t="shared" si="6"/>
        <v>32015暖房店舗用有り</v>
      </c>
      <c r="Z171" s="59">
        <v>-0.97</v>
      </c>
      <c r="AA171" s="59">
        <v>1.97</v>
      </c>
      <c r="AB171" s="60">
        <v>1.0867</v>
      </c>
      <c r="AC171" s="60">
        <v>1.4558</v>
      </c>
      <c r="AD171" s="61">
        <f>HLOOKUP(T171,既存設備NO3!$E$16:$P$17,2,0)</f>
        <v>0</v>
      </c>
      <c r="AE171" s="62">
        <f t="shared" si="5"/>
        <v>1.4550000000000001</v>
      </c>
    </row>
    <row r="172" spans="13:31" ht="13.5" customHeight="1">
      <c r="M172" s="46">
        <v>2</v>
      </c>
      <c r="N172" s="47" t="s">
        <v>153</v>
      </c>
      <c r="O172" s="47" t="s">
        <v>113</v>
      </c>
      <c r="P172" s="47" t="s">
        <v>344</v>
      </c>
      <c r="Q172" s="47" t="s">
        <v>365</v>
      </c>
      <c r="R172" s="48">
        <v>0.52900000000000003</v>
      </c>
      <c r="T172" s="55">
        <v>3</v>
      </c>
      <c r="U172" s="56">
        <v>2015</v>
      </c>
      <c r="V172" s="57" t="s">
        <v>156</v>
      </c>
      <c r="W172" s="57" t="s">
        <v>111</v>
      </c>
      <c r="X172" s="57" t="s">
        <v>102</v>
      </c>
      <c r="Y172" s="58" t="str">
        <f t="shared" si="6"/>
        <v>32015暖房ビル用マルチ有り</v>
      </c>
      <c r="Z172" s="59">
        <v>-0.876</v>
      </c>
      <c r="AA172" s="59">
        <v>1.8759999999999999</v>
      </c>
      <c r="AB172" s="60">
        <v>1.0398000000000001</v>
      </c>
      <c r="AC172" s="60">
        <v>1.3971</v>
      </c>
      <c r="AD172" s="61">
        <f>HLOOKUP(T172,既存設備NO3!$E$16:$P$17,2,0)</f>
        <v>0</v>
      </c>
      <c r="AE172" s="62">
        <f t="shared" si="5"/>
        <v>1.397</v>
      </c>
    </row>
    <row r="173" spans="13:31" ht="13.5" customHeight="1">
      <c r="M173" s="46">
        <v>2</v>
      </c>
      <c r="N173" s="47" t="s">
        <v>110</v>
      </c>
      <c r="O173" s="47" t="s">
        <v>113</v>
      </c>
      <c r="P173" s="47" t="s">
        <v>344</v>
      </c>
      <c r="Q173" s="47" t="s">
        <v>366</v>
      </c>
      <c r="R173" s="48">
        <v>0.90300000000000002</v>
      </c>
      <c r="T173" s="55">
        <v>3</v>
      </c>
      <c r="U173" s="56">
        <v>2015</v>
      </c>
      <c r="V173" s="57" t="s">
        <v>156</v>
      </c>
      <c r="W173" s="57" t="s">
        <v>121</v>
      </c>
      <c r="X173" s="57" t="s">
        <v>102</v>
      </c>
      <c r="Y173" s="58" t="str">
        <f t="shared" si="6"/>
        <v>32015暖房設備用有り</v>
      </c>
      <c r="Z173" s="59">
        <v>-0.59799999999999998</v>
      </c>
      <c r="AA173" s="59">
        <v>1.5980000000000001</v>
      </c>
      <c r="AB173" s="60">
        <v>1.0339</v>
      </c>
      <c r="AC173" s="60">
        <v>1.19</v>
      </c>
      <c r="AD173" s="61">
        <f>HLOOKUP(T173,既存設備NO3!$E$16:$P$17,2,0)</f>
        <v>0</v>
      </c>
      <c r="AE173" s="62">
        <f t="shared" si="5"/>
        <v>1.19</v>
      </c>
    </row>
    <row r="174" spans="13:31" ht="13.5" customHeight="1">
      <c r="M174" s="46">
        <v>2</v>
      </c>
      <c r="N174" s="47" t="s">
        <v>90</v>
      </c>
      <c r="O174" s="47" t="s">
        <v>113</v>
      </c>
      <c r="P174" s="47" t="s">
        <v>344</v>
      </c>
      <c r="Q174" s="47" t="s">
        <v>367</v>
      </c>
      <c r="R174" s="48">
        <v>1</v>
      </c>
      <c r="T174" s="55">
        <v>3</v>
      </c>
      <c r="U174" s="56">
        <v>2015</v>
      </c>
      <c r="V174" s="57" t="s">
        <v>156</v>
      </c>
      <c r="W174" s="57" t="s">
        <v>125</v>
      </c>
      <c r="X174" s="57" t="s">
        <v>140</v>
      </c>
      <c r="Y174" s="58" t="str">
        <f t="shared" si="6"/>
        <v>32015暖房店舗用無し（一定速）</v>
      </c>
      <c r="Z174" s="59">
        <v>0.25</v>
      </c>
      <c r="AA174" s="59">
        <v>0.75</v>
      </c>
      <c r="AB174" s="60">
        <v>0.25</v>
      </c>
      <c r="AC174" s="60">
        <v>0.75</v>
      </c>
      <c r="AD174" s="61">
        <f>HLOOKUP(T174,既存設備NO3!$E$16:$P$17,2,0)</f>
        <v>0</v>
      </c>
      <c r="AE174" s="62">
        <f t="shared" si="5"/>
        <v>0.75</v>
      </c>
    </row>
    <row r="175" spans="13:31" ht="13.5" customHeight="1">
      <c r="M175" s="46">
        <v>2</v>
      </c>
      <c r="N175" s="47" t="s">
        <v>171</v>
      </c>
      <c r="O175" s="47" t="s">
        <v>113</v>
      </c>
      <c r="P175" s="47" t="s">
        <v>344</v>
      </c>
      <c r="Q175" s="47" t="s">
        <v>368</v>
      </c>
      <c r="R175" s="48">
        <v>0.28899999999999998</v>
      </c>
      <c r="T175" s="55">
        <v>3</v>
      </c>
      <c r="U175" s="56">
        <v>2015</v>
      </c>
      <c r="V175" s="57" t="s">
        <v>156</v>
      </c>
      <c r="W175" s="57" t="s">
        <v>111</v>
      </c>
      <c r="X175" s="57" t="s">
        <v>140</v>
      </c>
      <c r="Y175" s="58" t="str">
        <f t="shared" si="6"/>
        <v>32015暖房ビル用マルチ無し（一定速）</v>
      </c>
      <c r="Z175" s="59">
        <v>0.25</v>
      </c>
      <c r="AA175" s="59">
        <v>0.75</v>
      </c>
      <c r="AB175" s="60">
        <v>0.25</v>
      </c>
      <c r="AC175" s="60">
        <v>0.75</v>
      </c>
      <c r="AD175" s="61">
        <f>HLOOKUP(T175,既存設備NO3!$E$16:$P$17,2,0)</f>
        <v>0</v>
      </c>
      <c r="AE175" s="62">
        <f t="shared" si="5"/>
        <v>0.75</v>
      </c>
    </row>
    <row r="176" spans="13:31" ht="13.5" customHeight="1">
      <c r="M176" s="46">
        <v>3</v>
      </c>
      <c r="N176" s="47" t="s">
        <v>112</v>
      </c>
      <c r="O176" s="47" t="s">
        <v>113</v>
      </c>
      <c r="P176" s="47" t="s">
        <v>344</v>
      </c>
      <c r="Q176" s="47" t="s">
        <v>369</v>
      </c>
      <c r="R176" s="48">
        <v>0.32500000000000001</v>
      </c>
      <c r="T176" s="55">
        <v>3</v>
      </c>
      <c r="U176" s="57">
        <v>2015</v>
      </c>
      <c r="V176" s="57" t="s">
        <v>156</v>
      </c>
      <c r="W176" s="57" t="s">
        <v>121</v>
      </c>
      <c r="X176" s="57" t="s">
        <v>140</v>
      </c>
      <c r="Y176" s="58" t="str">
        <f t="shared" si="6"/>
        <v>32015暖房設備用無し（一定速）</v>
      </c>
      <c r="Z176" s="59">
        <v>0.25</v>
      </c>
      <c r="AA176" s="59">
        <v>0.75</v>
      </c>
      <c r="AB176" s="60">
        <v>0.25</v>
      </c>
      <c r="AC176" s="60">
        <v>0.75</v>
      </c>
      <c r="AD176" s="61">
        <f>HLOOKUP(T176,既存設備NO3!$E$16:$P$17,2,0)</f>
        <v>0</v>
      </c>
      <c r="AE176" s="62">
        <f t="shared" si="5"/>
        <v>0.75</v>
      </c>
    </row>
    <row r="177" spans="13:31" ht="13.5" customHeight="1">
      <c r="M177" s="46">
        <v>3</v>
      </c>
      <c r="N177" s="47" t="s">
        <v>122</v>
      </c>
      <c r="O177" s="47" t="s">
        <v>113</v>
      </c>
      <c r="P177" s="47" t="s">
        <v>344</v>
      </c>
      <c r="Q177" s="47" t="s">
        <v>370</v>
      </c>
      <c r="R177" s="48">
        <v>0.254</v>
      </c>
      <c r="T177" s="71">
        <v>3</v>
      </c>
      <c r="U177" s="72">
        <v>2020</v>
      </c>
      <c r="V177" s="72" t="s">
        <v>124</v>
      </c>
      <c r="W177" s="72" t="s">
        <v>125</v>
      </c>
      <c r="X177" s="72" t="s">
        <v>102</v>
      </c>
      <c r="Y177" s="73" t="str">
        <f t="shared" si="6"/>
        <v>32020冷房店舗用有り</v>
      </c>
      <c r="Z177" s="72">
        <v>-1.38</v>
      </c>
      <c r="AA177" s="72">
        <v>2.38</v>
      </c>
      <c r="AB177" s="72">
        <v>1.0581</v>
      </c>
      <c r="AC177" s="72">
        <v>1.7705</v>
      </c>
      <c r="AD177" s="61">
        <f>HLOOKUP(T177,既存設備NO3!$E$16:$P$17,2,0)</f>
        <v>0</v>
      </c>
      <c r="AE177" s="74">
        <f t="shared" si="5"/>
        <v>1.77</v>
      </c>
    </row>
    <row r="178" spans="13:31" ht="13.5" customHeight="1">
      <c r="M178" s="46">
        <v>3</v>
      </c>
      <c r="N178" s="47" t="s">
        <v>130</v>
      </c>
      <c r="O178" s="47" t="s">
        <v>113</v>
      </c>
      <c r="P178" s="47" t="s">
        <v>344</v>
      </c>
      <c r="Q178" s="47" t="s">
        <v>371</v>
      </c>
      <c r="R178" s="48">
        <v>0.30299999999999999</v>
      </c>
      <c r="T178" s="71">
        <v>3</v>
      </c>
      <c r="U178" s="72">
        <v>2020</v>
      </c>
      <c r="V178" s="72" t="s">
        <v>124</v>
      </c>
      <c r="W178" s="72" t="s">
        <v>111</v>
      </c>
      <c r="X178" s="72" t="s">
        <v>102</v>
      </c>
      <c r="Y178" s="73" t="str">
        <f t="shared" si="6"/>
        <v>32020冷房ビル用マルチ有り</v>
      </c>
      <c r="Z178" s="72">
        <v>-1.68</v>
      </c>
      <c r="AA178" s="72">
        <v>2.68</v>
      </c>
      <c r="AB178" s="72">
        <v>1.0788</v>
      </c>
      <c r="AC178" s="72">
        <v>2.0053000000000001</v>
      </c>
      <c r="AD178" s="61">
        <f>HLOOKUP(T178,既存設備NO3!$E$16:$P$17,2,0)</f>
        <v>0</v>
      </c>
      <c r="AE178" s="74">
        <f t="shared" si="5"/>
        <v>2.0049999999999999</v>
      </c>
    </row>
    <row r="179" spans="13:31" ht="13.5" customHeight="1">
      <c r="M179" s="46">
        <v>3</v>
      </c>
      <c r="N179" s="47" t="s">
        <v>128</v>
      </c>
      <c r="O179" s="47" t="s">
        <v>113</v>
      </c>
      <c r="P179" s="47" t="s">
        <v>344</v>
      </c>
      <c r="Q179" s="47" t="s">
        <v>372</v>
      </c>
      <c r="R179" s="48">
        <v>0.54800000000000004</v>
      </c>
      <c r="T179" s="71">
        <v>3</v>
      </c>
      <c r="U179" s="72">
        <v>2020</v>
      </c>
      <c r="V179" s="72" t="s">
        <v>124</v>
      </c>
      <c r="W179" s="72" t="s">
        <v>121</v>
      </c>
      <c r="X179" s="72" t="s">
        <v>102</v>
      </c>
      <c r="Y179" s="73" t="str">
        <f t="shared" si="6"/>
        <v>32020冷房設備用有り</v>
      </c>
      <c r="Z179" s="72">
        <v>-0.62</v>
      </c>
      <c r="AA179" s="72">
        <v>1.62</v>
      </c>
      <c r="AB179" s="72">
        <v>1.0472999999999999</v>
      </c>
      <c r="AC179" s="72">
        <v>1.2032</v>
      </c>
      <c r="AD179" s="61">
        <f>HLOOKUP(T179,既存設備NO3!$E$16:$P$17,2,0)</f>
        <v>0</v>
      </c>
      <c r="AE179" s="74">
        <f t="shared" si="5"/>
        <v>1.2030000000000001</v>
      </c>
    </row>
    <row r="180" spans="13:31" ht="13.5" customHeight="1">
      <c r="M180" s="46">
        <v>3</v>
      </c>
      <c r="N180" s="47" t="s">
        <v>138</v>
      </c>
      <c r="O180" s="47" t="s">
        <v>113</v>
      </c>
      <c r="P180" s="47" t="s">
        <v>344</v>
      </c>
      <c r="Q180" s="47" t="s">
        <v>373</v>
      </c>
      <c r="R180" s="48">
        <v>0.27400000000000002</v>
      </c>
      <c r="T180" s="71">
        <v>3</v>
      </c>
      <c r="U180" s="72">
        <v>2020</v>
      </c>
      <c r="V180" s="72" t="s">
        <v>124</v>
      </c>
      <c r="W180" s="72" t="s">
        <v>125</v>
      </c>
      <c r="X180" s="72" t="s">
        <v>140</v>
      </c>
      <c r="Y180" s="73" t="str">
        <f t="shared" si="6"/>
        <v>32020冷房店舗用無し（一定速）</v>
      </c>
      <c r="Z180" s="75">
        <v>0.25</v>
      </c>
      <c r="AA180" s="75">
        <v>0.75</v>
      </c>
      <c r="AB180" s="76">
        <v>0.25</v>
      </c>
      <c r="AC180" s="76">
        <v>0.75</v>
      </c>
      <c r="AD180" s="61">
        <f>HLOOKUP(T180,既存設備NO3!$E$16:$P$17,2,0)</f>
        <v>0</v>
      </c>
      <c r="AE180" s="74">
        <f t="shared" si="5"/>
        <v>0.75</v>
      </c>
    </row>
    <row r="181" spans="13:31" ht="13.5" customHeight="1">
      <c r="M181" s="46">
        <v>3</v>
      </c>
      <c r="N181" s="47" t="s">
        <v>143</v>
      </c>
      <c r="O181" s="47" t="s">
        <v>113</v>
      </c>
      <c r="P181" s="47" t="s">
        <v>344</v>
      </c>
      <c r="Q181" s="47" t="s">
        <v>374</v>
      </c>
      <c r="R181" s="48">
        <v>0.27700000000000002</v>
      </c>
      <c r="T181" s="71">
        <v>3</v>
      </c>
      <c r="U181" s="72">
        <v>2020</v>
      </c>
      <c r="V181" s="72" t="s">
        <v>124</v>
      </c>
      <c r="W181" s="72" t="s">
        <v>111</v>
      </c>
      <c r="X181" s="72" t="s">
        <v>140</v>
      </c>
      <c r="Y181" s="73" t="str">
        <f t="shared" si="6"/>
        <v>32020冷房ビル用マルチ無し（一定速）</v>
      </c>
      <c r="Z181" s="75">
        <v>0.25</v>
      </c>
      <c r="AA181" s="75">
        <v>0.75</v>
      </c>
      <c r="AB181" s="76">
        <v>0.25</v>
      </c>
      <c r="AC181" s="76">
        <v>0.75</v>
      </c>
      <c r="AD181" s="61">
        <f>HLOOKUP(T181,既存設備NO3!$E$16:$P$17,2,0)</f>
        <v>0</v>
      </c>
      <c r="AE181" s="74">
        <f t="shared" si="5"/>
        <v>0.75</v>
      </c>
    </row>
    <row r="182" spans="13:31" ht="13.5" customHeight="1">
      <c r="M182" s="46">
        <v>3</v>
      </c>
      <c r="N182" s="47" t="s">
        <v>149</v>
      </c>
      <c r="O182" s="47" t="s">
        <v>113</v>
      </c>
      <c r="P182" s="47" t="s">
        <v>344</v>
      </c>
      <c r="Q182" s="47" t="s">
        <v>375</v>
      </c>
      <c r="R182" s="48">
        <v>0.29199999999999998</v>
      </c>
      <c r="T182" s="71">
        <v>3</v>
      </c>
      <c r="U182" s="72">
        <v>2020</v>
      </c>
      <c r="V182" s="72" t="s">
        <v>124</v>
      </c>
      <c r="W182" s="72" t="s">
        <v>121</v>
      </c>
      <c r="X182" s="72" t="s">
        <v>140</v>
      </c>
      <c r="Y182" s="73" t="str">
        <f t="shared" si="6"/>
        <v>32020冷房設備用無し（一定速）</v>
      </c>
      <c r="Z182" s="75">
        <v>0.25</v>
      </c>
      <c r="AA182" s="75">
        <v>0.75</v>
      </c>
      <c r="AB182" s="76">
        <v>0.25</v>
      </c>
      <c r="AC182" s="76">
        <v>0.75</v>
      </c>
      <c r="AD182" s="61">
        <f>HLOOKUP(T182,既存設備NO3!$E$16:$P$17,2,0)</f>
        <v>0</v>
      </c>
      <c r="AE182" s="74">
        <f t="shared" si="5"/>
        <v>0.75</v>
      </c>
    </row>
    <row r="183" spans="13:31" ht="13.5" customHeight="1">
      <c r="M183" s="46">
        <v>3</v>
      </c>
      <c r="N183" s="47" t="s">
        <v>154</v>
      </c>
      <c r="O183" s="47" t="s">
        <v>113</v>
      </c>
      <c r="P183" s="47" t="s">
        <v>344</v>
      </c>
      <c r="Q183" s="47" t="s">
        <v>376</v>
      </c>
      <c r="R183" s="48">
        <v>0.434</v>
      </c>
      <c r="T183" s="71">
        <v>3</v>
      </c>
      <c r="U183" s="72">
        <v>2020</v>
      </c>
      <c r="V183" s="72" t="s">
        <v>156</v>
      </c>
      <c r="W183" s="72" t="s">
        <v>125</v>
      </c>
      <c r="X183" s="72" t="s">
        <v>102</v>
      </c>
      <c r="Y183" s="73" t="str">
        <f t="shared" si="6"/>
        <v>32020暖房店舗用有り</v>
      </c>
      <c r="Z183" s="72">
        <v>-0.96</v>
      </c>
      <c r="AA183" s="72">
        <v>1.96</v>
      </c>
      <c r="AB183" s="72">
        <v>1.0862000000000001</v>
      </c>
      <c r="AC183" s="72">
        <v>1.4483999999999999</v>
      </c>
      <c r="AD183" s="61">
        <f>HLOOKUP(T183,既存設備NO3!$E$16:$P$17,2,0)</f>
        <v>0</v>
      </c>
      <c r="AE183" s="74">
        <f t="shared" si="5"/>
        <v>1.448</v>
      </c>
    </row>
    <row r="184" spans="13:31" ht="13.5" customHeight="1">
      <c r="M184" s="46">
        <v>3</v>
      </c>
      <c r="N184" s="47" t="s">
        <v>153</v>
      </c>
      <c r="O184" s="47" t="s">
        <v>113</v>
      </c>
      <c r="P184" s="47" t="s">
        <v>344</v>
      </c>
      <c r="Q184" s="47" t="s">
        <v>377</v>
      </c>
      <c r="R184" s="48">
        <v>0.38900000000000001</v>
      </c>
      <c r="T184" s="71">
        <v>3</v>
      </c>
      <c r="U184" s="72">
        <v>2020</v>
      </c>
      <c r="V184" s="72" t="s">
        <v>156</v>
      </c>
      <c r="W184" s="72" t="s">
        <v>111</v>
      </c>
      <c r="X184" s="72" t="s">
        <v>102</v>
      </c>
      <c r="Y184" s="73" t="str">
        <f t="shared" si="6"/>
        <v>32020暖房ビル用マルチ有り</v>
      </c>
      <c r="Z184" s="72">
        <v>-1.1000000000000001</v>
      </c>
      <c r="AA184" s="72">
        <v>2.1</v>
      </c>
      <c r="AB184" s="72">
        <v>1.0416000000000001</v>
      </c>
      <c r="AC184" s="72">
        <v>1.4596</v>
      </c>
      <c r="AD184" s="61">
        <f>HLOOKUP(T184,既存設備NO3!$E$16:$P$17,2,0)</f>
        <v>0</v>
      </c>
      <c r="AE184" s="74">
        <f t="shared" si="5"/>
        <v>1.4590000000000001</v>
      </c>
    </row>
    <row r="185" spans="13:31" ht="13.5" customHeight="1">
      <c r="M185" s="46">
        <v>3</v>
      </c>
      <c r="N185" s="47" t="s">
        <v>110</v>
      </c>
      <c r="O185" s="47" t="s">
        <v>113</v>
      </c>
      <c r="P185" s="47" t="s">
        <v>344</v>
      </c>
      <c r="Q185" s="47" t="s">
        <v>378</v>
      </c>
      <c r="R185" s="48">
        <v>0.66100000000000003</v>
      </c>
      <c r="T185" s="71">
        <v>3</v>
      </c>
      <c r="U185" s="72">
        <v>2020</v>
      </c>
      <c r="V185" s="72" t="s">
        <v>156</v>
      </c>
      <c r="W185" s="72" t="s">
        <v>121</v>
      </c>
      <c r="X185" s="72" t="s">
        <v>102</v>
      </c>
      <c r="Y185" s="73" t="str">
        <f t="shared" si="6"/>
        <v>32020暖房設備用有り</v>
      </c>
      <c r="Z185" s="72">
        <v>-0.46</v>
      </c>
      <c r="AA185" s="72">
        <v>1.46</v>
      </c>
      <c r="AB185" s="72">
        <v>0.94</v>
      </c>
      <c r="AC185" s="72">
        <v>1.1100000000000001</v>
      </c>
      <c r="AD185" s="61">
        <f>HLOOKUP(T185,既存設備NO3!$E$16:$P$17,2,0)</f>
        <v>0</v>
      </c>
      <c r="AE185" s="74">
        <f t="shared" si="5"/>
        <v>1.1100000000000001</v>
      </c>
    </row>
    <row r="186" spans="13:31" ht="13.5" customHeight="1">
      <c r="M186" s="46">
        <v>3</v>
      </c>
      <c r="N186" s="47" t="s">
        <v>90</v>
      </c>
      <c r="O186" s="47" t="s">
        <v>113</v>
      </c>
      <c r="P186" s="47" t="s">
        <v>344</v>
      </c>
      <c r="Q186" s="47" t="s">
        <v>379</v>
      </c>
      <c r="R186" s="48">
        <v>0.84599999999999997</v>
      </c>
      <c r="T186" s="71">
        <v>3</v>
      </c>
      <c r="U186" s="72">
        <v>2020</v>
      </c>
      <c r="V186" s="72" t="s">
        <v>156</v>
      </c>
      <c r="W186" s="72" t="s">
        <v>125</v>
      </c>
      <c r="X186" s="72" t="s">
        <v>140</v>
      </c>
      <c r="Y186" s="73" t="str">
        <f t="shared" si="6"/>
        <v>32020暖房店舗用無し（一定速）</v>
      </c>
      <c r="Z186" s="75">
        <v>0.25</v>
      </c>
      <c r="AA186" s="75">
        <v>0.75</v>
      </c>
      <c r="AB186" s="76">
        <v>0.25</v>
      </c>
      <c r="AC186" s="76">
        <v>0.75</v>
      </c>
      <c r="AD186" s="61">
        <f>HLOOKUP(T186,既存設備NO3!$E$16:$P$17,2,0)</f>
        <v>0</v>
      </c>
      <c r="AE186" s="74">
        <f t="shared" ref="AE186:AE249" si="7">ROUNDDOWN(IF(AD186&gt;=0.25,Z186*AD186+AA186,AB186*AD186+AC186),3)</f>
        <v>0.75</v>
      </c>
    </row>
    <row r="187" spans="13:31" ht="13.5" customHeight="1">
      <c r="M187" s="46">
        <v>3</v>
      </c>
      <c r="N187" s="47" t="s">
        <v>171</v>
      </c>
      <c r="O187" s="47" t="s">
        <v>113</v>
      </c>
      <c r="P187" s="47" t="s">
        <v>344</v>
      </c>
      <c r="Q187" s="47" t="s">
        <v>380</v>
      </c>
      <c r="R187" s="48">
        <v>0.185</v>
      </c>
      <c r="T187" s="71">
        <v>3</v>
      </c>
      <c r="U187" s="72">
        <v>2020</v>
      </c>
      <c r="V187" s="72" t="s">
        <v>156</v>
      </c>
      <c r="W187" s="72" t="s">
        <v>111</v>
      </c>
      <c r="X187" s="72" t="s">
        <v>140</v>
      </c>
      <c r="Y187" s="73" t="str">
        <f t="shared" si="6"/>
        <v>32020暖房ビル用マルチ無し（一定速）</v>
      </c>
      <c r="Z187" s="75">
        <v>0.25</v>
      </c>
      <c r="AA187" s="75">
        <v>0.75</v>
      </c>
      <c r="AB187" s="76">
        <v>0.25</v>
      </c>
      <c r="AC187" s="76">
        <v>0.75</v>
      </c>
      <c r="AD187" s="61">
        <f>HLOOKUP(T187,既存設備NO3!$E$16:$P$17,2,0)</f>
        <v>0</v>
      </c>
      <c r="AE187" s="74">
        <f t="shared" si="7"/>
        <v>0.75</v>
      </c>
    </row>
    <row r="188" spans="13:31" ht="13.5" customHeight="1">
      <c r="M188" s="46">
        <v>4</v>
      </c>
      <c r="N188" s="47" t="s">
        <v>112</v>
      </c>
      <c r="O188" s="47" t="s">
        <v>113</v>
      </c>
      <c r="P188" s="47" t="s">
        <v>344</v>
      </c>
      <c r="Q188" s="47" t="s">
        <v>381</v>
      </c>
      <c r="R188" s="48">
        <v>0.151</v>
      </c>
      <c r="T188" s="71">
        <v>3</v>
      </c>
      <c r="U188" s="72">
        <v>2020</v>
      </c>
      <c r="V188" s="72" t="s">
        <v>156</v>
      </c>
      <c r="W188" s="72" t="s">
        <v>121</v>
      </c>
      <c r="X188" s="72" t="s">
        <v>140</v>
      </c>
      <c r="Y188" s="73" t="str">
        <f t="shared" si="6"/>
        <v>32020暖房設備用無し（一定速）</v>
      </c>
      <c r="Z188" s="75">
        <v>0.25</v>
      </c>
      <c r="AA188" s="75">
        <v>0.75</v>
      </c>
      <c r="AB188" s="76">
        <v>0.25</v>
      </c>
      <c r="AC188" s="76">
        <v>0.75</v>
      </c>
      <c r="AD188" s="61">
        <f>HLOOKUP(T188,既存設備NO3!$E$16:$P$17,2,0)</f>
        <v>0</v>
      </c>
      <c r="AE188" s="74">
        <f t="shared" si="7"/>
        <v>0.75</v>
      </c>
    </row>
    <row r="189" spans="13:31" ht="13.5" customHeight="1">
      <c r="M189" s="46">
        <v>4</v>
      </c>
      <c r="N189" s="47" t="s">
        <v>122</v>
      </c>
      <c r="O189" s="47" t="s">
        <v>113</v>
      </c>
      <c r="P189" s="47" t="s">
        <v>344</v>
      </c>
      <c r="Q189" s="47" t="s">
        <v>382</v>
      </c>
      <c r="R189" s="48">
        <v>0.151</v>
      </c>
      <c r="T189" s="55">
        <v>4</v>
      </c>
      <c r="U189" s="56">
        <v>1995</v>
      </c>
      <c r="V189" s="57" t="s">
        <v>124</v>
      </c>
      <c r="W189" s="57" t="s">
        <v>125</v>
      </c>
      <c r="X189" s="57" t="s">
        <v>102</v>
      </c>
      <c r="Y189" s="58" t="str">
        <f t="shared" si="6"/>
        <v>41995冷房店舗用有り</v>
      </c>
      <c r="Z189" s="59">
        <v>0.32</v>
      </c>
      <c r="AA189" s="59">
        <v>0.68</v>
      </c>
      <c r="AB189" s="60">
        <v>1.0165999999999999</v>
      </c>
      <c r="AC189" s="60">
        <v>0.50590000000000002</v>
      </c>
      <c r="AD189" s="61">
        <f>HLOOKUP(T189,既存設備NO3!$E$16:$P$17,2,0)</f>
        <v>0</v>
      </c>
      <c r="AE189" s="62">
        <f t="shared" si="7"/>
        <v>0.505</v>
      </c>
    </row>
    <row r="190" spans="13:31" ht="13.5" customHeight="1">
      <c r="M190" s="46">
        <v>4</v>
      </c>
      <c r="N190" s="47" t="s">
        <v>130</v>
      </c>
      <c r="O190" s="47" t="s">
        <v>113</v>
      </c>
      <c r="P190" s="47" t="s">
        <v>344</v>
      </c>
      <c r="Q190" s="47" t="s">
        <v>383</v>
      </c>
      <c r="R190" s="48">
        <v>0.20100000000000001</v>
      </c>
      <c r="T190" s="55">
        <v>4</v>
      </c>
      <c r="U190" s="56">
        <v>1995</v>
      </c>
      <c r="V190" s="57" t="s">
        <v>124</v>
      </c>
      <c r="W190" s="57" t="s">
        <v>111</v>
      </c>
      <c r="X190" s="57" t="s">
        <v>102</v>
      </c>
      <c r="Y190" s="58" t="str">
        <f t="shared" si="6"/>
        <v>41995冷房ビル用マルチ有り</v>
      </c>
      <c r="Z190" s="59">
        <v>-0.218</v>
      </c>
      <c r="AA190" s="59">
        <v>1.218</v>
      </c>
      <c r="AB190" s="60">
        <v>1.0356000000000001</v>
      </c>
      <c r="AC190" s="60">
        <v>0.90459999999999996</v>
      </c>
      <c r="AD190" s="61">
        <f>HLOOKUP(T190,既存設備NO3!$E$16:$P$17,2,0)</f>
        <v>0</v>
      </c>
      <c r="AE190" s="62">
        <f t="shared" si="7"/>
        <v>0.90400000000000003</v>
      </c>
    </row>
    <row r="191" spans="13:31" ht="14.25" customHeight="1">
      <c r="M191" s="46">
        <v>4</v>
      </c>
      <c r="N191" s="47" t="s">
        <v>128</v>
      </c>
      <c r="O191" s="47" t="s">
        <v>113</v>
      </c>
      <c r="P191" s="47" t="s">
        <v>344</v>
      </c>
      <c r="Q191" s="47" t="s">
        <v>384</v>
      </c>
      <c r="R191" s="48">
        <v>0.28399999999999997</v>
      </c>
      <c r="T191" s="55">
        <v>4</v>
      </c>
      <c r="U191" s="56">
        <v>1995</v>
      </c>
      <c r="V191" s="57" t="s">
        <v>124</v>
      </c>
      <c r="W191" s="57" t="s">
        <v>121</v>
      </c>
      <c r="X191" s="57" t="s">
        <v>102</v>
      </c>
      <c r="Y191" s="58" t="str">
        <f t="shared" si="6"/>
        <v>41995冷房設備用有り</v>
      </c>
      <c r="Z191" s="59">
        <v>0.25</v>
      </c>
      <c r="AA191" s="59">
        <v>0.75</v>
      </c>
      <c r="AB191" s="60">
        <v>1.0219</v>
      </c>
      <c r="AC191" s="60">
        <v>0.55700000000000005</v>
      </c>
      <c r="AD191" s="61">
        <f>HLOOKUP(T191,既存設備NO3!$E$16:$P$17,2,0)</f>
        <v>0</v>
      </c>
      <c r="AE191" s="62">
        <f t="shared" si="7"/>
        <v>0.55700000000000005</v>
      </c>
    </row>
    <row r="192" spans="13:31" ht="13.5" customHeight="1">
      <c r="M192" s="46">
        <v>4</v>
      </c>
      <c r="N192" s="47" t="s">
        <v>138</v>
      </c>
      <c r="O192" s="47" t="s">
        <v>113</v>
      </c>
      <c r="P192" s="47" t="s">
        <v>344</v>
      </c>
      <c r="Q192" s="47" t="s">
        <v>385</v>
      </c>
      <c r="R192" s="48">
        <v>8.8999999999999996E-2</v>
      </c>
      <c r="T192" s="55">
        <v>4</v>
      </c>
      <c r="U192" s="56">
        <v>1995</v>
      </c>
      <c r="V192" s="57" t="s">
        <v>124</v>
      </c>
      <c r="W192" s="57" t="s">
        <v>125</v>
      </c>
      <c r="X192" s="57" t="s">
        <v>140</v>
      </c>
      <c r="Y192" s="58" t="str">
        <f t="shared" si="6"/>
        <v>41995冷房店舗用無し（一定速）</v>
      </c>
      <c r="Z192" s="59">
        <v>0.26</v>
      </c>
      <c r="AA192" s="59">
        <v>0.74</v>
      </c>
      <c r="AB192" s="60">
        <v>0.26</v>
      </c>
      <c r="AC192" s="60">
        <v>0.74</v>
      </c>
      <c r="AD192" s="61">
        <f>HLOOKUP(T192,既存設備NO3!$E$16:$P$17,2,0)</f>
        <v>0</v>
      </c>
      <c r="AE192" s="62">
        <f t="shared" si="7"/>
        <v>0.74</v>
      </c>
    </row>
    <row r="193" spans="13:31" ht="13.5" customHeight="1">
      <c r="M193" s="46">
        <v>4</v>
      </c>
      <c r="N193" s="47" t="s">
        <v>143</v>
      </c>
      <c r="O193" s="47" t="s">
        <v>113</v>
      </c>
      <c r="P193" s="47" t="s">
        <v>344</v>
      </c>
      <c r="Q193" s="47" t="s">
        <v>386</v>
      </c>
      <c r="R193" s="48">
        <v>0.115</v>
      </c>
      <c r="T193" s="55">
        <v>4</v>
      </c>
      <c r="U193" s="56">
        <v>1995</v>
      </c>
      <c r="V193" s="57" t="s">
        <v>124</v>
      </c>
      <c r="W193" s="57" t="s">
        <v>111</v>
      </c>
      <c r="X193" s="57" t="s">
        <v>140</v>
      </c>
      <c r="Y193" s="58" t="str">
        <f t="shared" si="6"/>
        <v>41995冷房ビル用マルチ無し（一定速）</v>
      </c>
      <c r="Z193" s="59">
        <v>0.26</v>
      </c>
      <c r="AA193" s="59">
        <v>0.74</v>
      </c>
      <c r="AB193" s="60">
        <v>0.26</v>
      </c>
      <c r="AC193" s="60">
        <v>0.74</v>
      </c>
      <c r="AD193" s="61">
        <f>HLOOKUP(T193,既存設備NO3!$E$16:$P$17,2,0)</f>
        <v>0</v>
      </c>
      <c r="AE193" s="62">
        <f t="shared" si="7"/>
        <v>0.74</v>
      </c>
    </row>
    <row r="194" spans="13:31" ht="13.5" customHeight="1">
      <c r="M194" s="46">
        <v>4</v>
      </c>
      <c r="N194" s="47" t="s">
        <v>149</v>
      </c>
      <c r="O194" s="47" t="s">
        <v>113</v>
      </c>
      <c r="P194" s="47" t="s">
        <v>344</v>
      </c>
      <c r="Q194" s="47" t="s">
        <v>387</v>
      </c>
      <c r="R194" s="48">
        <v>0.13400000000000001</v>
      </c>
      <c r="T194" s="55">
        <v>4</v>
      </c>
      <c r="U194" s="56">
        <v>1995</v>
      </c>
      <c r="V194" s="57" t="s">
        <v>124</v>
      </c>
      <c r="W194" s="57" t="s">
        <v>121</v>
      </c>
      <c r="X194" s="57" t="s">
        <v>140</v>
      </c>
      <c r="Y194" s="58" t="str">
        <f t="shared" si="6"/>
        <v>41995冷房設備用無し（一定速）</v>
      </c>
      <c r="Z194" s="59">
        <v>0.26</v>
      </c>
      <c r="AA194" s="59">
        <v>0.74</v>
      </c>
      <c r="AB194" s="60">
        <v>0.26</v>
      </c>
      <c r="AC194" s="60">
        <v>0.74</v>
      </c>
      <c r="AD194" s="61">
        <f>HLOOKUP(T194,既存設備NO3!$E$16:$P$17,2,0)</f>
        <v>0</v>
      </c>
      <c r="AE194" s="62">
        <f t="shared" si="7"/>
        <v>0.74</v>
      </c>
    </row>
    <row r="195" spans="13:31" ht="14.25" customHeight="1">
      <c r="M195" s="46">
        <v>4</v>
      </c>
      <c r="N195" s="47" t="s">
        <v>154</v>
      </c>
      <c r="O195" s="47" t="s">
        <v>113</v>
      </c>
      <c r="P195" s="47" t="s">
        <v>344</v>
      </c>
      <c r="Q195" s="47" t="s">
        <v>388</v>
      </c>
      <c r="R195" s="48">
        <v>0.246</v>
      </c>
      <c r="T195" s="55">
        <v>4</v>
      </c>
      <c r="U195" s="56">
        <v>1995</v>
      </c>
      <c r="V195" s="57" t="s">
        <v>156</v>
      </c>
      <c r="W195" s="57" t="s">
        <v>125</v>
      </c>
      <c r="X195" s="57" t="s">
        <v>102</v>
      </c>
      <c r="Y195" s="58" t="str">
        <f t="shared" si="6"/>
        <v>41995暖房店舗用有り</v>
      </c>
      <c r="Z195" s="59">
        <v>0.374</v>
      </c>
      <c r="AA195" s="59">
        <v>0.626</v>
      </c>
      <c r="AB195" s="60">
        <v>1.0275000000000001</v>
      </c>
      <c r="AC195" s="60">
        <v>0.46260000000000001</v>
      </c>
      <c r="AD195" s="61">
        <f>HLOOKUP(T195,既存設備NO3!$E$16:$P$17,2,0)</f>
        <v>0</v>
      </c>
      <c r="AE195" s="62">
        <f t="shared" si="7"/>
        <v>0.46200000000000002</v>
      </c>
    </row>
    <row r="196" spans="13:31" ht="13.5" customHeight="1">
      <c r="M196" s="46">
        <v>4</v>
      </c>
      <c r="N196" s="47" t="s">
        <v>153</v>
      </c>
      <c r="O196" s="47" t="s">
        <v>113</v>
      </c>
      <c r="P196" s="47" t="s">
        <v>344</v>
      </c>
      <c r="Q196" s="47" t="s">
        <v>389</v>
      </c>
      <c r="R196" s="48">
        <v>0.20799999999999999</v>
      </c>
      <c r="T196" s="55">
        <v>4</v>
      </c>
      <c r="U196" s="56">
        <v>1995</v>
      </c>
      <c r="V196" s="57" t="s">
        <v>156</v>
      </c>
      <c r="W196" s="57" t="s">
        <v>111</v>
      </c>
      <c r="X196" s="57" t="s">
        <v>102</v>
      </c>
      <c r="Y196" s="58" t="str">
        <f t="shared" si="6"/>
        <v>41995暖房ビル用マルチ有り</v>
      </c>
      <c r="Z196" s="59">
        <v>-0.112</v>
      </c>
      <c r="AA196" s="59">
        <v>1.1120000000000001</v>
      </c>
      <c r="AB196" s="60">
        <v>1.0236000000000001</v>
      </c>
      <c r="AC196" s="60">
        <v>0.82809999999999995</v>
      </c>
      <c r="AD196" s="61">
        <f>HLOOKUP(T196,既存設備NO3!$E$16:$P$17,2,0)</f>
        <v>0</v>
      </c>
      <c r="AE196" s="62">
        <f t="shared" si="7"/>
        <v>0.82799999999999996</v>
      </c>
    </row>
    <row r="197" spans="13:31" ht="13.5" customHeight="1">
      <c r="M197" s="46">
        <v>4</v>
      </c>
      <c r="N197" s="47" t="s">
        <v>110</v>
      </c>
      <c r="O197" s="47" t="s">
        <v>113</v>
      </c>
      <c r="P197" s="47" t="s">
        <v>344</v>
      </c>
      <c r="Q197" s="47" t="s">
        <v>390</v>
      </c>
      <c r="R197" s="48">
        <v>0.33800000000000002</v>
      </c>
      <c r="T197" s="55">
        <v>4</v>
      </c>
      <c r="U197" s="56">
        <v>1995</v>
      </c>
      <c r="V197" s="57" t="s">
        <v>156</v>
      </c>
      <c r="W197" s="57" t="s">
        <v>121</v>
      </c>
      <c r="X197" s="57" t="s">
        <v>102</v>
      </c>
      <c r="Y197" s="58" t="str">
        <f t="shared" si="6"/>
        <v>41995暖房設備用有り</v>
      </c>
      <c r="Z197" s="59">
        <v>0.25</v>
      </c>
      <c r="AA197" s="59">
        <v>0.75</v>
      </c>
      <c r="AB197" s="60">
        <v>1.0159</v>
      </c>
      <c r="AC197" s="60">
        <v>0.5585</v>
      </c>
      <c r="AD197" s="61">
        <f>HLOOKUP(T197,既存設備NO3!$E$16:$P$17,2,0)</f>
        <v>0</v>
      </c>
      <c r="AE197" s="62">
        <f t="shared" si="7"/>
        <v>0.55800000000000005</v>
      </c>
    </row>
    <row r="198" spans="13:31" ht="13.5" customHeight="1">
      <c r="M198" s="46">
        <v>4</v>
      </c>
      <c r="N198" s="47" t="s">
        <v>90</v>
      </c>
      <c r="O198" s="47" t="s">
        <v>113</v>
      </c>
      <c r="P198" s="47" t="s">
        <v>344</v>
      </c>
      <c r="Q198" s="47" t="s">
        <v>391</v>
      </c>
      <c r="R198" s="48">
        <v>0.51400000000000001</v>
      </c>
      <c r="T198" s="55">
        <v>4</v>
      </c>
      <c r="U198" s="56">
        <v>1995</v>
      </c>
      <c r="V198" s="57" t="s">
        <v>156</v>
      </c>
      <c r="W198" s="57" t="s">
        <v>125</v>
      </c>
      <c r="X198" s="57" t="s">
        <v>140</v>
      </c>
      <c r="Y198" s="58" t="str">
        <f t="shared" si="6"/>
        <v>41995暖房店舗用無し（一定速）</v>
      </c>
      <c r="Z198" s="59">
        <v>0.26</v>
      </c>
      <c r="AA198" s="59">
        <v>0.74</v>
      </c>
      <c r="AB198" s="60">
        <v>0.26</v>
      </c>
      <c r="AC198" s="60">
        <v>0.74</v>
      </c>
      <c r="AD198" s="61">
        <f>HLOOKUP(T198,既存設備NO3!$E$16:$P$17,2,0)</f>
        <v>0</v>
      </c>
      <c r="AE198" s="62">
        <f t="shared" si="7"/>
        <v>0.74</v>
      </c>
    </row>
    <row r="199" spans="13:31" ht="13.5" customHeight="1">
      <c r="M199" s="46">
        <v>4</v>
      </c>
      <c r="N199" s="47" t="s">
        <v>171</v>
      </c>
      <c r="O199" s="47" t="s">
        <v>113</v>
      </c>
      <c r="P199" s="47" t="s">
        <v>344</v>
      </c>
      <c r="Q199" s="47" t="s">
        <v>392</v>
      </c>
      <c r="R199" s="48">
        <v>0.115</v>
      </c>
      <c r="T199" s="55">
        <v>4</v>
      </c>
      <c r="U199" s="56">
        <v>1995</v>
      </c>
      <c r="V199" s="57" t="s">
        <v>156</v>
      </c>
      <c r="W199" s="57" t="s">
        <v>111</v>
      </c>
      <c r="X199" s="57" t="s">
        <v>140</v>
      </c>
      <c r="Y199" s="58" t="str">
        <f t="shared" si="6"/>
        <v>41995暖房ビル用マルチ無し（一定速）</v>
      </c>
      <c r="Z199" s="59">
        <v>0.26</v>
      </c>
      <c r="AA199" s="59">
        <v>0.74</v>
      </c>
      <c r="AB199" s="60">
        <v>0.26</v>
      </c>
      <c r="AC199" s="60">
        <v>0.74</v>
      </c>
      <c r="AD199" s="61">
        <f>HLOOKUP(T199,既存設備NO3!$E$16:$P$17,2,0)</f>
        <v>0</v>
      </c>
      <c r="AE199" s="62">
        <f t="shared" si="7"/>
        <v>0.74</v>
      </c>
    </row>
    <row r="200" spans="13:31" ht="13.5" customHeight="1">
      <c r="M200" s="46">
        <v>5</v>
      </c>
      <c r="N200" s="47" t="s">
        <v>112</v>
      </c>
      <c r="O200" s="47" t="s">
        <v>113</v>
      </c>
      <c r="P200" s="47" t="s">
        <v>344</v>
      </c>
      <c r="Q200" s="47" t="s">
        <v>393</v>
      </c>
      <c r="R200" s="48">
        <v>0.13200000000000001</v>
      </c>
      <c r="T200" s="55">
        <v>4</v>
      </c>
      <c r="U200" s="56">
        <v>1995</v>
      </c>
      <c r="V200" s="57" t="s">
        <v>156</v>
      </c>
      <c r="W200" s="57" t="s">
        <v>121</v>
      </c>
      <c r="X200" s="57" t="s">
        <v>140</v>
      </c>
      <c r="Y200" s="58" t="str">
        <f t="shared" si="6"/>
        <v>41995暖房設備用無し（一定速）</v>
      </c>
      <c r="Z200" s="59">
        <v>0.26</v>
      </c>
      <c r="AA200" s="59">
        <v>0.74</v>
      </c>
      <c r="AB200" s="60">
        <v>0.26</v>
      </c>
      <c r="AC200" s="60">
        <v>0.74</v>
      </c>
      <c r="AD200" s="61">
        <f>HLOOKUP(T200,既存設備NO3!$E$16:$P$17,2,0)</f>
        <v>0</v>
      </c>
      <c r="AE200" s="62">
        <f t="shared" si="7"/>
        <v>0.74</v>
      </c>
    </row>
    <row r="201" spans="13:31" ht="13.5" customHeight="1">
      <c r="M201" s="46">
        <v>5</v>
      </c>
      <c r="N201" s="47" t="s">
        <v>122</v>
      </c>
      <c r="O201" s="47" t="s">
        <v>113</v>
      </c>
      <c r="P201" s="47" t="s">
        <v>344</v>
      </c>
      <c r="Q201" s="47" t="s">
        <v>394</v>
      </c>
      <c r="R201" s="48">
        <v>8.2000000000000003E-2</v>
      </c>
      <c r="T201" s="55">
        <v>4</v>
      </c>
      <c r="U201" s="56">
        <v>2005</v>
      </c>
      <c r="V201" s="57" t="s">
        <v>124</v>
      </c>
      <c r="W201" s="57" t="s">
        <v>125</v>
      </c>
      <c r="X201" s="57" t="s">
        <v>102</v>
      </c>
      <c r="Y201" s="58" t="str">
        <f t="shared" si="6"/>
        <v>42005冷房店舗用有り</v>
      </c>
      <c r="Z201" s="59">
        <v>-0.86599999999999999</v>
      </c>
      <c r="AA201" s="59">
        <v>1.8660000000000001</v>
      </c>
      <c r="AB201" s="60">
        <v>1.0455000000000001</v>
      </c>
      <c r="AC201" s="60">
        <v>1.3880999999999999</v>
      </c>
      <c r="AD201" s="61">
        <f>HLOOKUP(T201,既存設備NO3!$E$16:$P$17,2,0)</f>
        <v>0</v>
      </c>
      <c r="AE201" s="74">
        <f t="shared" si="7"/>
        <v>1.3879999999999999</v>
      </c>
    </row>
    <row r="202" spans="13:31" ht="13.5" customHeight="1">
      <c r="M202" s="46">
        <v>5</v>
      </c>
      <c r="N202" s="47" t="s">
        <v>130</v>
      </c>
      <c r="O202" s="47" t="s">
        <v>113</v>
      </c>
      <c r="P202" s="47" t="s">
        <v>344</v>
      </c>
      <c r="Q202" s="47" t="s">
        <v>395</v>
      </c>
      <c r="R202" s="48">
        <v>6.8000000000000005E-2</v>
      </c>
      <c r="T202" s="55">
        <v>4</v>
      </c>
      <c r="U202" s="56">
        <v>2005</v>
      </c>
      <c r="V202" s="57" t="s">
        <v>124</v>
      </c>
      <c r="W202" s="57" t="s">
        <v>111</v>
      </c>
      <c r="X202" s="57" t="s">
        <v>102</v>
      </c>
      <c r="Y202" s="58" t="str">
        <f t="shared" ref="Y202:Y265" si="8">T202&amp;U202&amp;V202&amp;W202&amp;X202</f>
        <v>42005冷房ビル用マルチ有り</v>
      </c>
      <c r="Z202" s="59">
        <v>-0.68200000000000005</v>
      </c>
      <c r="AA202" s="59">
        <v>1.6819999999999999</v>
      </c>
      <c r="AB202" s="60">
        <v>1.0490999999999999</v>
      </c>
      <c r="AC202" s="60">
        <v>1.2492000000000001</v>
      </c>
      <c r="AD202" s="61">
        <f>HLOOKUP(T202,既存設備NO3!$E$16:$P$17,2,0)</f>
        <v>0</v>
      </c>
      <c r="AE202" s="62">
        <f t="shared" si="7"/>
        <v>1.2490000000000001</v>
      </c>
    </row>
    <row r="203" spans="13:31" ht="13.5" customHeight="1">
      <c r="M203" s="46">
        <v>5</v>
      </c>
      <c r="N203" s="47" t="s">
        <v>128</v>
      </c>
      <c r="O203" s="47" t="s">
        <v>113</v>
      </c>
      <c r="P203" s="47" t="s">
        <v>344</v>
      </c>
      <c r="Q203" s="47" t="s">
        <v>396</v>
      </c>
      <c r="R203" s="48">
        <v>0.247</v>
      </c>
      <c r="T203" s="55">
        <v>4</v>
      </c>
      <c r="U203" s="56">
        <v>2005</v>
      </c>
      <c r="V203" s="57" t="s">
        <v>124</v>
      </c>
      <c r="W203" s="57" t="s">
        <v>121</v>
      </c>
      <c r="X203" s="57" t="s">
        <v>102</v>
      </c>
      <c r="Y203" s="58" t="str">
        <f t="shared" si="8"/>
        <v>42005冷房設備用有り</v>
      </c>
      <c r="Z203" s="59">
        <v>-0.114</v>
      </c>
      <c r="AA203" s="59">
        <v>1.1140000000000001</v>
      </c>
      <c r="AB203" s="60">
        <v>1.0325</v>
      </c>
      <c r="AC203" s="60">
        <v>0.82740000000000002</v>
      </c>
      <c r="AD203" s="61">
        <f>HLOOKUP(T203,既存設備NO3!$E$16:$P$17,2,0)</f>
        <v>0</v>
      </c>
      <c r="AE203" s="62">
        <f t="shared" si="7"/>
        <v>0.82699999999999996</v>
      </c>
    </row>
    <row r="204" spans="13:31" ht="13.5" customHeight="1">
      <c r="M204" s="46">
        <v>5</v>
      </c>
      <c r="N204" s="47" t="s">
        <v>138</v>
      </c>
      <c r="O204" s="47" t="s">
        <v>113</v>
      </c>
      <c r="P204" s="47" t="s">
        <v>344</v>
      </c>
      <c r="Q204" s="47" t="s">
        <v>397</v>
      </c>
      <c r="R204" s="48">
        <v>6.2E-2</v>
      </c>
      <c r="T204" s="55">
        <v>4</v>
      </c>
      <c r="U204" s="56">
        <v>2005</v>
      </c>
      <c r="V204" s="57" t="s">
        <v>124</v>
      </c>
      <c r="W204" s="57" t="s">
        <v>125</v>
      </c>
      <c r="X204" s="57" t="s">
        <v>140</v>
      </c>
      <c r="Y204" s="58" t="str">
        <f t="shared" si="8"/>
        <v>42005冷房店舗用無し（一定速）</v>
      </c>
      <c r="Z204" s="59">
        <v>0.25</v>
      </c>
      <c r="AA204" s="59">
        <v>0.75</v>
      </c>
      <c r="AB204" s="60">
        <v>0.25</v>
      </c>
      <c r="AC204" s="60">
        <v>0.75</v>
      </c>
      <c r="AD204" s="61">
        <f>HLOOKUP(T204,既存設備NO3!$E$16:$P$17,2,0)</f>
        <v>0</v>
      </c>
      <c r="AE204" s="62">
        <f t="shared" si="7"/>
        <v>0.75</v>
      </c>
    </row>
    <row r="205" spans="13:31" ht="13.5" customHeight="1">
      <c r="M205" s="46">
        <v>5</v>
      </c>
      <c r="N205" s="47" t="s">
        <v>143</v>
      </c>
      <c r="O205" s="47" t="s">
        <v>113</v>
      </c>
      <c r="P205" s="47" t="s">
        <v>344</v>
      </c>
      <c r="Q205" s="47" t="s">
        <v>398</v>
      </c>
      <c r="R205" s="48">
        <v>0</v>
      </c>
      <c r="T205" s="55">
        <v>4</v>
      </c>
      <c r="U205" s="56">
        <v>2005</v>
      </c>
      <c r="V205" s="57" t="s">
        <v>124</v>
      </c>
      <c r="W205" s="57" t="s">
        <v>111</v>
      </c>
      <c r="X205" s="57" t="s">
        <v>140</v>
      </c>
      <c r="Y205" s="58" t="str">
        <f t="shared" si="8"/>
        <v>42005冷房ビル用マルチ無し（一定速）</v>
      </c>
      <c r="Z205" s="59">
        <v>0.25</v>
      </c>
      <c r="AA205" s="59">
        <v>0.75</v>
      </c>
      <c r="AB205" s="60">
        <v>0.25</v>
      </c>
      <c r="AC205" s="60">
        <v>0.75</v>
      </c>
      <c r="AD205" s="61">
        <f>HLOOKUP(T205,既存設備NO3!$E$16:$P$17,2,0)</f>
        <v>0</v>
      </c>
      <c r="AE205" s="62">
        <f t="shared" si="7"/>
        <v>0.75</v>
      </c>
    </row>
    <row r="206" spans="13:31" ht="13.5" customHeight="1">
      <c r="M206" s="46">
        <v>5</v>
      </c>
      <c r="N206" s="47" t="s">
        <v>149</v>
      </c>
      <c r="O206" s="47" t="s">
        <v>113</v>
      </c>
      <c r="P206" s="47" t="s">
        <v>344</v>
      </c>
      <c r="Q206" s="47" t="s">
        <v>399</v>
      </c>
      <c r="R206" s="48">
        <v>0.08</v>
      </c>
      <c r="T206" s="55">
        <v>4</v>
      </c>
      <c r="U206" s="56">
        <v>2005</v>
      </c>
      <c r="V206" s="57" t="s">
        <v>124</v>
      </c>
      <c r="W206" s="57" t="s">
        <v>121</v>
      </c>
      <c r="X206" s="57" t="s">
        <v>140</v>
      </c>
      <c r="Y206" s="58" t="str">
        <f t="shared" si="8"/>
        <v>42005冷房設備用無し（一定速）</v>
      </c>
      <c r="Z206" s="59">
        <v>0.25</v>
      </c>
      <c r="AA206" s="59">
        <v>0.75</v>
      </c>
      <c r="AB206" s="60">
        <v>0.25</v>
      </c>
      <c r="AC206" s="60">
        <v>0.75</v>
      </c>
      <c r="AD206" s="61">
        <f>HLOOKUP(T206,既存設備NO3!$E$16:$P$17,2,0)</f>
        <v>0</v>
      </c>
      <c r="AE206" s="62">
        <f t="shared" si="7"/>
        <v>0.75</v>
      </c>
    </row>
    <row r="207" spans="13:31" ht="13.5" customHeight="1">
      <c r="M207" s="46">
        <v>5</v>
      </c>
      <c r="N207" s="47" t="s">
        <v>154</v>
      </c>
      <c r="O207" s="47" t="s">
        <v>113</v>
      </c>
      <c r="P207" s="47" t="s">
        <v>344</v>
      </c>
      <c r="Q207" s="47" t="s">
        <v>400</v>
      </c>
      <c r="R207" s="48">
        <v>9.2999999999999999E-2</v>
      </c>
      <c r="T207" s="55">
        <v>4</v>
      </c>
      <c r="U207" s="56">
        <v>2005</v>
      </c>
      <c r="V207" s="57" t="s">
        <v>156</v>
      </c>
      <c r="W207" s="57" t="s">
        <v>125</v>
      </c>
      <c r="X207" s="57" t="s">
        <v>102</v>
      </c>
      <c r="Y207" s="58" t="str">
        <f t="shared" si="8"/>
        <v>42005暖房店舗用有り</v>
      </c>
      <c r="Z207" s="59">
        <v>-0.65</v>
      </c>
      <c r="AA207" s="59">
        <v>1.65</v>
      </c>
      <c r="AB207" s="60">
        <v>1.0726</v>
      </c>
      <c r="AC207" s="60">
        <v>1.2194</v>
      </c>
      <c r="AD207" s="61">
        <f>HLOOKUP(T207,既存設備NO3!$E$16:$P$17,2,0)</f>
        <v>0</v>
      </c>
      <c r="AE207" s="62">
        <f t="shared" si="7"/>
        <v>1.2190000000000001</v>
      </c>
    </row>
    <row r="208" spans="13:31" ht="13.5" customHeight="1">
      <c r="M208" s="46">
        <v>5</v>
      </c>
      <c r="N208" s="47" t="s">
        <v>153</v>
      </c>
      <c r="O208" s="47" t="s">
        <v>113</v>
      </c>
      <c r="P208" s="47" t="s">
        <v>344</v>
      </c>
      <c r="Q208" s="47" t="s">
        <v>401</v>
      </c>
      <c r="R208" s="48">
        <v>0.14399999999999999</v>
      </c>
      <c r="T208" s="55">
        <v>4</v>
      </c>
      <c r="U208" s="56">
        <v>2005</v>
      </c>
      <c r="V208" s="57" t="s">
        <v>156</v>
      </c>
      <c r="W208" s="57" t="s">
        <v>111</v>
      </c>
      <c r="X208" s="57" t="s">
        <v>102</v>
      </c>
      <c r="Y208" s="58" t="str">
        <f t="shared" si="8"/>
        <v>42005暖房ビル用マルチ有り</v>
      </c>
      <c r="Z208" s="59">
        <v>-0.56000000000000005</v>
      </c>
      <c r="AA208" s="59">
        <v>1.56</v>
      </c>
      <c r="AB208" s="60">
        <v>1.0330999999999999</v>
      </c>
      <c r="AC208" s="60">
        <v>1.1617</v>
      </c>
      <c r="AD208" s="61">
        <f>HLOOKUP(T208,既存設備NO3!$E$16:$P$17,2,0)</f>
        <v>0</v>
      </c>
      <c r="AE208" s="62">
        <f t="shared" si="7"/>
        <v>1.161</v>
      </c>
    </row>
    <row r="209" spans="13:31" ht="13.5" customHeight="1">
      <c r="M209" s="46">
        <v>5</v>
      </c>
      <c r="N209" s="47" t="s">
        <v>110</v>
      </c>
      <c r="O209" s="47" t="s">
        <v>113</v>
      </c>
      <c r="P209" s="47" t="s">
        <v>344</v>
      </c>
      <c r="Q209" s="47" t="s">
        <v>402</v>
      </c>
      <c r="R209" s="48">
        <v>0.19900000000000001</v>
      </c>
      <c r="T209" s="55">
        <v>4</v>
      </c>
      <c r="U209" s="56">
        <v>2005</v>
      </c>
      <c r="V209" s="57" t="s">
        <v>156</v>
      </c>
      <c r="W209" s="57" t="s">
        <v>121</v>
      </c>
      <c r="X209" s="57" t="s">
        <v>102</v>
      </c>
      <c r="Y209" s="58" t="str">
        <f t="shared" si="8"/>
        <v>42005暖房設備用有り</v>
      </c>
      <c r="Z209" s="59">
        <v>-0.126</v>
      </c>
      <c r="AA209" s="59">
        <v>1.1259999999999999</v>
      </c>
      <c r="AB209" s="60">
        <v>1.0239</v>
      </c>
      <c r="AC209" s="60">
        <v>0.83850000000000002</v>
      </c>
      <c r="AD209" s="61">
        <f>HLOOKUP(T209,既存設備NO3!$E$16:$P$17,2,0)</f>
        <v>0</v>
      </c>
      <c r="AE209" s="62">
        <f t="shared" si="7"/>
        <v>0.83799999999999997</v>
      </c>
    </row>
    <row r="210" spans="13:31" ht="13.5" customHeight="1">
      <c r="M210" s="46">
        <v>5</v>
      </c>
      <c r="N210" s="47" t="s">
        <v>90</v>
      </c>
      <c r="O210" s="47" t="s">
        <v>113</v>
      </c>
      <c r="P210" s="47" t="s">
        <v>344</v>
      </c>
      <c r="Q210" s="47" t="s">
        <v>403</v>
      </c>
      <c r="R210" s="48">
        <v>0.221</v>
      </c>
      <c r="T210" s="55">
        <v>4</v>
      </c>
      <c r="U210" s="56">
        <v>2005</v>
      </c>
      <c r="V210" s="57" t="s">
        <v>156</v>
      </c>
      <c r="W210" s="57" t="s">
        <v>125</v>
      </c>
      <c r="X210" s="57" t="s">
        <v>140</v>
      </c>
      <c r="Y210" s="58" t="str">
        <f t="shared" si="8"/>
        <v>42005暖房店舗用無し（一定速）</v>
      </c>
      <c r="Z210" s="59">
        <v>0.25</v>
      </c>
      <c r="AA210" s="59">
        <v>0.75</v>
      </c>
      <c r="AB210" s="60">
        <v>0.25</v>
      </c>
      <c r="AC210" s="60">
        <v>0.75</v>
      </c>
      <c r="AD210" s="61">
        <f>HLOOKUP(T210,既存設備NO3!$E$16:$P$17,2,0)</f>
        <v>0</v>
      </c>
      <c r="AE210" s="62">
        <f t="shared" si="7"/>
        <v>0.75</v>
      </c>
    </row>
    <row r="211" spans="13:31" ht="13.5" customHeight="1">
      <c r="M211" s="46">
        <v>5</v>
      </c>
      <c r="N211" s="47" t="s">
        <v>171</v>
      </c>
      <c r="O211" s="47" t="s">
        <v>113</v>
      </c>
      <c r="P211" s="47" t="s">
        <v>344</v>
      </c>
      <c r="Q211" s="47" t="s">
        <v>404</v>
      </c>
      <c r="R211" s="48">
        <v>0</v>
      </c>
      <c r="T211" s="55">
        <v>4</v>
      </c>
      <c r="U211" s="67">
        <v>2005</v>
      </c>
      <c r="V211" s="46" t="s">
        <v>156</v>
      </c>
      <c r="W211" s="46" t="s">
        <v>111</v>
      </c>
      <c r="X211" s="46" t="s">
        <v>140</v>
      </c>
      <c r="Y211" s="68" t="str">
        <f t="shared" si="8"/>
        <v>42005暖房ビル用マルチ無し（一定速）</v>
      </c>
      <c r="Z211" s="69">
        <v>0.25</v>
      </c>
      <c r="AA211" s="69">
        <v>0.75</v>
      </c>
      <c r="AB211" s="70">
        <v>0.25</v>
      </c>
      <c r="AC211" s="70">
        <v>0.75</v>
      </c>
      <c r="AD211" s="61">
        <f>HLOOKUP(T211,既存設備NO3!$E$16:$P$17,2,0)</f>
        <v>0</v>
      </c>
      <c r="AE211" s="62">
        <f t="shared" si="7"/>
        <v>0.75</v>
      </c>
    </row>
    <row r="212" spans="13:31" ht="13.5" customHeight="1">
      <c r="M212" s="46">
        <v>6</v>
      </c>
      <c r="N212" s="47" t="s">
        <v>112</v>
      </c>
      <c r="O212" s="47" t="s">
        <v>113</v>
      </c>
      <c r="P212" s="47" t="s">
        <v>344</v>
      </c>
      <c r="Q212" s="47" t="s">
        <v>405</v>
      </c>
      <c r="R212" s="48">
        <v>0</v>
      </c>
      <c r="T212" s="55">
        <v>4</v>
      </c>
      <c r="U212" s="67">
        <v>2005</v>
      </c>
      <c r="V212" s="46" t="s">
        <v>156</v>
      </c>
      <c r="W212" s="46" t="s">
        <v>121</v>
      </c>
      <c r="X212" s="46" t="s">
        <v>140</v>
      </c>
      <c r="Y212" s="68" t="str">
        <f t="shared" si="8"/>
        <v>42005暖房設備用無し（一定速）</v>
      </c>
      <c r="Z212" s="69">
        <v>0.25</v>
      </c>
      <c r="AA212" s="69">
        <v>0.75</v>
      </c>
      <c r="AB212" s="70">
        <v>0.25</v>
      </c>
      <c r="AC212" s="70">
        <v>0.75</v>
      </c>
      <c r="AD212" s="61">
        <f>HLOOKUP(T212,既存設備NO3!$E$16:$P$17,2,0)</f>
        <v>0</v>
      </c>
      <c r="AE212" s="62">
        <f t="shared" si="7"/>
        <v>0.75</v>
      </c>
    </row>
    <row r="213" spans="13:31" ht="13.5" customHeight="1">
      <c r="M213" s="46">
        <v>6</v>
      </c>
      <c r="N213" s="47" t="s">
        <v>122</v>
      </c>
      <c r="O213" s="47" t="s">
        <v>113</v>
      </c>
      <c r="P213" s="47" t="s">
        <v>344</v>
      </c>
      <c r="Q213" s="47" t="s">
        <v>406</v>
      </c>
      <c r="R213" s="48">
        <v>0</v>
      </c>
      <c r="T213" s="55">
        <v>4</v>
      </c>
      <c r="U213" s="67">
        <v>2010</v>
      </c>
      <c r="V213" s="46" t="s">
        <v>124</v>
      </c>
      <c r="W213" s="46" t="s">
        <v>125</v>
      </c>
      <c r="X213" s="46" t="s">
        <v>102</v>
      </c>
      <c r="Y213" s="68" t="str">
        <f t="shared" si="8"/>
        <v>42010冷房店舗用有り</v>
      </c>
      <c r="Z213" s="69">
        <v>-1.1000000000000001</v>
      </c>
      <c r="AA213" s="69">
        <v>2.1</v>
      </c>
      <c r="AB213" s="70">
        <v>1.0511999999999999</v>
      </c>
      <c r="AC213" s="70">
        <v>1.5622</v>
      </c>
      <c r="AD213" s="61">
        <f>HLOOKUP(T213,既存設備NO3!$E$16:$P$17,2,0)</f>
        <v>0</v>
      </c>
      <c r="AE213" s="62">
        <f t="shared" si="7"/>
        <v>1.5620000000000001</v>
      </c>
    </row>
    <row r="214" spans="13:31" ht="13.5" customHeight="1">
      <c r="M214" s="46">
        <v>6</v>
      </c>
      <c r="N214" s="47" t="s">
        <v>130</v>
      </c>
      <c r="O214" s="47" t="s">
        <v>113</v>
      </c>
      <c r="P214" s="47" t="s">
        <v>344</v>
      </c>
      <c r="Q214" s="47" t="s">
        <v>407</v>
      </c>
      <c r="R214" s="48">
        <v>0</v>
      </c>
      <c r="T214" s="55">
        <v>4</v>
      </c>
      <c r="U214" s="67">
        <v>2010</v>
      </c>
      <c r="V214" s="46" t="s">
        <v>124</v>
      </c>
      <c r="W214" s="46" t="s">
        <v>111</v>
      </c>
      <c r="X214" s="46" t="s">
        <v>102</v>
      </c>
      <c r="Y214" s="68" t="str">
        <f t="shared" si="8"/>
        <v>42010冷房ビル用マルチ有り</v>
      </c>
      <c r="Z214" s="69">
        <v>-0.88</v>
      </c>
      <c r="AA214" s="69">
        <v>1.88</v>
      </c>
      <c r="AB214" s="70">
        <v>1.0548999999999999</v>
      </c>
      <c r="AC214" s="70">
        <v>1.3963000000000001</v>
      </c>
      <c r="AD214" s="61">
        <f>HLOOKUP(T214,既存設備NO3!$E$16:$P$17,2,0)</f>
        <v>0</v>
      </c>
      <c r="AE214" s="62">
        <f t="shared" si="7"/>
        <v>1.3959999999999999</v>
      </c>
    </row>
    <row r="215" spans="13:31" ht="13.5" customHeight="1">
      <c r="M215" s="46">
        <v>6</v>
      </c>
      <c r="N215" s="47" t="s">
        <v>128</v>
      </c>
      <c r="O215" s="47" t="s">
        <v>113</v>
      </c>
      <c r="P215" s="47" t="s">
        <v>344</v>
      </c>
      <c r="Q215" s="47" t="s">
        <v>408</v>
      </c>
      <c r="R215" s="48">
        <v>9.8000000000000004E-2</v>
      </c>
      <c r="T215" s="55">
        <v>4</v>
      </c>
      <c r="U215" s="67">
        <v>2010</v>
      </c>
      <c r="V215" s="46" t="s">
        <v>124</v>
      </c>
      <c r="W215" s="46" t="s">
        <v>121</v>
      </c>
      <c r="X215" s="46" t="s">
        <v>102</v>
      </c>
      <c r="Y215" s="68" t="str">
        <f t="shared" si="8"/>
        <v>42010冷房設備用有り</v>
      </c>
      <c r="Z215" s="69">
        <v>-0.26</v>
      </c>
      <c r="AA215" s="69">
        <v>1.26</v>
      </c>
      <c r="AB215" s="70">
        <v>1.1929000000000001</v>
      </c>
      <c r="AC215" s="70">
        <v>0.89680000000000004</v>
      </c>
      <c r="AD215" s="61">
        <f>HLOOKUP(T215,既存設備NO3!$E$16:$P$17,2,0)</f>
        <v>0</v>
      </c>
      <c r="AE215" s="62">
        <f t="shared" si="7"/>
        <v>0.89600000000000002</v>
      </c>
    </row>
    <row r="216" spans="13:31" ht="13.5" customHeight="1">
      <c r="M216" s="46">
        <v>6</v>
      </c>
      <c r="N216" s="47" t="s">
        <v>138</v>
      </c>
      <c r="O216" s="47" t="s">
        <v>113</v>
      </c>
      <c r="P216" s="47" t="s">
        <v>344</v>
      </c>
      <c r="Q216" s="47" t="s">
        <v>409</v>
      </c>
      <c r="R216" s="48">
        <v>0</v>
      </c>
      <c r="T216" s="55">
        <v>4</v>
      </c>
      <c r="U216" s="67">
        <v>2010</v>
      </c>
      <c r="V216" s="46" t="s">
        <v>124</v>
      </c>
      <c r="W216" s="46" t="s">
        <v>125</v>
      </c>
      <c r="X216" s="46" t="s">
        <v>140</v>
      </c>
      <c r="Y216" s="68" t="str">
        <f t="shared" si="8"/>
        <v>42010冷房店舗用無し（一定速）</v>
      </c>
      <c r="Z216" s="69">
        <v>0.25</v>
      </c>
      <c r="AA216" s="69">
        <v>0.75</v>
      </c>
      <c r="AB216" s="70">
        <v>0.25</v>
      </c>
      <c r="AC216" s="70">
        <v>0.75</v>
      </c>
      <c r="AD216" s="61">
        <f>HLOOKUP(T216,既存設備NO3!$E$16:$P$17,2,0)</f>
        <v>0</v>
      </c>
      <c r="AE216" s="62">
        <f t="shared" si="7"/>
        <v>0.75</v>
      </c>
    </row>
    <row r="217" spans="13:31" ht="13.5" customHeight="1">
      <c r="M217" s="46">
        <v>6</v>
      </c>
      <c r="N217" s="47" t="s">
        <v>143</v>
      </c>
      <c r="O217" s="47" t="s">
        <v>113</v>
      </c>
      <c r="P217" s="47" t="s">
        <v>344</v>
      </c>
      <c r="Q217" s="47" t="s">
        <v>410</v>
      </c>
      <c r="R217" s="48">
        <v>0</v>
      </c>
      <c r="T217" s="55">
        <v>4</v>
      </c>
      <c r="U217" s="67">
        <v>2010</v>
      </c>
      <c r="V217" s="46" t="s">
        <v>124</v>
      </c>
      <c r="W217" s="46" t="s">
        <v>111</v>
      </c>
      <c r="X217" s="46" t="s">
        <v>140</v>
      </c>
      <c r="Y217" s="68" t="str">
        <f t="shared" si="8"/>
        <v>42010冷房ビル用マルチ無し（一定速）</v>
      </c>
      <c r="Z217" s="69">
        <v>0.25</v>
      </c>
      <c r="AA217" s="69">
        <v>0.75</v>
      </c>
      <c r="AB217" s="70">
        <v>0.25</v>
      </c>
      <c r="AC217" s="70">
        <v>0.75</v>
      </c>
      <c r="AD217" s="61">
        <f>HLOOKUP(T217,既存設備NO3!$E$16:$P$17,2,0)</f>
        <v>0</v>
      </c>
      <c r="AE217" s="62">
        <f t="shared" si="7"/>
        <v>0.75</v>
      </c>
    </row>
    <row r="218" spans="13:31" ht="13.5" customHeight="1">
      <c r="M218" s="46">
        <v>6</v>
      </c>
      <c r="N218" s="47" t="s">
        <v>149</v>
      </c>
      <c r="O218" s="47" t="s">
        <v>113</v>
      </c>
      <c r="P218" s="47" t="s">
        <v>344</v>
      </c>
      <c r="Q218" s="47" t="s">
        <v>411</v>
      </c>
      <c r="R218" s="48">
        <v>0</v>
      </c>
      <c r="T218" s="55">
        <v>4</v>
      </c>
      <c r="U218" s="67">
        <v>2010</v>
      </c>
      <c r="V218" s="46" t="s">
        <v>124</v>
      </c>
      <c r="W218" s="46" t="s">
        <v>121</v>
      </c>
      <c r="X218" s="46" t="s">
        <v>140</v>
      </c>
      <c r="Y218" s="68" t="str">
        <f t="shared" si="8"/>
        <v>42010冷房設備用無し（一定速）</v>
      </c>
      <c r="Z218" s="69">
        <v>0.25</v>
      </c>
      <c r="AA218" s="69">
        <v>0.75</v>
      </c>
      <c r="AB218" s="70">
        <v>0.25</v>
      </c>
      <c r="AC218" s="70">
        <v>0.75</v>
      </c>
      <c r="AD218" s="61">
        <f>HLOOKUP(T218,既存設備NO3!$E$16:$P$17,2,0)</f>
        <v>0</v>
      </c>
      <c r="AE218" s="62">
        <f t="shared" si="7"/>
        <v>0.75</v>
      </c>
    </row>
    <row r="219" spans="13:31" ht="13.5" customHeight="1">
      <c r="M219" s="46">
        <v>6</v>
      </c>
      <c r="N219" s="47" t="s">
        <v>154</v>
      </c>
      <c r="O219" s="47" t="s">
        <v>113</v>
      </c>
      <c r="P219" s="47" t="s">
        <v>344</v>
      </c>
      <c r="Q219" s="47" t="s">
        <v>412</v>
      </c>
      <c r="R219" s="48">
        <v>6.2E-2</v>
      </c>
      <c r="T219" s="55">
        <v>4</v>
      </c>
      <c r="U219" s="67">
        <v>2010</v>
      </c>
      <c r="V219" s="46" t="s">
        <v>156</v>
      </c>
      <c r="W219" s="46" t="s">
        <v>125</v>
      </c>
      <c r="X219" s="46" t="s">
        <v>102</v>
      </c>
      <c r="Y219" s="68" t="str">
        <f t="shared" si="8"/>
        <v>42010暖房店舗用有り</v>
      </c>
      <c r="Z219" s="69">
        <v>-0.72</v>
      </c>
      <c r="AA219" s="69">
        <v>1.72</v>
      </c>
      <c r="AB219" s="70">
        <v>1.0757000000000001</v>
      </c>
      <c r="AC219" s="70">
        <v>1.2710999999999999</v>
      </c>
      <c r="AD219" s="61">
        <f>HLOOKUP(T219,既存設備NO3!$E$16:$P$17,2,0)</f>
        <v>0</v>
      </c>
      <c r="AE219" s="62">
        <f t="shared" si="7"/>
        <v>1.2709999999999999</v>
      </c>
    </row>
    <row r="220" spans="13:31" ht="13.5" customHeight="1">
      <c r="M220" s="46">
        <v>6</v>
      </c>
      <c r="N220" s="47" t="s">
        <v>153</v>
      </c>
      <c r="O220" s="47" t="s">
        <v>113</v>
      </c>
      <c r="P220" s="47" t="s">
        <v>344</v>
      </c>
      <c r="Q220" s="47" t="s">
        <v>413</v>
      </c>
      <c r="R220" s="48">
        <v>0</v>
      </c>
      <c r="T220" s="55">
        <v>4</v>
      </c>
      <c r="U220" s="67">
        <v>2010</v>
      </c>
      <c r="V220" s="46" t="s">
        <v>156</v>
      </c>
      <c r="W220" s="46" t="s">
        <v>111</v>
      </c>
      <c r="X220" s="46" t="s">
        <v>102</v>
      </c>
      <c r="Y220" s="68" t="str">
        <f t="shared" si="8"/>
        <v>42010暖房ビル用マルチ有り</v>
      </c>
      <c r="Z220" s="69">
        <v>-0.7</v>
      </c>
      <c r="AA220" s="69">
        <v>1.7</v>
      </c>
      <c r="AB220" s="70">
        <v>1.036</v>
      </c>
      <c r="AC220" s="70">
        <v>1.266</v>
      </c>
      <c r="AD220" s="61">
        <f>HLOOKUP(T220,既存設備NO3!$E$16:$P$17,2,0)</f>
        <v>0</v>
      </c>
      <c r="AE220" s="62">
        <f t="shared" si="7"/>
        <v>1.266</v>
      </c>
    </row>
    <row r="221" spans="13:31" ht="13.5" customHeight="1">
      <c r="M221" s="46">
        <v>6</v>
      </c>
      <c r="N221" s="47" t="s">
        <v>110</v>
      </c>
      <c r="O221" s="47" t="s">
        <v>113</v>
      </c>
      <c r="P221" s="47" t="s">
        <v>344</v>
      </c>
      <c r="Q221" s="47" t="s">
        <v>414</v>
      </c>
      <c r="R221" s="48">
        <v>0.11600000000000001</v>
      </c>
      <c r="T221" s="55">
        <v>4</v>
      </c>
      <c r="U221" s="67">
        <v>2010</v>
      </c>
      <c r="V221" s="46" t="s">
        <v>156</v>
      </c>
      <c r="W221" s="46" t="s">
        <v>121</v>
      </c>
      <c r="X221" s="46" t="s">
        <v>102</v>
      </c>
      <c r="Y221" s="68" t="str">
        <f t="shared" si="8"/>
        <v>42010暖房設備用有り</v>
      </c>
      <c r="Z221" s="69">
        <v>-0.26</v>
      </c>
      <c r="AA221" s="69">
        <v>1.26</v>
      </c>
      <c r="AB221" s="70">
        <v>0.82779999999999998</v>
      </c>
      <c r="AC221" s="70">
        <v>0.98809999999999998</v>
      </c>
      <c r="AD221" s="61">
        <f>HLOOKUP(T221,既存設備NO3!$E$16:$P$17,2,0)</f>
        <v>0</v>
      </c>
      <c r="AE221" s="62">
        <f t="shared" si="7"/>
        <v>0.98799999999999999</v>
      </c>
    </row>
    <row r="222" spans="13:31" ht="13.5" customHeight="1">
      <c r="M222" s="46">
        <v>6</v>
      </c>
      <c r="N222" s="47" t="s">
        <v>90</v>
      </c>
      <c r="O222" s="47" t="s">
        <v>113</v>
      </c>
      <c r="P222" s="47" t="s">
        <v>344</v>
      </c>
      <c r="Q222" s="47" t="s">
        <v>415</v>
      </c>
      <c r="R222" s="48">
        <v>0.182</v>
      </c>
      <c r="T222" s="55">
        <v>4</v>
      </c>
      <c r="U222" s="67">
        <v>2010</v>
      </c>
      <c r="V222" s="46" t="s">
        <v>156</v>
      </c>
      <c r="W222" s="46" t="s">
        <v>125</v>
      </c>
      <c r="X222" s="46" t="s">
        <v>140</v>
      </c>
      <c r="Y222" s="68" t="str">
        <f t="shared" si="8"/>
        <v>42010暖房店舗用無し（一定速）</v>
      </c>
      <c r="Z222" s="69">
        <v>0.25</v>
      </c>
      <c r="AA222" s="69">
        <v>0.75</v>
      </c>
      <c r="AB222" s="70">
        <v>0.25</v>
      </c>
      <c r="AC222" s="70">
        <v>0.75</v>
      </c>
      <c r="AD222" s="61">
        <f>HLOOKUP(T222,既存設備NO3!$E$16:$P$17,2,0)</f>
        <v>0</v>
      </c>
      <c r="AE222" s="62">
        <f t="shared" si="7"/>
        <v>0.75</v>
      </c>
    </row>
    <row r="223" spans="13:31" ht="13.5" customHeight="1">
      <c r="M223" s="46">
        <v>6</v>
      </c>
      <c r="N223" s="47" t="s">
        <v>171</v>
      </c>
      <c r="O223" s="47" t="s">
        <v>113</v>
      </c>
      <c r="P223" s="47" t="s">
        <v>344</v>
      </c>
      <c r="Q223" s="47" t="s">
        <v>416</v>
      </c>
      <c r="R223" s="48">
        <v>0</v>
      </c>
      <c r="T223" s="55">
        <v>4</v>
      </c>
      <c r="U223" s="67">
        <v>2010</v>
      </c>
      <c r="V223" s="46" t="s">
        <v>156</v>
      </c>
      <c r="W223" s="46" t="s">
        <v>111</v>
      </c>
      <c r="X223" s="46" t="s">
        <v>140</v>
      </c>
      <c r="Y223" s="68" t="str">
        <f t="shared" si="8"/>
        <v>42010暖房ビル用マルチ無し（一定速）</v>
      </c>
      <c r="Z223" s="69">
        <v>0.25</v>
      </c>
      <c r="AA223" s="69">
        <v>0.75</v>
      </c>
      <c r="AB223" s="70">
        <v>0.25</v>
      </c>
      <c r="AC223" s="70">
        <v>0.75</v>
      </c>
      <c r="AD223" s="61">
        <f>HLOOKUP(T223,既存設備NO3!$E$16:$P$17,2,0)</f>
        <v>0</v>
      </c>
      <c r="AE223" s="62">
        <f t="shared" si="7"/>
        <v>0.75</v>
      </c>
    </row>
    <row r="224" spans="13:31" ht="13.5" customHeight="1">
      <c r="M224" s="46">
        <v>7</v>
      </c>
      <c r="N224" s="47" t="s">
        <v>112</v>
      </c>
      <c r="O224" s="47" t="s">
        <v>113</v>
      </c>
      <c r="P224" s="47" t="s">
        <v>344</v>
      </c>
      <c r="Q224" s="47" t="s">
        <v>417</v>
      </c>
      <c r="R224" s="48">
        <v>0</v>
      </c>
      <c r="T224" s="55">
        <v>4</v>
      </c>
      <c r="U224" s="67">
        <v>2010</v>
      </c>
      <c r="V224" s="46" t="s">
        <v>156</v>
      </c>
      <c r="W224" s="46" t="s">
        <v>121</v>
      </c>
      <c r="X224" s="46" t="s">
        <v>140</v>
      </c>
      <c r="Y224" s="68" t="str">
        <f t="shared" si="8"/>
        <v>42010暖房設備用無し（一定速）</v>
      </c>
      <c r="Z224" s="69">
        <v>0.25</v>
      </c>
      <c r="AA224" s="69">
        <v>0.75</v>
      </c>
      <c r="AB224" s="70">
        <v>0.25</v>
      </c>
      <c r="AC224" s="70">
        <v>0.75</v>
      </c>
      <c r="AD224" s="61">
        <f>HLOOKUP(T224,既存設備NO3!$E$16:$P$17,2,0)</f>
        <v>0</v>
      </c>
      <c r="AE224" s="62">
        <f t="shared" si="7"/>
        <v>0.75</v>
      </c>
    </row>
    <row r="225" spans="13:31" ht="13.5" customHeight="1">
      <c r="M225" s="46">
        <v>7</v>
      </c>
      <c r="N225" s="47" t="s">
        <v>122</v>
      </c>
      <c r="O225" s="47" t="s">
        <v>113</v>
      </c>
      <c r="P225" s="47" t="s">
        <v>344</v>
      </c>
      <c r="Q225" s="47" t="s">
        <v>418</v>
      </c>
      <c r="R225" s="48">
        <v>0</v>
      </c>
      <c r="T225" s="55">
        <v>4</v>
      </c>
      <c r="U225" s="67">
        <v>2015</v>
      </c>
      <c r="V225" s="46" t="s">
        <v>124</v>
      </c>
      <c r="W225" s="46" t="s">
        <v>125</v>
      </c>
      <c r="X225" s="46" t="s">
        <v>102</v>
      </c>
      <c r="Y225" s="68" t="str">
        <f t="shared" si="8"/>
        <v>42015冷房店舗用有り</v>
      </c>
      <c r="Z225" s="69">
        <v>-1.38</v>
      </c>
      <c r="AA225" s="69">
        <v>2.38</v>
      </c>
      <c r="AB225" s="70">
        <v>1.0581</v>
      </c>
      <c r="AC225" s="70">
        <v>1.7705</v>
      </c>
      <c r="AD225" s="61">
        <f>HLOOKUP(T225,既存設備NO3!$E$16:$P$17,2,0)</f>
        <v>0</v>
      </c>
      <c r="AE225" s="62">
        <f t="shared" si="7"/>
        <v>1.77</v>
      </c>
    </row>
    <row r="226" spans="13:31" ht="13.5" customHeight="1">
      <c r="M226" s="46">
        <v>7</v>
      </c>
      <c r="N226" s="47" t="s">
        <v>130</v>
      </c>
      <c r="O226" s="47" t="s">
        <v>113</v>
      </c>
      <c r="P226" s="47" t="s">
        <v>344</v>
      </c>
      <c r="Q226" s="47" t="s">
        <v>419</v>
      </c>
      <c r="R226" s="48">
        <v>0</v>
      </c>
      <c r="T226" s="55">
        <v>4</v>
      </c>
      <c r="U226" s="67">
        <v>2015</v>
      </c>
      <c r="V226" s="46" t="s">
        <v>124</v>
      </c>
      <c r="W226" s="46" t="s">
        <v>111</v>
      </c>
      <c r="X226" s="46" t="s">
        <v>102</v>
      </c>
      <c r="Y226" s="68" t="str">
        <f t="shared" si="8"/>
        <v>42015冷房ビル用マルチ有り</v>
      </c>
      <c r="Z226" s="69">
        <v>-1.5740000000000001</v>
      </c>
      <c r="AA226" s="69">
        <v>2.5739999999999998</v>
      </c>
      <c r="AB226" s="70">
        <v>1.0751999999999999</v>
      </c>
      <c r="AC226" s="70">
        <v>1.9117</v>
      </c>
      <c r="AD226" s="61">
        <f>HLOOKUP(T226,既存設備NO3!$E$16:$P$17,2,0)</f>
        <v>0</v>
      </c>
      <c r="AE226" s="62">
        <f t="shared" si="7"/>
        <v>1.911</v>
      </c>
    </row>
    <row r="227" spans="13:31" ht="13.5" customHeight="1">
      <c r="M227" s="46">
        <v>7</v>
      </c>
      <c r="N227" s="47" t="s">
        <v>128</v>
      </c>
      <c r="O227" s="47" t="s">
        <v>113</v>
      </c>
      <c r="P227" s="47" t="s">
        <v>344</v>
      </c>
      <c r="Q227" s="47" t="s">
        <v>420</v>
      </c>
      <c r="R227" s="48">
        <v>0</v>
      </c>
      <c r="T227" s="55">
        <v>4</v>
      </c>
      <c r="U227" s="67">
        <v>2015</v>
      </c>
      <c r="V227" s="46" t="s">
        <v>124</v>
      </c>
      <c r="W227" s="46" t="s">
        <v>121</v>
      </c>
      <c r="X227" s="46" t="s">
        <v>102</v>
      </c>
      <c r="Y227" s="68" t="str">
        <f t="shared" si="8"/>
        <v>42015冷房設備用有り</v>
      </c>
      <c r="Z227" s="69">
        <v>-0.62</v>
      </c>
      <c r="AA227" s="69">
        <v>1.62</v>
      </c>
      <c r="AB227" s="70">
        <v>1.0472999999999999</v>
      </c>
      <c r="AC227" s="70">
        <v>1.2032</v>
      </c>
      <c r="AD227" s="61">
        <f>HLOOKUP(T227,既存設備NO3!$E$16:$P$17,2,0)</f>
        <v>0</v>
      </c>
      <c r="AE227" s="62">
        <f t="shared" si="7"/>
        <v>1.2030000000000001</v>
      </c>
    </row>
    <row r="228" spans="13:31" ht="13.5" customHeight="1">
      <c r="M228" s="46">
        <v>7</v>
      </c>
      <c r="N228" s="47" t="s">
        <v>138</v>
      </c>
      <c r="O228" s="47" t="s">
        <v>113</v>
      </c>
      <c r="P228" s="47" t="s">
        <v>344</v>
      </c>
      <c r="Q228" s="47" t="s">
        <v>421</v>
      </c>
      <c r="R228" s="48">
        <v>0</v>
      </c>
      <c r="T228" s="55">
        <v>4</v>
      </c>
      <c r="U228" s="67">
        <v>2015</v>
      </c>
      <c r="V228" s="46" t="s">
        <v>124</v>
      </c>
      <c r="W228" s="46" t="s">
        <v>125</v>
      </c>
      <c r="X228" s="46" t="s">
        <v>140</v>
      </c>
      <c r="Y228" s="68" t="str">
        <f t="shared" si="8"/>
        <v>42015冷房店舗用無し（一定速）</v>
      </c>
      <c r="Z228" s="69">
        <v>0.25</v>
      </c>
      <c r="AA228" s="69">
        <v>0.75</v>
      </c>
      <c r="AB228" s="70">
        <v>0.25</v>
      </c>
      <c r="AC228" s="70">
        <v>0.75</v>
      </c>
      <c r="AD228" s="61">
        <f>HLOOKUP(T228,既存設備NO3!$E$16:$P$17,2,0)</f>
        <v>0</v>
      </c>
      <c r="AE228" s="62">
        <f t="shared" si="7"/>
        <v>0.75</v>
      </c>
    </row>
    <row r="229" spans="13:31" ht="13.5" customHeight="1">
      <c r="M229" s="46">
        <v>7</v>
      </c>
      <c r="N229" s="47" t="s">
        <v>143</v>
      </c>
      <c r="O229" s="47" t="s">
        <v>113</v>
      </c>
      <c r="P229" s="47" t="s">
        <v>344</v>
      </c>
      <c r="Q229" s="47" t="s">
        <v>422</v>
      </c>
      <c r="R229" s="48">
        <v>0</v>
      </c>
      <c r="T229" s="55">
        <v>4</v>
      </c>
      <c r="U229" s="67">
        <v>2015</v>
      </c>
      <c r="V229" s="46" t="s">
        <v>124</v>
      </c>
      <c r="W229" s="46" t="s">
        <v>111</v>
      </c>
      <c r="X229" s="46" t="s">
        <v>140</v>
      </c>
      <c r="Y229" s="68" t="str">
        <f t="shared" si="8"/>
        <v>42015冷房ビル用マルチ無し（一定速）</v>
      </c>
      <c r="Z229" s="69">
        <v>0.25</v>
      </c>
      <c r="AA229" s="69">
        <v>0.75</v>
      </c>
      <c r="AB229" s="70">
        <v>0.25</v>
      </c>
      <c r="AC229" s="70">
        <v>0.75</v>
      </c>
      <c r="AD229" s="61">
        <f>HLOOKUP(T229,既存設備NO3!$E$16:$P$17,2,0)</f>
        <v>0</v>
      </c>
      <c r="AE229" s="62">
        <f t="shared" si="7"/>
        <v>0.75</v>
      </c>
    </row>
    <row r="230" spans="13:31" ht="13.5" customHeight="1">
      <c r="M230" s="46">
        <v>7</v>
      </c>
      <c r="N230" s="47" t="s">
        <v>149</v>
      </c>
      <c r="O230" s="47" t="s">
        <v>113</v>
      </c>
      <c r="P230" s="47" t="s">
        <v>344</v>
      </c>
      <c r="Q230" s="47" t="s">
        <v>423</v>
      </c>
      <c r="R230" s="48">
        <v>0</v>
      </c>
      <c r="T230" s="55">
        <v>4</v>
      </c>
      <c r="U230" s="67">
        <v>2015</v>
      </c>
      <c r="V230" s="46" t="s">
        <v>124</v>
      </c>
      <c r="W230" s="46" t="s">
        <v>121</v>
      </c>
      <c r="X230" s="46" t="s">
        <v>140</v>
      </c>
      <c r="Y230" s="68" t="str">
        <f t="shared" si="8"/>
        <v>42015冷房設備用無し（一定速）</v>
      </c>
      <c r="Z230" s="69">
        <v>0.25</v>
      </c>
      <c r="AA230" s="69">
        <v>0.75</v>
      </c>
      <c r="AB230" s="70">
        <v>0.25</v>
      </c>
      <c r="AC230" s="70">
        <v>0.75</v>
      </c>
      <c r="AD230" s="61">
        <f>HLOOKUP(T230,既存設備NO3!$E$16:$P$17,2,0)</f>
        <v>0</v>
      </c>
      <c r="AE230" s="62">
        <f t="shared" si="7"/>
        <v>0.75</v>
      </c>
    </row>
    <row r="231" spans="13:31" ht="13.5" customHeight="1">
      <c r="M231" s="46">
        <v>7</v>
      </c>
      <c r="N231" s="47" t="s">
        <v>154</v>
      </c>
      <c r="O231" s="47" t="s">
        <v>113</v>
      </c>
      <c r="P231" s="47" t="s">
        <v>344</v>
      </c>
      <c r="Q231" s="47" t="s">
        <v>424</v>
      </c>
      <c r="R231" s="48">
        <v>0</v>
      </c>
      <c r="T231" s="55">
        <v>4</v>
      </c>
      <c r="U231" s="56">
        <v>2015</v>
      </c>
      <c r="V231" s="57" t="s">
        <v>156</v>
      </c>
      <c r="W231" s="57" t="s">
        <v>125</v>
      </c>
      <c r="X231" s="57" t="s">
        <v>102</v>
      </c>
      <c r="Y231" s="58" t="str">
        <f t="shared" si="8"/>
        <v>42015暖房店舗用有り</v>
      </c>
      <c r="Z231" s="59">
        <v>-0.97</v>
      </c>
      <c r="AA231" s="59">
        <v>1.97</v>
      </c>
      <c r="AB231" s="60">
        <v>1.0867</v>
      </c>
      <c r="AC231" s="60">
        <v>1.4558</v>
      </c>
      <c r="AD231" s="61">
        <f>HLOOKUP(T231,既存設備NO3!$E$16:$P$17,2,0)</f>
        <v>0</v>
      </c>
      <c r="AE231" s="62">
        <f t="shared" si="7"/>
        <v>1.4550000000000001</v>
      </c>
    </row>
    <row r="232" spans="13:31" ht="13.5" customHeight="1">
      <c r="M232" s="46">
        <v>7</v>
      </c>
      <c r="N232" s="47" t="s">
        <v>153</v>
      </c>
      <c r="O232" s="47" t="s">
        <v>113</v>
      </c>
      <c r="P232" s="47" t="s">
        <v>344</v>
      </c>
      <c r="Q232" s="47" t="s">
        <v>425</v>
      </c>
      <c r="R232" s="48">
        <v>0</v>
      </c>
      <c r="T232" s="55">
        <v>4</v>
      </c>
      <c r="U232" s="56">
        <v>2015</v>
      </c>
      <c r="V232" s="57" t="s">
        <v>156</v>
      </c>
      <c r="W232" s="57" t="s">
        <v>111</v>
      </c>
      <c r="X232" s="57" t="s">
        <v>102</v>
      </c>
      <c r="Y232" s="58" t="str">
        <f t="shared" si="8"/>
        <v>42015暖房ビル用マルチ有り</v>
      </c>
      <c r="Z232" s="59">
        <v>-0.876</v>
      </c>
      <c r="AA232" s="59">
        <v>1.8759999999999999</v>
      </c>
      <c r="AB232" s="60">
        <v>1.0398000000000001</v>
      </c>
      <c r="AC232" s="60">
        <v>1.3971</v>
      </c>
      <c r="AD232" s="61">
        <f>HLOOKUP(T232,既存設備NO3!$E$16:$P$17,2,0)</f>
        <v>0</v>
      </c>
      <c r="AE232" s="62">
        <f t="shared" si="7"/>
        <v>1.397</v>
      </c>
    </row>
    <row r="233" spans="13:31" ht="13.5" customHeight="1">
      <c r="M233" s="46">
        <v>7</v>
      </c>
      <c r="N233" s="47" t="s">
        <v>110</v>
      </c>
      <c r="O233" s="47" t="s">
        <v>113</v>
      </c>
      <c r="P233" s="47" t="s">
        <v>344</v>
      </c>
      <c r="Q233" s="47" t="s">
        <v>426</v>
      </c>
      <c r="R233" s="48">
        <v>0</v>
      </c>
      <c r="T233" s="55">
        <v>4</v>
      </c>
      <c r="U233" s="56">
        <v>2015</v>
      </c>
      <c r="V233" s="57" t="s">
        <v>156</v>
      </c>
      <c r="W233" s="57" t="s">
        <v>121</v>
      </c>
      <c r="X233" s="57" t="s">
        <v>102</v>
      </c>
      <c r="Y233" s="58" t="str">
        <f t="shared" si="8"/>
        <v>42015暖房設備用有り</v>
      </c>
      <c r="Z233" s="59">
        <v>-0.59799999999999998</v>
      </c>
      <c r="AA233" s="59">
        <v>1.5980000000000001</v>
      </c>
      <c r="AB233" s="60">
        <v>1.0339</v>
      </c>
      <c r="AC233" s="60">
        <v>1.19</v>
      </c>
      <c r="AD233" s="61">
        <f>HLOOKUP(T233,既存設備NO3!$E$16:$P$17,2,0)</f>
        <v>0</v>
      </c>
      <c r="AE233" s="62">
        <f t="shared" si="7"/>
        <v>1.19</v>
      </c>
    </row>
    <row r="234" spans="13:31" ht="13.5" customHeight="1">
      <c r="M234" s="46">
        <v>7</v>
      </c>
      <c r="N234" s="47" t="s">
        <v>90</v>
      </c>
      <c r="O234" s="47" t="s">
        <v>113</v>
      </c>
      <c r="P234" s="47" t="s">
        <v>344</v>
      </c>
      <c r="Q234" s="47" t="s">
        <v>427</v>
      </c>
      <c r="R234" s="48">
        <v>0</v>
      </c>
      <c r="T234" s="55">
        <v>4</v>
      </c>
      <c r="U234" s="56">
        <v>2015</v>
      </c>
      <c r="V234" s="57" t="s">
        <v>156</v>
      </c>
      <c r="W234" s="57" t="s">
        <v>125</v>
      </c>
      <c r="X234" s="57" t="s">
        <v>140</v>
      </c>
      <c r="Y234" s="58" t="str">
        <f t="shared" si="8"/>
        <v>42015暖房店舗用無し（一定速）</v>
      </c>
      <c r="Z234" s="59">
        <v>0.25</v>
      </c>
      <c r="AA234" s="59">
        <v>0.75</v>
      </c>
      <c r="AB234" s="60">
        <v>0.25</v>
      </c>
      <c r="AC234" s="60">
        <v>0.75</v>
      </c>
      <c r="AD234" s="61">
        <f>HLOOKUP(T234,既存設備NO3!$E$16:$P$17,2,0)</f>
        <v>0</v>
      </c>
      <c r="AE234" s="62">
        <f t="shared" si="7"/>
        <v>0.75</v>
      </c>
    </row>
    <row r="235" spans="13:31" ht="13.5" customHeight="1">
      <c r="M235" s="46">
        <v>7</v>
      </c>
      <c r="N235" s="47" t="s">
        <v>171</v>
      </c>
      <c r="O235" s="47" t="s">
        <v>113</v>
      </c>
      <c r="P235" s="47" t="s">
        <v>344</v>
      </c>
      <c r="Q235" s="47" t="s">
        <v>428</v>
      </c>
      <c r="R235" s="48">
        <v>0</v>
      </c>
      <c r="T235" s="55">
        <v>4</v>
      </c>
      <c r="U235" s="56">
        <v>2015</v>
      </c>
      <c r="V235" s="57" t="s">
        <v>156</v>
      </c>
      <c r="W235" s="57" t="s">
        <v>111</v>
      </c>
      <c r="X235" s="57" t="s">
        <v>140</v>
      </c>
      <c r="Y235" s="58" t="str">
        <f t="shared" si="8"/>
        <v>42015暖房ビル用マルチ無し（一定速）</v>
      </c>
      <c r="Z235" s="59">
        <v>0.25</v>
      </c>
      <c r="AA235" s="59">
        <v>0.75</v>
      </c>
      <c r="AB235" s="60">
        <v>0.25</v>
      </c>
      <c r="AC235" s="60">
        <v>0.75</v>
      </c>
      <c r="AD235" s="61">
        <f>HLOOKUP(T235,既存設備NO3!$E$16:$P$17,2,0)</f>
        <v>0</v>
      </c>
      <c r="AE235" s="62">
        <f t="shared" si="7"/>
        <v>0.75</v>
      </c>
    </row>
    <row r="236" spans="13:31" ht="13.5" customHeight="1">
      <c r="M236" s="46">
        <v>8</v>
      </c>
      <c r="N236" s="47" t="s">
        <v>112</v>
      </c>
      <c r="O236" s="47" t="s">
        <v>113</v>
      </c>
      <c r="P236" s="47" t="s">
        <v>344</v>
      </c>
      <c r="Q236" s="47" t="s">
        <v>429</v>
      </c>
      <c r="R236" s="48">
        <v>0</v>
      </c>
      <c r="T236" s="55">
        <v>4</v>
      </c>
      <c r="U236" s="57">
        <v>2015</v>
      </c>
      <c r="V236" s="57" t="s">
        <v>156</v>
      </c>
      <c r="W236" s="57" t="s">
        <v>121</v>
      </c>
      <c r="X236" s="57" t="s">
        <v>140</v>
      </c>
      <c r="Y236" s="58" t="str">
        <f t="shared" si="8"/>
        <v>42015暖房設備用無し（一定速）</v>
      </c>
      <c r="Z236" s="59">
        <v>0.25</v>
      </c>
      <c r="AA236" s="59">
        <v>0.75</v>
      </c>
      <c r="AB236" s="60">
        <v>0.25</v>
      </c>
      <c r="AC236" s="60">
        <v>0.75</v>
      </c>
      <c r="AD236" s="61">
        <f>HLOOKUP(T236,既存設備NO3!$E$16:$P$17,2,0)</f>
        <v>0</v>
      </c>
      <c r="AE236" s="62">
        <f t="shared" si="7"/>
        <v>0.75</v>
      </c>
    </row>
    <row r="237" spans="13:31" ht="13.5" customHeight="1">
      <c r="M237" s="46">
        <v>8</v>
      </c>
      <c r="N237" s="47" t="s">
        <v>122</v>
      </c>
      <c r="O237" s="47" t="s">
        <v>113</v>
      </c>
      <c r="P237" s="47" t="s">
        <v>344</v>
      </c>
      <c r="Q237" s="47" t="s">
        <v>430</v>
      </c>
      <c r="R237" s="48">
        <v>0</v>
      </c>
      <c r="T237" s="71">
        <v>4</v>
      </c>
      <c r="U237" s="72">
        <v>2020</v>
      </c>
      <c r="V237" s="72" t="s">
        <v>124</v>
      </c>
      <c r="W237" s="72" t="s">
        <v>125</v>
      </c>
      <c r="X237" s="72" t="s">
        <v>102</v>
      </c>
      <c r="Y237" s="73" t="str">
        <f t="shared" si="8"/>
        <v>42020冷房店舗用有り</v>
      </c>
      <c r="Z237" s="72">
        <v>-1.38</v>
      </c>
      <c r="AA237" s="72">
        <v>2.38</v>
      </c>
      <c r="AB237" s="72">
        <v>1.0581</v>
      </c>
      <c r="AC237" s="72">
        <v>1.7705</v>
      </c>
      <c r="AD237" s="61">
        <f>HLOOKUP(T237,既存設備NO3!$E$16:$P$17,2,0)</f>
        <v>0</v>
      </c>
      <c r="AE237" s="74">
        <f t="shared" si="7"/>
        <v>1.77</v>
      </c>
    </row>
    <row r="238" spans="13:31" ht="13.5" customHeight="1">
      <c r="M238" s="46">
        <v>8</v>
      </c>
      <c r="N238" s="47" t="s">
        <v>130</v>
      </c>
      <c r="O238" s="47" t="s">
        <v>113</v>
      </c>
      <c r="P238" s="47" t="s">
        <v>344</v>
      </c>
      <c r="Q238" s="47" t="s">
        <v>431</v>
      </c>
      <c r="R238" s="48">
        <v>0</v>
      </c>
      <c r="T238" s="71">
        <v>4</v>
      </c>
      <c r="U238" s="72">
        <v>2020</v>
      </c>
      <c r="V238" s="72" t="s">
        <v>124</v>
      </c>
      <c r="W238" s="72" t="s">
        <v>111</v>
      </c>
      <c r="X238" s="72" t="s">
        <v>102</v>
      </c>
      <c r="Y238" s="73" t="str">
        <f t="shared" si="8"/>
        <v>42020冷房ビル用マルチ有り</v>
      </c>
      <c r="Z238" s="72">
        <v>-1.68</v>
      </c>
      <c r="AA238" s="72">
        <v>2.68</v>
      </c>
      <c r="AB238" s="72">
        <v>1.0788</v>
      </c>
      <c r="AC238" s="72">
        <v>2.0053000000000001</v>
      </c>
      <c r="AD238" s="61">
        <f>HLOOKUP(T238,既存設備NO3!$E$16:$P$17,2,0)</f>
        <v>0</v>
      </c>
      <c r="AE238" s="74">
        <f t="shared" si="7"/>
        <v>2.0049999999999999</v>
      </c>
    </row>
    <row r="239" spans="13:31" ht="14.25" customHeight="1">
      <c r="M239" s="46">
        <v>8</v>
      </c>
      <c r="N239" s="47" t="s">
        <v>128</v>
      </c>
      <c r="O239" s="47" t="s">
        <v>113</v>
      </c>
      <c r="P239" s="47" t="s">
        <v>344</v>
      </c>
      <c r="Q239" s="47" t="s">
        <v>432</v>
      </c>
      <c r="R239" s="48">
        <v>0</v>
      </c>
      <c r="T239" s="71">
        <v>4</v>
      </c>
      <c r="U239" s="72">
        <v>2020</v>
      </c>
      <c r="V239" s="72" t="s">
        <v>124</v>
      </c>
      <c r="W239" s="72" t="s">
        <v>121</v>
      </c>
      <c r="X239" s="72" t="s">
        <v>102</v>
      </c>
      <c r="Y239" s="73" t="str">
        <f t="shared" si="8"/>
        <v>42020冷房設備用有り</v>
      </c>
      <c r="Z239" s="72">
        <v>-0.62</v>
      </c>
      <c r="AA239" s="72">
        <v>1.62</v>
      </c>
      <c r="AB239" s="72">
        <v>1.0472999999999999</v>
      </c>
      <c r="AC239" s="72">
        <v>1.2032</v>
      </c>
      <c r="AD239" s="61">
        <f>HLOOKUP(T239,既存設備NO3!$E$16:$P$17,2,0)</f>
        <v>0</v>
      </c>
      <c r="AE239" s="74">
        <f t="shared" si="7"/>
        <v>1.2030000000000001</v>
      </c>
    </row>
    <row r="240" spans="13:31" ht="13.5" customHeight="1">
      <c r="M240" s="46">
        <v>8</v>
      </c>
      <c r="N240" s="47" t="s">
        <v>138</v>
      </c>
      <c r="O240" s="47" t="s">
        <v>113</v>
      </c>
      <c r="P240" s="47" t="s">
        <v>344</v>
      </c>
      <c r="Q240" s="47" t="s">
        <v>433</v>
      </c>
      <c r="R240" s="48">
        <v>0</v>
      </c>
      <c r="T240" s="71">
        <v>4</v>
      </c>
      <c r="U240" s="72">
        <v>2020</v>
      </c>
      <c r="V240" s="72" t="s">
        <v>124</v>
      </c>
      <c r="W240" s="72" t="s">
        <v>125</v>
      </c>
      <c r="X240" s="72" t="s">
        <v>140</v>
      </c>
      <c r="Y240" s="73" t="str">
        <f t="shared" si="8"/>
        <v>42020冷房店舗用無し（一定速）</v>
      </c>
      <c r="Z240" s="75">
        <v>0.25</v>
      </c>
      <c r="AA240" s="75">
        <v>0.75</v>
      </c>
      <c r="AB240" s="76">
        <v>0.25</v>
      </c>
      <c r="AC240" s="76">
        <v>0.75</v>
      </c>
      <c r="AD240" s="61">
        <f>HLOOKUP(T240,既存設備NO3!$E$16:$P$17,2,0)</f>
        <v>0</v>
      </c>
      <c r="AE240" s="74">
        <f t="shared" si="7"/>
        <v>0.75</v>
      </c>
    </row>
    <row r="241" spans="13:31" ht="13.5" customHeight="1">
      <c r="M241" s="46">
        <v>8</v>
      </c>
      <c r="N241" s="47" t="s">
        <v>143</v>
      </c>
      <c r="O241" s="47" t="s">
        <v>113</v>
      </c>
      <c r="P241" s="47" t="s">
        <v>344</v>
      </c>
      <c r="Q241" s="47" t="s">
        <v>434</v>
      </c>
      <c r="R241" s="48">
        <v>0</v>
      </c>
      <c r="T241" s="71">
        <v>4</v>
      </c>
      <c r="U241" s="72">
        <v>2020</v>
      </c>
      <c r="V241" s="72" t="s">
        <v>124</v>
      </c>
      <c r="W241" s="72" t="s">
        <v>111</v>
      </c>
      <c r="X241" s="72" t="s">
        <v>140</v>
      </c>
      <c r="Y241" s="73" t="str">
        <f t="shared" si="8"/>
        <v>42020冷房ビル用マルチ無し（一定速）</v>
      </c>
      <c r="Z241" s="75">
        <v>0.25</v>
      </c>
      <c r="AA241" s="75">
        <v>0.75</v>
      </c>
      <c r="AB241" s="76">
        <v>0.25</v>
      </c>
      <c r="AC241" s="76">
        <v>0.75</v>
      </c>
      <c r="AD241" s="61">
        <f>HLOOKUP(T241,既存設備NO3!$E$16:$P$17,2,0)</f>
        <v>0</v>
      </c>
      <c r="AE241" s="74">
        <f t="shared" si="7"/>
        <v>0.75</v>
      </c>
    </row>
    <row r="242" spans="13:31" ht="13.5" customHeight="1">
      <c r="M242" s="46">
        <v>8</v>
      </c>
      <c r="N242" s="47" t="s">
        <v>149</v>
      </c>
      <c r="O242" s="47" t="s">
        <v>113</v>
      </c>
      <c r="P242" s="47" t="s">
        <v>344</v>
      </c>
      <c r="Q242" s="47" t="s">
        <v>435</v>
      </c>
      <c r="R242" s="48">
        <v>0</v>
      </c>
      <c r="T242" s="71">
        <v>4</v>
      </c>
      <c r="U242" s="72">
        <v>2020</v>
      </c>
      <c r="V242" s="72" t="s">
        <v>124</v>
      </c>
      <c r="W242" s="72" t="s">
        <v>121</v>
      </c>
      <c r="X242" s="72" t="s">
        <v>140</v>
      </c>
      <c r="Y242" s="73" t="str">
        <f t="shared" si="8"/>
        <v>42020冷房設備用無し（一定速）</v>
      </c>
      <c r="Z242" s="75">
        <v>0.25</v>
      </c>
      <c r="AA242" s="75">
        <v>0.75</v>
      </c>
      <c r="AB242" s="76">
        <v>0.25</v>
      </c>
      <c r="AC242" s="76">
        <v>0.75</v>
      </c>
      <c r="AD242" s="61">
        <f>HLOOKUP(T242,既存設備NO3!$E$16:$P$17,2,0)</f>
        <v>0</v>
      </c>
      <c r="AE242" s="74">
        <f t="shared" si="7"/>
        <v>0.75</v>
      </c>
    </row>
    <row r="243" spans="13:31" ht="14.25" customHeight="1">
      <c r="M243" s="46">
        <v>8</v>
      </c>
      <c r="N243" s="47" t="s">
        <v>154</v>
      </c>
      <c r="O243" s="47" t="s">
        <v>113</v>
      </c>
      <c r="P243" s="47" t="s">
        <v>344</v>
      </c>
      <c r="Q243" s="47" t="s">
        <v>436</v>
      </c>
      <c r="R243" s="48">
        <v>0</v>
      </c>
      <c r="T243" s="71">
        <v>4</v>
      </c>
      <c r="U243" s="72">
        <v>2020</v>
      </c>
      <c r="V243" s="72" t="s">
        <v>156</v>
      </c>
      <c r="W243" s="72" t="s">
        <v>125</v>
      </c>
      <c r="X243" s="72" t="s">
        <v>102</v>
      </c>
      <c r="Y243" s="73" t="str">
        <f t="shared" si="8"/>
        <v>42020暖房店舗用有り</v>
      </c>
      <c r="Z243" s="72">
        <v>-0.96</v>
      </c>
      <c r="AA243" s="72">
        <v>1.96</v>
      </c>
      <c r="AB243" s="72">
        <v>1.0862000000000001</v>
      </c>
      <c r="AC243" s="72">
        <v>1.4483999999999999</v>
      </c>
      <c r="AD243" s="61">
        <f>HLOOKUP(T243,既存設備NO3!$E$16:$P$17,2,0)</f>
        <v>0</v>
      </c>
      <c r="AE243" s="74">
        <f t="shared" si="7"/>
        <v>1.448</v>
      </c>
    </row>
    <row r="244" spans="13:31" ht="13.5" customHeight="1">
      <c r="M244" s="46">
        <v>8</v>
      </c>
      <c r="N244" s="47" t="s">
        <v>153</v>
      </c>
      <c r="O244" s="47" t="s">
        <v>113</v>
      </c>
      <c r="P244" s="47" t="s">
        <v>344</v>
      </c>
      <c r="Q244" s="47" t="s">
        <v>437</v>
      </c>
      <c r="R244" s="48">
        <v>0</v>
      </c>
      <c r="T244" s="71">
        <v>4</v>
      </c>
      <c r="U244" s="72">
        <v>2020</v>
      </c>
      <c r="V244" s="72" t="s">
        <v>156</v>
      </c>
      <c r="W244" s="72" t="s">
        <v>111</v>
      </c>
      <c r="X244" s="72" t="s">
        <v>102</v>
      </c>
      <c r="Y244" s="73" t="str">
        <f t="shared" si="8"/>
        <v>42020暖房ビル用マルチ有り</v>
      </c>
      <c r="Z244" s="72">
        <v>-1.1000000000000001</v>
      </c>
      <c r="AA244" s="72">
        <v>2.1</v>
      </c>
      <c r="AB244" s="72">
        <v>1.0416000000000001</v>
      </c>
      <c r="AC244" s="72">
        <v>1.4596</v>
      </c>
      <c r="AD244" s="61">
        <f>HLOOKUP(T244,既存設備NO3!$E$16:$P$17,2,0)</f>
        <v>0</v>
      </c>
      <c r="AE244" s="74">
        <f t="shared" si="7"/>
        <v>1.4590000000000001</v>
      </c>
    </row>
    <row r="245" spans="13:31" ht="13.5" customHeight="1">
      <c r="M245" s="46">
        <v>8</v>
      </c>
      <c r="N245" s="47" t="s">
        <v>110</v>
      </c>
      <c r="O245" s="47" t="s">
        <v>113</v>
      </c>
      <c r="P245" s="47" t="s">
        <v>344</v>
      </c>
      <c r="Q245" s="47" t="s">
        <v>438</v>
      </c>
      <c r="R245" s="48">
        <v>0</v>
      </c>
      <c r="T245" s="71">
        <v>4</v>
      </c>
      <c r="U245" s="72">
        <v>2020</v>
      </c>
      <c r="V245" s="72" t="s">
        <v>156</v>
      </c>
      <c r="W245" s="72" t="s">
        <v>121</v>
      </c>
      <c r="X245" s="72" t="s">
        <v>102</v>
      </c>
      <c r="Y245" s="73" t="str">
        <f t="shared" si="8"/>
        <v>42020暖房設備用有り</v>
      </c>
      <c r="Z245" s="72">
        <v>-0.46</v>
      </c>
      <c r="AA245" s="72">
        <v>1.46</v>
      </c>
      <c r="AB245" s="72">
        <v>0.94</v>
      </c>
      <c r="AC245" s="72">
        <v>1.1100000000000001</v>
      </c>
      <c r="AD245" s="61">
        <f>HLOOKUP(T245,既存設備NO3!$E$16:$P$17,2,0)</f>
        <v>0</v>
      </c>
      <c r="AE245" s="74">
        <f t="shared" si="7"/>
        <v>1.1100000000000001</v>
      </c>
    </row>
    <row r="246" spans="13:31" ht="13.5" customHeight="1">
      <c r="M246" s="46">
        <v>8</v>
      </c>
      <c r="N246" s="47" t="s">
        <v>90</v>
      </c>
      <c r="O246" s="47" t="s">
        <v>113</v>
      </c>
      <c r="P246" s="47" t="s">
        <v>344</v>
      </c>
      <c r="Q246" s="47" t="s">
        <v>439</v>
      </c>
      <c r="R246" s="48">
        <v>0</v>
      </c>
      <c r="T246" s="71">
        <v>4</v>
      </c>
      <c r="U246" s="72">
        <v>2020</v>
      </c>
      <c r="V246" s="72" t="s">
        <v>156</v>
      </c>
      <c r="W246" s="72" t="s">
        <v>125</v>
      </c>
      <c r="X246" s="72" t="s">
        <v>140</v>
      </c>
      <c r="Y246" s="73" t="str">
        <f t="shared" si="8"/>
        <v>42020暖房店舗用無し（一定速）</v>
      </c>
      <c r="Z246" s="75">
        <v>0.25</v>
      </c>
      <c r="AA246" s="75">
        <v>0.75</v>
      </c>
      <c r="AB246" s="76">
        <v>0.25</v>
      </c>
      <c r="AC246" s="76">
        <v>0.75</v>
      </c>
      <c r="AD246" s="61">
        <f>HLOOKUP(T246,既存設備NO3!$E$16:$P$17,2,0)</f>
        <v>0</v>
      </c>
      <c r="AE246" s="74">
        <f t="shared" si="7"/>
        <v>0.75</v>
      </c>
    </row>
    <row r="247" spans="13:31" ht="13.5" customHeight="1">
      <c r="M247" s="46">
        <v>8</v>
      </c>
      <c r="N247" s="47" t="s">
        <v>171</v>
      </c>
      <c r="O247" s="47" t="s">
        <v>113</v>
      </c>
      <c r="P247" s="47" t="s">
        <v>344</v>
      </c>
      <c r="Q247" s="47" t="s">
        <v>440</v>
      </c>
      <c r="R247" s="48">
        <v>0</v>
      </c>
      <c r="T247" s="71">
        <v>4</v>
      </c>
      <c r="U247" s="72">
        <v>2020</v>
      </c>
      <c r="V247" s="72" t="s">
        <v>156</v>
      </c>
      <c r="W247" s="72" t="s">
        <v>111</v>
      </c>
      <c r="X247" s="72" t="s">
        <v>140</v>
      </c>
      <c r="Y247" s="73" t="str">
        <f t="shared" si="8"/>
        <v>42020暖房ビル用マルチ無し（一定速）</v>
      </c>
      <c r="Z247" s="75">
        <v>0.25</v>
      </c>
      <c r="AA247" s="75">
        <v>0.75</v>
      </c>
      <c r="AB247" s="76">
        <v>0.25</v>
      </c>
      <c r="AC247" s="76">
        <v>0.75</v>
      </c>
      <c r="AD247" s="61">
        <f>HLOOKUP(T247,既存設備NO3!$E$16:$P$17,2,0)</f>
        <v>0</v>
      </c>
      <c r="AE247" s="74">
        <f t="shared" si="7"/>
        <v>0.75</v>
      </c>
    </row>
    <row r="248" spans="13:31" ht="13.5" customHeight="1">
      <c r="M248" s="46">
        <v>9</v>
      </c>
      <c r="N248" s="47" t="s">
        <v>112</v>
      </c>
      <c r="O248" s="47" t="s">
        <v>113</v>
      </c>
      <c r="P248" s="47" t="s">
        <v>344</v>
      </c>
      <c r="Q248" s="47" t="s">
        <v>441</v>
      </c>
      <c r="R248" s="48">
        <v>0</v>
      </c>
      <c r="T248" s="71">
        <v>4</v>
      </c>
      <c r="U248" s="72">
        <v>2020</v>
      </c>
      <c r="V248" s="72" t="s">
        <v>156</v>
      </c>
      <c r="W248" s="72" t="s">
        <v>121</v>
      </c>
      <c r="X248" s="72" t="s">
        <v>140</v>
      </c>
      <c r="Y248" s="73" t="str">
        <f t="shared" si="8"/>
        <v>42020暖房設備用無し（一定速）</v>
      </c>
      <c r="Z248" s="75">
        <v>0.25</v>
      </c>
      <c r="AA248" s="75">
        <v>0.75</v>
      </c>
      <c r="AB248" s="76">
        <v>0.25</v>
      </c>
      <c r="AC248" s="76">
        <v>0.75</v>
      </c>
      <c r="AD248" s="61">
        <f>HLOOKUP(T248,既存設備NO3!$E$16:$P$17,2,0)</f>
        <v>0</v>
      </c>
      <c r="AE248" s="74">
        <f t="shared" si="7"/>
        <v>0.75</v>
      </c>
    </row>
    <row r="249" spans="13:31" ht="13.5" customHeight="1">
      <c r="M249" s="46">
        <v>9</v>
      </c>
      <c r="N249" s="47" t="s">
        <v>122</v>
      </c>
      <c r="O249" s="47" t="s">
        <v>113</v>
      </c>
      <c r="P249" s="47" t="s">
        <v>344</v>
      </c>
      <c r="Q249" s="47" t="s">
        <v>442</v>
      </c>
      <c r="R249" s="48">
        <v>0</v>
      </c>
      <c r="T249" s="55">
        <v>5</v>
      </c>
      <c r="U249" s="56">
        <v>1995</v>
      </c>
      <c r="V249" s="57" t="s">
        <v>124</v>
      </c>
      <c r="W249" s="57" t="s">
        <v>125</v>
      </c>
      <c r="X249" s="57" t="s">
        <v>102</v>
      </c>
      <c r="Y249" s="58" t="str">
        <f t="shared" si="8"/>
        <v>51995冷房店舗用有り</v>
      </c>
      <c r="Z249" s="59">
        <v>0.32</v>
      </c>
      <c r="AA249" s="59">
        <v>0.68</v>
      </c>
      <c r="AB249" s="60">
        <v>1.0165999999999999</v>
      </c>
      <c r="AC249" s="60">
        <v>0.50590000000000002</v>
      </c>
      <c r="AD249" s="61">
        <f>HLOOKUP(T249,既存設備NO3!$E$16:$P$17,2,0)</f>
        <v>0</v>
      </c>
      <c r="AE249" s="62">
        <f t="shared" si="7"/>
        <v>0.505</v>
      </c>
    </row>
    <row r="250" spans="13:31" ht="13.5" customHeight="1">
      <c r="M250" s="46">
        <v>9</v>
      </c>
      <c r="N250" s="47" t="s">
        <v>130</v>
      </c>
      <c r="O250" s="47" t="s">
        <v>113</v>
      </c>
      <c r="P250" s="47" t="s">
        <v>344</v>
      </c>
      <c r="Q250" s="47" t="s">
        <v>443</v>
      </c>
      <c r="R250" s="48">
        <v>0</v>
      </c>
      <c r="T250" s="55">
        <v>5</v>
      </c>
      <c r="U250" s="56">
        <v>1995</v>
      </c>
      <c r="V250" s="57" t="s">
        <v>124</v>
      </c>
      <c r="W250" s="57" t="s">
        <v>111</v>
      </c>
      <c r="X250" s="57" t="s">
        <v>102</v>
      </c>
      <c r="Y250" s="58" t="str">
        <f t="shared" si="8"/>
        <v>51995冷房ビル用マルチ有り</v>
      </c>
      <c r="Z250" s="59">
        <v>-0.218</v>
      </c>
      <c r="AA250" s="59">
        <v>1.218</v>
      </c>
      <c r="AB250" s="60">
        <v>1.0356000000000001</v>
      </c>
      <c r="AC250" s="60">
        <v>0.90459999999999996</v>
      </c>
      <c r="AD250" s="61">
        <f>HLOOKUP(T250,既存設備NO3!$E$16:$P$17,2,0)</f>
        <v>0</v>
      </c>
      <c r="AE250" s="62">
        <f t="shared" ref="AE250:AE313" si="9">ROUNDDOWN(IF(AD250&gt;=0.25,Z250*AD250+AA250,AB250*AD250+AC250),3)</f>
        <v>0.90400000000000003</v>
      </c>
    </row>
    <row r="251" spans="13:31" ht="13.5" customHeight="1">
      <c r="M251" s="46">
        <v>9</v>
      </c>
      <c r="N251" s="47" t="s">
        <v>128</v>
      </c>
      <c r="O251" s="47" t="s">
        <v>113</v>
      </c>
      <c r="P251" s="47" t="s">
        <v>344</v>
      </c>
      <c r="Q251" s="47" t="s">
        <v>444</v>
      </c>
      <c r="R251" s="48">
        <v>0</v>
      </c>
      <c r="T251" s="55">
        <v>5</v>
      </c>
      <c r="U251" s="56">
        <v>1995</v>
      </c>
      <c r="V251" s="57" t="s">
        <v>124</v>
      </c>
      <c r="W251" s="57" t="s">
        <v>121</v>
      </c>
      <c r="X251" s="57" t="s">
        <v>102</v>
      </c>
      <c r="Y251" s="58" t="str">
        <f t="shared" si="8"/>
        <v>51995冷房設備用有り</v>
      </c>
      <c r="Z251" s="59">
        <v>0.25</v>
      </c>
      <c r="AA251" s="59">
        <v>0.75</v>
      </c>
      <c r="AB251" s="60">
        <v>1.0219</v>
      </c>
      <c r="AC251" s="60">
        <v>0.55700000000000005</v>
      </c>
      <c r="AD251" s="61">
        <f>HLOOKUP(T251,既存設備NO3!$E$16:$P$17,2,0)</f>
        <v>0</v>
      </c>
      <c r="AE251" s="62">
        <f t="shared" si="9"/>
        <v>0.55700000000000005</v>
      </c>
    </row>
    <row r="252" spans="13:31" ht="13.5" customHeight="1">
      <c r="M252" s="46">
        <v>9</v>
      </c>
      <c r="N252" s="47" t="s">
        <v>138</v>
      </c>
      <c r="O252" s="47" t="s">
        <v>113</v>
      </c>
      <c r="P252" s="47" t="s">
        <v>344</v>
      </c>
      <c r="Q252" s="47" t="s">
        <v>445</v>
      </c>
      <c r="R252" s="48">
        <v>0</v>
      </c>
      <c r="T252" s="55">
        <v>5</v>
      </c>
      <c r="U252" s="56">
        <v>1995</v>
      </c>
      <c r="V252" s="57" t="s">
        <v>124</v>
      </c>
      <c r="W252" s="57" t="s">
        <v>125</v>
      </c>
      <c r="X252" s="57" t="s">
        <v>140</v>
      </c>
      <c r="Y252" s="58" t="str">
        <f t="shared" si="8"/>
        <v>51995冷房店舗用無し（一定速）</v>
      </c>
      <c r="Z252" s="59">
        <v>0.26</v>
      </c>
      <c r="AA252" s="59">
        <v>0.74</v>
      </c>
      <c r="AB252" s="60">
        <v>0.26</v>
      </c>
      <c r="AC252" s="60">
        <v>0.74</v>
      </c>
      <c r="AD252" s="61">
        <f>HLOOKUP(T252,既存設備NO3!$E$16:$P$17,2,0)</f>
        <v>0</v>
      </c>
      <c r="AE252" s="62">
        <f t="shared" si="9"/>
        <v>0.74</v>
      </c>
    </row>
    <row r="253" spans="13:31" ht="13.5" customHeight="1">
      <c r="M253" s="46">
        <v>9</v>
      </c>
      <c r="N253" s="47" t="s">
        <v>143</v>
      </c>
      <c r="O253" s="47" t="s">
        <v>113</v>
      </c>
      <c r="P253" s="47" t="s">
        <v>344</v>
      </c>
      <c r="Q253" s="47" t="s">
        <v>446</v>
      </c>
      <c r="R253" s="48">
        <v>0</v>
      </c>
      <c r="T253" s="55">
        <v>5</v>
      </c>
      <c r="U253" s="56">
        <v>1995</v>
      </c>
      <c r="V253" s="57" t="s">
        <v>124</v>
      </c>
      <c r="W253" s="57" t="s">
        <v>111</v>
      </c>
      <c r="X253" s="57" t="s">
        <v>140</v>
      </c>
      <c r="Y253" s="58" t="str">
        <f t="shared" si="8"/>
        <v>51995冷房ビル用マルチ無し（一定速）</v>
      </c>
      <c r="Z253" s="59">
        <v>0.26</v>
      </c>
      <c r="AA253" s="59">
        <v>0.74</v>
      </c>
      <c r="AB253" s="60">
        <v>0.26</v>
      </c>
      <c r="AC253" s="60">
        <v>0.74</v>
      </c>
      <c r="AD253" s="61">
        <f>HLOOKUP(T253,既存設備NO3!$E$16:$P$17,2,0)</f>
        <v>0</v>
      </c>
      <c r="AE253" s="62">
        <f t="shared" si="9"/>
        <v>0.74</v>
      </c>
    </row>
    <row r="254" spans="13:31" ht="13.5" customHeight="1">
      <c r="M254" s="46">
        <v>9</v>
      </c>
      <c r="N254" s="47" t="s">
        <v>149</v>
      </c>
      <c r="O254" s="47" t="s">
        <v>113</v>
      </c>
      <c r="P254" s="47" t="s">
        <v>344</v>
      </c>
      <c r="Q254" s="47" t="s">
        <v>447</v>
      </c>
      <c r="R254" s="48">
        <v>0</v>
      </c>
      <c r="T254" s="55">
        <v>5</v>
      </c>
      <c r="U254" s="56">
        <v>1995</v>
      </c>
      <c r="V254" s="57" t="s">
        <v>124</v>
      </c>
      <c r="W254" s="57" t="s">
        <v>121</v>
      </c>
      <c r="X254" s="57" t="s">
        <v>140</v>
      </c>
      <c r="Y254" s="58" t="str">
        <f t="shared" si="8"/>
        <v>51995冷房設備用無し（一定速）</v>
      </c>
      <c r="Z254" s="59">
        <v>0.26</v>
      </c>
      <c r="AA254" s="59">
        <v>0.74</v>
      </c>
      <c r="AB254" s="60">
        <v>0.26</v>
      </c>
      <c r="AC254" s="60">
        <v>0.74</v>
      </c>
      <c r="AD254" s="61">
        <f>HLOOKUP(T254,既存設備NO3!$E$16:$P$17,2,0)</f>
        <v>0</v>
      </c>
      <c r="AE254" s="62">
        <f t="shared" si="9"/>
        <v>0.74</v>
      </c>
    </row>
    <row r="255" spans="13:31" ht="13.5" customHeight="1">
      <c r="M255" s="46">
        <v>9</v>
      </c>
      <c r="N255" s="47" t="s">
        <v>154</v>
      </c>
      <c r="O255" s="47" t="s">
        <v>113</v>
      </c>
      <c r="P255" s="47" t="s">
        <v>344</v>
      </c>
      <c r="Q255" s="47" t="s">
        <v>448</v>
      </c>
      <c r="R255" s="48">
        <v>0</v>
      </c>
      <c r="T255" s="55">
        <v>5</v>
      </c>
      <c r="U255" s="56">
        <v>1995</v>
      </c>
      <c r="V255" s="57" t="s">
        <v>156</v>
      </c>
      <c r="W255" s="57" t="s">
        <v>125</v>
      </c>
      <c r="X255" s="57" t="s">
        <v>102</v>
      </c>
      <c r="Y255" s="58" t="str">
        <f t="shared" si="8"/>
        <v>51995暖房店舗用有り</v>
      </c>
      <c r="Z255" s="59">
        <v>0.374</v>
      </c>
      <c r="AA255" s="59">
        <v>0.626</v>
      </c>
      <c r="AB255" s="60">
        <v>1.0275000000000001</v>
      </c>
      <c r="AC255" s="60">
        <v>0.46260000000000001</v>
      </c>
      <c r="AD255" s="61">
        <f>HLOOKUP(T255,既存設備NO3!$E$16:$P$17,2,0)</f>
        <v>0</v>
      </c>
      <c r="AE255" s="62">
        <f t="shared" si="9"/>
        <v>0.46200000000000002</v>
      </c>
    </row>
    <row r="256" spans="13:31" ht="13.5" customHeight="1">
      <c r="M256" s="46">
        <v>9</v>
      </c>
      <c r="N256" s="47" t="s">
        <v>153</v>
      </c>
      <c r="O256" s="47" t="s">
        <v>113</v>
      </c>
      <c r="P256" s="47" t="s">
        <v>344</v>
      </c>
      <c r="Q256" s="47" t="s">
        <v>449</v>
      </c>
      <c r="R256" s="48">
        <v>0</v>
      </c>
      <c r="T256" s="55">
        <v>5</v>
      </c>
      <c r="U256" s="56">
        <v>1995</v>
      </c>
      <c r="V256" s="57" t="s">
        <v>156</v>
      </c>
      <c r="W256" s="57" t="s">
        <v>111</v>
      </c>
      <c r="X256" s="57" t="s">
        <v>102</v>
      </c>
      <c r="Y256" s="58" t="str">
        <f t="shared" si="8"/>
        <v>51995暖房ビル用マルチ有り</v>
      </c>
      <c r="Z256" s="59">
        <v>-0.112</v>
      </c>
      <c r="AA256" s="59">
        <v>1.1120000000000001</v>
      </c>
      <c r="AB256" s="60">
        <v>1.0236000000000001</v>
      </c>
      <c r="AC256" s="60">
        <v>0.82809999999999995</v>
      </c>
      <c r="AD256" s="61">
        <f>HLOOKUP(T256,既存設備NO3!$E$16:$P$17,2,0)</f>
        <v>0</v>
      </c>
      <c r="AE256" s="62">
        <f t="shared" si="9"/>
        <v>0.82799999999999996</v>
      </c>
    </row>
    <row r="257" spans="13:31" ht="13.5" customHeight="1">
      <c r="M257" s="46">
        <v>9</v>
      </c>
      <c r="N257" s="47" t="s">
        <v>110</v>
      </c>
      <c r="O257" s="47" t="s">
        <v>113</v>
      </c>
      <c r="P257" s="47" t="s">
        <v>344</v>
      </c>
      <c r="Q257" s="47" t="s">
        <v>450</v>
      </c>
      <c r="R257" s="48">
        <v>0.13</v>
      </c>
      <c r="T257" s="55">
        <v>5</v>
      </c>
      <c r="U257" s="56">
        <v>1995</v>
      </c>
      <c r="V257" s="57" t="s">
        <v>156</v>
      </c>
      <c r="W257" s="57" t="s">
        <v>121</v>
      </c>
      <c r="X257" s="57" t="s">
        <v>102</v>
      </c>
      <c r="Y257" s="58" t="str">
        <f t="shared" si="8"/>
        <v>51995暖房設備用有り</v>
      </c>
      <c r="Z257" s="59">
        <v>0.25</v>
      </c>
      <c r="AA257" s="59">
        <v>0.75</v>
      </c>
      <c r="AB257" s="60">
        <v>1.0159</v>
      </c>
      <c r="AC257" s="60">
        <v>0.5585</v>
      </c>
      <c r="AD257" s="61">
        <f>HLOOKUP(T257,既存設備NO3!$E$16:$P$17,2,0)</f>
        <v>0</v>
      </c>
      <c r="AE257" s="62">
        <f t="shared" si="9"/>
        <v>0.55800000000000005</v>
      </c>
    </row>
    <row r="258" spans="13:31" ht="13.5" customHeight="1">
      <c r="M258" s="46">
        <v>9</v>
      </c>
      <c r="N258" s="47" t="s">
        <v>90</v>
      </c>
      <c r="O258" s="47" t="s">
        <v>113</v>
      </c>
      <c r="P258" s="47" t="s">
        <v>344</v>
      </c>
      <c r="Q258" s="47" t="s">
        <v>451</v>
      </c>
      <c r="R258" s="48">
        <v>6.7000000000000004E-2</v>
      </c>
      <c r="T258" s="55">
        <v>5</v>
      </c>
      <c r="U258" s="56">
        <v>1995</v>
      </c>
      <c r="V258" s="57" t="s">
        <v>156</v>
      </c>
      <c r="W258" s="57" t="s">
        <v>125</v>
      </c>
      <c r="X258" s="57" t="s">
        <v>140</v>
      </c>
      <c r="Y258" s="58" t="str">
        <f t="shared" si="8"/>
        <v>51995暖房店舗用無し（一定速）</v>
      </c>
      <c r="Z258" s="59">
        <v>0.26</v>
      </c>
      <c r="AA258" s="59">
        <v>0.74</v>
      </c>
      <c r="AB258" s="60">
        <v>0.26</v>
      </c>
      <c r="AC258" s="60">
        <v>0.74</v>
      </c>
      <c r="AD258" s="61">
        <f>HLOOKUP(T258,既存設備NO3!$E$16:$P$17,2,0)</f>
        <v>0</v>
      </c>
      <c r="AE258" s="62">
        <f t="shared" si="9"/>
        <v>0.74</v>
      </c>
    </row>
    <row r="259" spans="13:31" ht="13.5" customHeight="1">
      <c r="M259" s="46">
        <v>9</v>
      </c>
      <c r="N259" s="47" t="s">
        <v>171</v>
      </c>
      <c r="O259" s="47" t="s">
        <v>113</v>
      </c>
      <c r="P259" s="47" t="s">
        <v>344</v>
      </c>
      <c r="Q259" s="47" t="s">
        <v>452</v>
      </c>
      <c r="R259" s="48">
        <v>0</v>
      </c>
      <c r="T259" s="55">
        <v>5</v>
      </c>
      <c r="U259" s="56">
        <v>1995</v>
      </c>
      <c r="V259" s="57" t="s">
        <v>156</v>
      </c>
      <c r="W259" s="57" t="s">
        <v>111</v>
      </c>
      <c r="X259" s="57" t="s">
        <v>140</v>
      </c>
      <c r="Y259" s="58" t="str">
        <f t="shared" si="8"/>
        <v>51995暖房ビル用マルチ無し（一定速）</v>
      </c>
      <c r="Z259" s="59">
        <v>0.26</v>
      </c>
      <c r="AA259" s="59">
        <v>0.74</v>
      </c>
      <c r="AB259" s="60">
        <v>0.26</v>
      </c>
      <c r="AC259" s="60">
        <v>0.74</v>
      </c>
      <c r="AD259" s="61">
        <f>HLOOKUP(T259,既存設備NO3!$E$16:$P$17,2,0)</f>
        <v>0</v>
      </c>
      <c r="AE259" s="62">
        <f t="shared" si="9"/>
        <v>0.74</v>
      </c>
    </row>
    <row r="260" spans="13:31" ht="13.5" customHeight="1">
      <c r="M260" s="46">
        <v>10</v>
      </c>
      <c r="N260" s="47" t="s">
        <v>112</v>
      </c>
      <c r="O260" s="47" t="s">
        <v>113</v>
      </c>
      <c r="P260" s="47" t="s">
        <v>344</v>
      </c>
      <c r="Q260" s="47" t="s">
        <v>453</v>
      </c>
      <c r="R260" s="48">
        <v>6.2E-2</v>
      </c>
      <c r="T260" s="55">
        <v>5</v>
      </c>
      <c r="U260" s="56">
        <v>1995</v>
      </c>
      <c r="V260" s="57" t="s">
        <v>156</v>
      </c>
      <c r="W260" s="57" t="s">
        <v>121</v>
      </c>
      <c r="X260" s="57" t="s">
        <v>140</v>
      </c>
      <c r="Y260" s="58" t="str">
        <f t="shared" si="8"/>
        <v>51995暖房設備用無し（一定速）</v>
      </c>
      <c r="Z260" s="59">
        <v>0.26</v>
      </c>
      <c r="AA260" s="59">
        <v>0.74</v>
      </c>
      <c r="AB260" s="60">
        <v>0.26</v>
      </c>
      <c r="AC260" s="60">
        <v>0.74</v>
      </c>
      <c r="AD260" s="61">
        <f>HLOOKUP(T260,既存設備NO3!$E$16:$P$17,2,0)</f>
        <v>0</v>
      </c>
      <c r="AE260" s="62">
        <f t="shared" si="9"/>
        <v>0.74</v>
      </c>
    </row>
    <row r="261" spans="13:31" ht="13.5" customHeight="1">
      <c r="M261" s="46">
        <v>10</v>
      </c>
      <c r="N261" s="47" t="s">
        <v>122</v>
      </c>
      <c r="O261" s="47" t="s">
        <v>113</v>
      </c>
      <c r="P261" s="47" t="s">
        <v>344</v>
      </c>
      <c r="Q261" s="47" t="s">
        <v>454</v>
      </c>
      <c r="R261" s="48">
        <v>0</v>
      </c>
      <c r="T261" s="55">
        <v>5</v>
      </c>
      <c r="U261" s="56">
        <v>2005</v>
      </c>
      <c r="V261" s="57" t="s">
        <v>124</v>
      </c>
      <c r="W261" s="57" t="s">
        <v>125</v>
      </c>
      <c r="X261" s="57" t="s">
        <v>102</v>
      </c>
      <c r="Y261" s="58" t="str">
        <f t="shared" si="8"/>
        <v>52005冷房店舗用有り</v>
      </c>
      <c r="Z261" s="59">
        <v>-0.86599999999999999</v>
      </c>
      <c r="AA261" s="59">
        <v>1.8660000000000001</v>
      </c>
      <c r="AB261" s="60">
        <v>1.0455000000000001</v>
      </c>
      <c r="AC261" s="60">
        <v>1.3880999999999999</v>
      </c>
      <c r="AD261" s="61">
        <f>HLOOKUP(T261,既存設備NO3!$E$16:$P$17,2,0)</f>
        <v>0</v>
      </c>
      <c r="AE261" s="62">
        <f t="shared" si="9"/>
        <v>1.3879999999999999</v>
      </c>
    </row>
    <row r="262" spans="13:31" ht="13.5" customHeight="1">
      <c r="M262" s="46">
        <v>10</v>
      </c>
      <c r="N262" s="47" t="s">
        <v>130</v>
      </c>
      <c r="O262" s="47" t="s">
        <v>113</v>
      </c>
      <c r="P262" s="47" t="s">
        <v>344</v>
      </c>
      <c r="Q262" s="47" t="s">
        <v>455</v>
      </c>
      <c r="R262" s="48">
        <v>8.1000000000000003E-2</v>
      </c>
      <c r="T262" s="55">
        <v>5</v>
      </c>
      <c r="U262" s="56">
        <v>2005</v>
      </c>
      <c r="V262" s="57" t="s">
        <v>124</v>
      </c>
      <c r="W262" s="57" t="s">
        <v>111</v>
      </c>
      <c r="X262" s="57" t="s">
        <v>102</v>
      </c>
      <c r="Y262" s="58" t="str">
        <f t="shared" si="8"/>
        <v>52005冷房ビル用マルチ有り</v>
      </c>
      <c r="Z262" s="59">
        <v>-0.68200000000000005</v>
      </c>
      <c r="AA262" s="59">
        <v>1.6819999999999999</v>
      </c>
      <c r="AB262" s="60">
        <v>1.0490999999999999</v>
      </c>
      <c r="AC262" s="60">
        <v>1.2492000000000001</v>
      </c>
      <c r="AD262" s="61">
        <f>HLOOKUP(T262,既存設備NO3!$E$16:$P$17,2,0)</f>
        <v>0</v>
      </c>
      <c r="AE262" s="62">
        <f t="shared" si="9"/>
        <v>1.2490000000000001</v>
      </c>
    </row>
    <row r="263" spans="13:31" ht="13.5" customHeight="1">
      <c r="M263" s="46">
        <v>10</v>
      </c>
      <c r="N263" s="47" t="s">
        <v>128</v>
      </c>
      <c r="O263" s="47" t="s">
        <v>113</v>
      </c>
      <c r="P263" s="47" t="s">
        <v>344</v>
      </c>
      <c r="Q263" s="47" t="s">
        <v>456</v>
      </c>
      <c r="R263" s="48">
        <v>0.13900000000000001</v>
      </c>
      <c r="T263" s="55">
        <v>5</v>
      </c>
      <c r="U263" s="56">
        <v>2005</v>
      </c>
      <c r="V263" s="57" t="s">
        <v>124</v>
      </c>
      <c r="W263" s="57" t="s">
        <v>121</v>
      </c>
      <c r="X263" s="57" t="s">
        <v>102</v>
      </c>
      <c r="Y263" s="58" t="str">
        <f t="shared" si="8"/>
        <v>52005冷房設備用有り</v>
      </c>
      <c r="Z263" s="59">
        <v>-0.114</v>
      </c>
      <c r="AA263" s="59">
        <v>1.1140000000000001</v>
      </c>
      <c r="AB263" s="60">
        <v>1.0325</v>
      </c>
      <c r="AC263" s="60">
        <v>0.82740000000000002</v>
      </c>
      <c r="AD263" s="61">
        <f>HLOOKUP(T263,既存設備NO3!$E$16:$P$17,2,0)</f>
        <v>0</v>
      </c>
      <c r="AE263" s="62">
        <f t="shared" si="9"/>
        <v>0.82699999999999996</v>
      </c>
    </row>
    <row r="264" spans="13:31" ht="13.5" customHeight="1">
      <c r="M264" s="46">
        <v>10</v>
      </c>
      <c r="N264" s="47" t="s">
        <v>138</v>
      </c>
      <c r="O264" s="47" t="s">
        <v>113</v>
      </c>
      <c r="P264" s="47" t="s">
        <v>344</v>
      </c>
      <c r="Q264" s="47" t="s">
        <v>457</v>
      </c>
      <c r="R264" s="48">
        <v>7.6999999999999999E-2</v>
      </c>
      <c r="T264" s="55">
        <v>5</v>
      </c>
      <c r="U264" s="56">
        <v>2005</v>
      </c>
      <c r="V264" s="57" t="s">
        <v>124</v>
      </c>
      <c r="W264" s="57" t="s">
        <v>125</v>
      </c>
      <c r="X264" s="57" t="s">
        <v>140</v>
      </c>
      <c r="Y264" s="58" t="str">
        <f t="shared" si="8"/>
        <v>52005冷房店舗用無し（一定速）</v>
      </c>
      <c r="Z264" s="59">
        <v>0.25</v>
      </c>
      <c r="AA264" s="59">
        <v>0.75</v>
      </c>
      <c r="AB264" s="60">
        <v>0.25</v>
      </c>
      <c r="AC264" s="60">
        <v>0.75</v>
      </c>
      <c r="AD264" s="61">
        <f>HLOOKUP(T264,既存設備NO3!$E$16:$P$17,2,0)</f>
        <v>0</v>
      </c>
      <c r="AE264" s="62">
        <f t="shared" si="9"/>
        <v>0.75</v>
      </c>
    </row>
    <row r="265" spans="13:31" ht="13.5" customHeight="1">
      <c r="M265" s="46">
        <v>10</v>
      </c>
      <c r="N265" s="47" t="s">
        <v>143</v>
      </c>
      <c r="O265" s="47" t="s">
        <v>113</v>
      </c>
      <c r="P265" s="47" t="s">
        <v>344</v>
      </c>
      <c r="Q265" s="47" t="s">
        <v>458</v>
      </c>
      <c r="R265" s="48">
        <v>0.10299999999999999</v>
      </c>
      <c r="T265" s="55">
        <v>5</v>
      </c>
      <c r="U265" s="56">
        <v>2005</v>
      </c>
      <c r="V265" s="57" t="s">
        <v>124</v>
      </c>
      <c r="W265" s="57" t="s">
        <v>111</v>
      </c>
      <c r="X265" s="57" t="s">
        <v>140</v>
      </c>
      <c r="Y265" s="58" t="str">
        <f t="shared" si="8"/>
        <v>52005冷房ビル用マルチ無し（一定速）</v>
      </c>
      <c r="Z265" s="59">
        <v>0.25</v>
      </c>
      <c r="AA265" s="59">
        <v>0.75</v>
      </c>
      <c r="AB265" s="60">
        <v>0.25</v>
      </c>
      <c r="AC265" s="60">
        <v>0.75</v>
      </c>
      <c r="AD265" s="61">
        <f>HLOOKUP(T265,既存設備NO3!$E$16:$P$17,2,0)</f>
        <v>0</v>
      </c>
      <c r="AE265" s="62">
        <f t="shared" si="9"/>
        <v>0.75</v>
      </c>
    </row>
    <row r="266" spans="13:31" ht="13.5" customHeight="1">
      <c r="M266" s="46">
        <v>10</v>
      </c>
      <c r="N266" s="47" t="s">
        <v>149</v>
      </c>
      <c r="O266" s="47" t="s">
        <v>113</v>
      </c>
      <c r="P266" s="47" t="s">
        <v>344</v>
      </c>
      <c r="Q266" s="47" t="s">
        <v>459</v>
      </c>
      <c r="R266" s="48">
        <v>0.124</v>
      </c>
      <c r="T266" s="55">
        <v>5</v>
      </c>
      <c r="U266" s="56">
        <v>2005</v>
      </c>
      <c r="V266" s="57" t="s">
        <v>124</v>
      </c>
      <c r="W266" s="57" t="s">
        <v>121</v>
      </c>
      <c r="X266" s="57" t="s">
        <v>140</v>
      </c>
      <c r="Y266" s="58" t="str">
        <f t="shared" ref="Y266:Y329" si="10">T266&amp;U266&amp;V266&amp;W266&amp;X266</f>
        <v>52005冷房設備用無し（一定速）</v>
      </c>
      <c r="Z266" s="59">
        <v>0.25</v>
      </c>
      <c r="AA266" s="59">
        <v>0.75</v>
      </c>
      <c r="AB266" s="60">
        <v>0.25</v>
      </c>
      <c r="AC266" s="60">
        <v>0.75</v>
      </c>
      <c r="AD266" s="61">
        <f>HLOOKUP(T266,既存設備NO3!$E$16:$P$17,2,0)</f>
        <v>0</v>
      </c>
      <c r="AE266" s="62">
        <f t="shared" si="9"/>
        <v>0.75</v>
      </c>
    </row>
    <row r="267" spans="13:31" ht="13.5" customHeight="1">
      <c r="M267" s="46">
        <v>10</v>
      </c>
      <c r="N267" s="47" t="s">
        <v>154</v>
      </c>
      <c r="O267" s="47" t="s">
        <v>113</v>
      </c>
      <c r="P267" s="47" t="s">
        <v>344</v>
      </c>
      <c r="Q267" s="47" t="s">
        <v>460</v>
      </c>
      <c r="R267" s="48">
        <v>0.13300000000000001</v>
      </c>
      <c r="T267" s="55">
        <v>5</v>
      </c>
      <c r="U267" s="56">
        <v>2005</v>
      </c>
      <c r="V267" s="57" t="s">
        <v>156</v>
      </c>
      <c r="W267" s="57" t="s">
        <v>125</v>
      </c>
      <c r="X267" s="57" t="s">
        <v>102</v>
      </c>
      <c r="Y267" s="58" t="str">
        <f t="shared" si="10"/>
        <v>52005暖房店舗用有り</v>
      </c>
      <c r="Z267" s="59">
        <v>-0.65</v>
      </c>
      <c r="AA267" s="59">
        <v>1.65</v>
      </c>
      <c r="AB267" s="60">
        <v>1.0726</v>
      </c>
      <c r="AC267" s="60">
        <v>1.2194</v>
      </c>
      <c r="AD267" s="61">
        <f>HLOOKUP(T267,既存設備NO3!$E$16:$P$17,2,0)</f>
        <v>0</v>
      </c>
      <c r="AE267" s="62">
        <f t="shared" si="9"/>
        <v>1.2190000000000001</v>
      </c>
    </row>
    <row r="268" spans="13:31" ht="13.5" customHeight="1">
      <c r="M268" s="46">
        <v>10</v>
      </c>
      <c r="N268" s="47" t="s">
        <v>153</v>
      </c>
      <c r="O268" s="47" t="s">
        <v>113</v>
      </c>
      <c r="P268" s="47" t="s">
        <v>344</v>
      </c>
      <c r="Q268" s="47" t="s">
        <v>461</v>
      </c>
      <c r="R268" s="48">
        <v>0.14799999999999999</v>
      </c>
      <c r="T268" s="55">
        <v>5</v>
      </c>
      <c r="U268" s="56">
        <v>2005</v>
      </c>
      <c r="V268" s="57" t="s">
        <v>156</v>
      </c>
      <c r="W268" s="57" t="s">
        <v>111</v>
      </c>
      <c r="X268" s="57" t="s">
        <v>102</v>
      </c>
      <c r="Y268" s="58" t="str">
        <f t="shared" si="10"/>
        <v>52005暖房ビル用マルチ有り</v>
      </c>
      <c r="Z268" s="59">
        <v>-0.56000000000000005</v>
      </c>
      <c r="AA268" s="59">
        <v>1.56</v>
      </c>
      <c r="AB268" s="60">
        <v>1.0330999999999999</v>
      </c>
      <c r="AC268" s="60">
        <v>1.1617</v>
      </c>
      <c r="AD268" s="61">
        <f>HLOOKUP(T268,既存設備NO3!$E$16:$P$17,2,0)</f>
        <v>0</v>
      </c>
      <c r="AE268" s="62">
        <f t="shared" si="9"/>
        <v>1.161</v>
      </c>
    </row>
    <row r="269" spans="13:31" ht="13.5" customHeight="1">
      <c r="M269" s="46">
        <v>10</v>
      </c>
      <c r="N269" s="47" t="s">
        <v>110</v>
      </c>
      <c r="O269" s="47" t="s">
        <v>113</v>
      </c>
      <c r="P269" s="47" t="s">
        <v>344</v>
      </c>
      <c r="Q269" s="47" t="s">
        <v>462</v>
      </c>
      <c r="R269" s="48">
        <v>0.23699999999999999</v>
      </c>
      <c r="T269" s="55">
        <v>5</v>
      </c>
      <c r="U269" s="56">
        <v>2005</v>
      </c>
      <c r="V269" s="57" t="s">
        <v>156</v>
      </c>
      <c r="W269" s="57" t="s">
        <v>121</v>
      </c>
      <c r="X269" s="57" t="s">
        <v>102</v>
      </c>
      <c r="Y269" s="58" t="str">
        <f t="shared" si="10"/>
        <v>52005暖房設備用有り</v>
      </c>
      <c r="Z269" s="59">
        <v>-0.126</v>
      </c>
      <c r="AA269" s="59">
        <v>1.1259999999999999</v>
      </c>
      <c r="AB269" s="60">
        <v>1.0239</v>
      </c>
      <c r="AC269" s="60">
        <v>0.83850000000000002</v>
      </c>
      <c r="AD269" s="61">
        <f>HLOOKUP(T269,既存設備NO3!$E$16:$P$17,2,0)</f>
        <v>0</v>
      </c>
      <c r="AE269" s="62">
        <f t="shared" si="9"/>
        <v>0.83799999999999997</v>
      </c>
    </row>
    <row r="270" spans="13:31" ht="13.5" customHeight="1">
      <c r="M270" s="46">
        <v>10</v>
      </c>
      <c r="N270" s="47" t="s">
        <v>90</v>
      </c>
      <c r="O270" s="47" t="s">
        <v>113</v>
      </c>
      <c r="P270" s="47" t="s">
        <v>344</v>
      </c>
      <c r="Q270" s="47" t="s">
        <v>463</v>
      </c>
      <c r="R270" s="48">
        <v>0.25700000000000001</v>
      </c>
      <c r="T270" s="55">
        <v>5</v>
      </c>
      <c r="U270" s="56">
        <v>2005</v>
      </c>
      <c r="V270" s="57" t="s">
        <v>156</v>
      </c>
      <c r="W270" s="57" t="s">
        <v>125</v>
      </c>
      <c r="X270" s="57" t="s">
        <v>140</v>
      </c>
      <c r="Y270" s="58" t="str">
        <f t="shared" si="10"/>
        <v>52005暖房店舗用無し（一定速）</v>
      </c>
      <c r="Z270" s="59">
        <v>0.25</v>
      </c>
      <c r="AA270" s="59">
        <v>0.75</v>
      </c>
      <c r="AB270" s="60">
        <v>0.25</v>
      </c>
      <c r="AC270" s="60">
        <v>0.75</v>
      </c>
      <c r="AD270" s="61">
        <f>HLOOKUP(T270,既存設備NO3!$E$16:$P$17,2,0)</f>
        <v>0</v>
      </c>
      <c r="AE270" s="62">
        <f t="shared" si="9"/>
        <v>0.75</v>
      </c>
    </row>
    <row r="271" spans="13:31" ht="13.5" customHeight="1">
      <c r="M271" s="46">
        <v>10</v>
      </c>
      <c r="N271" s="47" t="s">
        <v>171</v>
      </c>
      <c r="O271" s="47" t="s">
        <v>113</v>
      </c>
      <c r="P271" s="47" t="s">
        <v>344</v>
      </c>
      <c r="Q271" s="47" t="s">
        <v>464</v>
      </c>
      <c r="R271" s="48">
        <v>0</v>
      </c>
      <c r="T271" s="55">
        <v>5</v>
      </c>
      <c r="U271" s="67">
        <v>2005</v>
      </c>
      <c r="V271" s="46" t="s">
        <v>156</v>
      </c>
      <c r="W271" s="46" t="s">
        <v>111</v>
      </c>
      <c r="X271" s="46" t="s">
        <v>140</v>
      </c>
      <c r="Y271" s="68" t="str">
        <f t="shared" si="10"/>
        <v>52005暖房ビル用マルチ無し（一定速）</v>
      </c>
      <c r="Z271" s="69">
        <v>0.25</v>
      </c>
      <c r="AA271" s="69">
        <v>0.75</v>
      </c>
      <c r="AB271" s="70">
        <v>0.25</v>
      </c>
      <c r="AC271" s="70">
        <v>0.75</v>
      </c>
      <c r="AD271" s="61">
        <f>HLOOKUP(T271,既存設備NO3!$E$16:$P$17,2,0)</f>
        <v>0</v>
      </c>
      <c r="AE271" s="62">
        <f t="shared" si="9"/>
        <v>0.75</v>
      </c>
    </row>
    <row r="272" spans="13:31" ht="13.5" customHeight="1">
      <c r="M272" s="46">
        <v>11</v>
      </c>
      <c r="N272" s="47" t="s">
        <v>112</v>
      </c>
      <c r="O272" s="47" t="s">
        <v>113</v>
      </c>
      <c r="P272" s="47" t="s">
        <v>344</v>
      </c>
      <c r="Q272" s="47" t="s">
        <v>465</v>
      </c>
      <c r="R272" s="48">
        <v>0.17100000000000001</v>
      </c>
      <c r="T272" s="55">
        <v>5</v>
      </c>
      <c r="U272" s="67">
        <v>2005</v>
      </c>
      <c r="V272" s="46" t="s">
        <v>156</v>
      </c>
      <c r="W272" s="46" t="s">
        <v>121</v>
      </c>
      <c r="X272" s="46" t="s">
        <v>140</v>
      </c>
      <c r="Y272" s="68" t="str">
        <f t="shared" si="10"/>
        <v>52005暖房設備用無し（一定速）</v>
      </c>
      <c r="Z272" s="69">
        <v>0.25</v>
      </c>
      <c r="AA272" s="69">
        <v>0.75</v>
      </c>
      <c r="AB272" s="70">
        <v>0.25</v>
      </c>
      <c r="AC272" s="70">
        <v>0.75</v>
      </c>
      <c r="AD272" s="61">
        <f>HLOOKUP(T272,既存設備NO3!$E$16:$P$17,2,0)</f>
        <v>0</v>
      </c>
      <c r="AE272" s="62">
        <f t="shared" si="9"/>
        <v>0.75</v>
      </c>
    </row>
    <row r="273" spans="13:31" ht="13.5" customHeight="1">
      <c r="M273" s="46">
        <v>11</v>
      </c>
      <c r="N273" s="47" t="s">
        <v>122</v>
      </c>
      <c r="O273" s="47" t="s">
        <v>113</v>
      </c>
      <c r="P273" s="47" t="s">
        <v>344</v>
      </c>
      <c r="Q273" s="47" t="s">
        <v>466</v>
      </c>
      <c r="R273" s="48">
        <v>0.20300000000000001</v>
      </c>
      <c r="T273" s="55">
        <v>5</v>
      </c>
      <c r="U273" s="67">
        <v>2010</v>
      </c>
      <c r="V273" s="46" t="s">
        <v>124</v>
      </c>
      <c r="W273" s="46" t="s">
        <v>125</v>
      </c>
      <c r="X273" s="46" t="s">
        <v>102</v>
      </c>
      <c r="Y273" s="68" t="str">
        <f t="shared" si="10"/>
        <v>52010冷房店舗用有り</v>
      </c>
      <c r="Z273" s="69">
        <v>-1.1000000000000001</v>
      </c>
      <c r="AA273" s="69">
        <v>2.1</v>
      </c>
      <c r="AB273" s="70">
        <v>1.0511999999999999</v>
      </c>
      <c r="AC273" s="70">
        <v>1.5622</v>
      </c>
      <c r="AD273" s="61">
        <f>HLOOKUP(T273,既存設備NO3!$E$16:$P$17,2,0)</f>
        <v>0</v>
      </c>
      <c r="AE273" s="62">
        <f t="shared" si="9"/>
        <v>1.5620000000000001</v>
      </c>
    </row>
    <row r="274" spans="13:31" ht="13.5" customHeight="1">
      <c r="M274" s="46">
        <v>11</v>
      </c>
      <c r="N274" s="47" t="s">
        <v>130</v>
      </c>
      <c r="O274" s="47" t="s">
        <v>113</v>
      </c>
      <c r="P274" s="47" t="s">
        <v>344</v>
      </c>
      <c r="Q274" s="47" t="s">
        <v>467</v>
      </c>
      <c r="R274" s="48">
        <v>0.183</v>
      </c>
      <c r="T274" s="55">
        <v>5</v>
      </c>
      <c r="U274" s="67">
        <v>2010</v>
      </c>
      <c r="V274" s="46" t="s">
        <v>124</v>
      </c>
      <c r="W274" s="46" t="s">
        <v>111</v>
      </c>
      <c r="X274" s="46" t="s">
        <v>102</v>
      </c>
      <c r="Y274" s="68" t="str">
        <f t="shared" si="10"/>
        <v>52010冷房ビル用マルチ有り</v>
      </c>
      <c r="Z274" s="69">
        <v>-0.88</v>
      </c>
      <c r="AA274" s="69">
        <v>1.88</v>
      </c>
      <c r="AB274" s="70">
        <v>1.0548999999999999</v>
      </c>
      <c r="AC274" s="70">
        <v>1.3963000000000001</v>
      </c>
      <c r="AD274" s="61">
        <f>HLOOKUP(T274,既存設備NO3!$E$16:$P$17,2,0)</f>
        <v>0</v>
      </c>
      <c r="AE274" s="62">
        <f t="shared" si="9"/>
        <v>1.3959999999999999</v>
      </c>
    </row>
    <row r="275" spans="13:31" ht="13.5" customHeight="1">
      <c r="M275" s="46">
        <v>11</v>
      </c>
      <c r="N275" s="47" t="s">
        <v>128</v>
      </c>
      <c r="O275" s="47" t="s">
        <v>113</v>
      </c>
      <c r="P275" s="47" t="s">
        <v>344</v>
      </c>
      <c r="Q275" s="47" t="s">
        <v>468</v>
      </c>
      <c r="R275" s="48">
        <v>0.27200000000000002</v>
      </c>
      <c r="T275" s="55">
        <v>5</v>
      </c>
      <c r="U275" s="67">
        <v>2010</v>
      </c>
      <c r="V275" s="46" t="s">
        <v>124</v>
      </c>
      <c r="W275" s="46" t="s">
        <v>121</v>
      </c>
      <c r="X275" s="46" t="s">
        <v>102</v>
      </c>
      <c r="Y275" s="68" t="str">
        <f t="shared" si="10"/>
        <v>52010冷房設備用有り</v>
      </c>
      <c r="Z275" s="69">
        <v>-0.26</v>
      </c>
      <c r="AA275" s="69">
        <v>1.26</v>
      </c>
      <c r="AB275" s="70">
        <v>1.1929000000000001</v>
      </c>
      <c r="AC275" s="70">
        <v>0.89680000000000004</v>
      </c>
      <c r="AD275" s="61">
        <f>HLOOKUP(T275,既存設備NO3!$E$16:$P$17,2,0)</f>
        <v>0</v>
      </c>
      <c r="AE275" s="62">
        <f t="shared" si="9"/>
        <v>0.89600000000000002</v>
      </c>
    </row>
    <row r="276" spans="13:31" ht="13.5" customHeight="1">
      <c r="M276" s="46">
        <v>11</v>
      </c>
      <c r="N276" s="47" t="s">
        <v>138</v>
      </c>
      <c r="O276" s="47" t="s">
        <v>113</v>
      </c>
      <c r="P276" s="47" t="s">
        <v>344</v>
      </c>
      <c r="Q276" s="47" t="s">
        <v>469</v>
      </c>
      <c r="R276" s="48">
        <v>0.22500000000000001</v>
      </c>
      <c r="T276" s="55">
        <v>5</v>
      </c>
      <c r="U276" s="67">
        <v>2010</v>
      </c>
      <c r="V276" s="46" t="s">
        <v>124</v>
      </c>
      <c r="W276" s="46" t="s">
        <v>125</v>
      </c>
      <c r="X276" s="46" t="s">
        <v>140</v>
      </c>
      <c r="Y276" s="68" t="str">
        <f t="shared" si="10"/>
        <v>52010冷房店舗用無し（一定速）</v>
      </c>
      <c r="Z276" s="69">
        <v>0.25</v>
      </c>
      <c r="AA276" s="69">
        <v>0.75</v>
      </c>
      <c r="AB276" s="70">
        <v>0.25</v>
      </c>
      <c r="AC276" s="70">
        <v>0.75</v>
      </c>
      <c r="AD276" s="61">
        <f>HLOOKUP(T276,既存設備NO3!$E$16:$P$17,2,0)</f>
        <v>0</v>
      </c>
      <c r="AE276" s="62">
        <f t="shared" si="9"/>
        <v>0.75</v>
      </c>
    </row>
    <row r="277" spans="13:31" ht="13.5" customHeight="1">
      <c r="M277" s="46">
        <v>11</v>
      </c>
      <c r="N277" s="47" t="s">
        <v>143</v>
      </c>
      <c r="O277" s="47" t="s">
        <v>113</v>
      </c>
      <c r="P277" s="47" t="s">
        <v>344</v>
      </c>
      <c r="Q277" s="47" t="s">
        <v>470</v>
      </c>
      <c r="R277" s="48">
        <v>0.215</v>
      </c>
      <c r="T277" s="55">
        <v>5</v>
      </c>
      <c r="U277" s="67">
        <v>2010</v>
      </c>
      <c r="V277" s="46" t="s">
        <v>124</v>
      </c>
      <c r="W277" s="46" t="s">
        <v>111</v>
      </c>
      <c r="X277" s="46" t="s">
        <v>140</v>
      </c>
      <c r="Y277" s="68" t="str">
        <f t="shared" si="10"/>
        <v>52010冷房ビル用マルチ無し（一定速）</v>
      </c>
      <c r="Z277" s="69">
        <v>0.25</v>
      </c>
      <c r="AA277" s="69">
        <v>0.75</v>
      </c>
      <c r="AB277" s="70">
        <v>0.25</v>
      </c>
      <c r="AC277" s="70">
        <v>0.75</v>
      </c>
      <c r="AD277" s="61">
        <f>HLOOKUP(T277,既存設備NO3!$E$16:$P$17,2,0)</f>
        <v>0</v>
      </c>
      <c r="AE277" s="62">
        <f t="shared" si="9"/>
        <v>0.75</v>
      </c>
    </row>
    <row r="278" spans="13:31" ht="13.5" customHeight="1">
      <c r="M278" s="46">
        <v>11</v>
      </c>
      <c r="N278" s="47" t="s">
        <v>149</v>
      </c>
      <c r="O278" s="47" t="s">
        <v>113</v>
      </c>
      <c r="P278" s="47" t="s">
        <v>344</v>
      </c>
      <c r="Q278" s="47" t="s">
        <v>471</v>
      </c>
      <c r="R278" s="48">
        <v>0.20699999999999999</v>
      </c>
      <c r="T278" s="55">
        <v>5</v>
      </c>
      <c r="U278" s="67">
        <v>2010</v>
      </c>
      <c r="V278" s="46" t="s">
        <v>124</v>
      </c>
      <c r="W278" s="46" t="s">
        <v>121</v>
      </c>
      <c r="X278" s="46" t="s">
        <v>140</v>
      </c>
      <c r="Y278" s="68" t="str">
        <f t="shared" si="10"/>
        <v>52010冷房設備用無し（一定速）</v>
      </c>
      <c r="Z278" s="69">
        <v>0.25</v>
      </c>
      <c r="AA278" s="69">
        <v>0.75</v>
      </c>
      <c r="AB278" s="70">
        <v>0.25</v>
      </c>
      <c r="AC278" s="70">
        <v>0.75</v>
      </c>
      <c r="AD278" s="61">
        <f>HLOOKUP(T278,既存設備NO3!$E$16:$P$17,2,0)</f>
        <v>0</v>
      </c>
      <c r="AE278" s="62">
        <f t="shared" si="9"/>
        <v>0.75</v>
      </c>
    </row>
    <row r="279" spans="13:31" ht="13.5" customHeight="1">
      <c r="M279" s="46">
        <v>11</v>
      </c>
      <c r="N279" s="47" t="s">
        <v>154</v>
      </c>
      <c r="O279" s="47" t="s">
        <v>113</v>
      </c>
      <c r="P279" s="47" t="s">
        <v>344</v>
      </c>
      <c r="Q279" s="47" t="s">
        <v>472</v>
      </c>
      <c r="R279" s="48">
        <v>0.29099999999999998</v>
      </c>
      <c r="T279" s="55">
        <v>5</v>
      </c>
      <c r="U279" s="67">
        <v>2010</v>
      </c>
      <c r="V279" s="46" t="s">
        <v>156</v>
      </c>
      <c r="W279" s="46" t="s">
        <v>125</v>
      </c>
      <c r="X279" s="46" t="s">
        <v>102</v>
      </c>
      <c r="Y279" s="68" t="str">
        <f t="shared" si="10"/>
        <v>52010暖房店舗用有り</v>
      </c>
      <c r="Z279" s="69">
        <v>-0.72</v>
      </c>
      <c r="AA279" s="69">
        <v>1.72</v>
      </c>
      <c r="AB279" s="70">
        <v>1.0757000000000001</v>
      </c>
      <c r="AC279" s="70">
        <v>1.2710999999999999</v>
      </c>
      <c r="AD279" s="61">
        <f>HLOOKUP(T279,既存設備NO3!$E$16:$P$17,2,0)</f>
        <v>0</v>
      </c>
      <c r="AE279" s="62">
        <f t="shared" si="9"/>
        <v>1.2709999999999999</v>
      </c>
    </row>
    <row r="280" spans="13:31" ht="13.5" customHeight="1">
      <c r="M280" s="46">
        <v>11</v>
      </c>
      <c r="N280" s="47" t="s">
        <v>153</v>
      </c>
      <c r="O280" s="47" t="s">
        <v>113</v>
      </c>
      <c r="P280" s="47" t="s">
        <v>344</v>
      </c>
      <c r="Q280" s="47" t="s">
        <v>473</v>
      </c>
      <c r="R280" s="48">
        <v>0.245</v>
      </c>
      <c r="T280" s="55">
        <v>5</v>
      </c>
      <c r="U280" s="67">
        <v>2010</v>
      </c>
      <c r="V280" s="46" t="s">
        <v>156</v>
      </c>
      <c r="W280" s="46" t="s">
        <v>111</v>
      </c>
      <c r="X280" s="46" t="s">
        <v>102</v>
      </c>
      <c r="Y280" s="68" t="str">
        <f t="shared" si="10"/>
        <v>52010暖房ビル用マルチ有り</v>
      </c>
      <c r="Z280" s="69">
        <v>-0.7</v>
      </c>
      <c r="AA280" s="69">
        <v>1.7</v>
      </c>
      <c r="AB280" s="70">
        <v>1.036</v>
      </c>
      <c r="AC280" s="70">
        <v>1.266</v>
      </c>
      <c r="AD280" s="61">
        <f>HLOOKUP(T280,既存設備NO3!$E$16:$P$17,2,0)</f>
        <v>0</v>
      </c>
      <c r="AE280" s="62">
        <f t="shared" si="9"/>
        <v>1.266</v>
      </c>
    </row>
    <row r="281" spans="13:31" ht="13.5" customHeight="1">
      <c r="M281" s="46">
        <v>11</v>
      </c>
      <c r="N281" s="47" t="s">
        <v>110</v>
      </c>
      <c r="O281" s="47" t="s">
        <v>113</v>
      </c>
      <c r="P281" s="47" t="s">
        <v>344</v>
      </c>
      <c r="Q281" s="47" t="s">
        <v>474</v>
      </c>
      <c r="R281" s="48">
        <v>0.51300000000000001</v>
      </c>
      <c r="T281" s="55">
        <v>5</v>
      </c>
      <c r="U281" s="67">
        <v>2010</v>
      </c>
      <c r="V281" s="46" t="s">
        <v>156</v>
      </c>
      <c r="W281" s="46" t="s">
        <v>121</v>
      </c>
      <c r="X281" s="46" t="s">
        <v>102</v>
      </c>
      <c r="Y281" s="68" t="str">
        <f t="shared" si="10"/>
        <v>52010暖房設備用有り</v>
      </c>
      <c r="Z281" s="69">
        <v>-0.26</v>
      </c>
      <c r="AA281" s="69">
        <v>1.26</v>
      </c>
      <c r="AB281" s="70">
        <v>0.82779999999999998</v>
      </c>
      <c r="AC281" s="70">
        <v>0.98809999999999998</v>
      </c>
      <c r="AD281" s="61">
        <f>HLOOKUP(T281,既存設備NO3!$E$16:$P$17,2,0)</f>
        <v>0</v>
      </c>
      <c r="AE281" s="62">
        <f t="shared" si="9"/>
        <v>0.98799999999999999</v>
      </c>
    </row>
    <row r="282" spans="13:31" ht="13.5" customHeight="1">
      <c r="M282" s="46">
        <v>11</v>
      </c>
      <c r="N282" s="47" t="s">
        <v>90</v>
      </c>
      <c r="O282" s="47" t="s">
        <v>113</v>
      </c>
      <c r="P282" s="47" t="s">
        <v>344</v>
      </c>
      <c r="Q282" s="47" t="s">
        <v>475</v>
      </c>
      <c r="R282" s="48">
        <v>0.57899999999999996</v>
      </c>
      <c r="T282" s="55">
        <v>5</v>
      </c>
      <c r="U282" s="67">
        <v>2010</v>
      </c>
      <c r="V282" s="46" t="s">
        <v>156</v>
      </c>
      <c r="W282" s="46" t="s">
        <v>125</v>
      </c>
      <c r="X282" s="46" t="s">
        <v>140</v>
      </c>
      <c r="Y282" s="68" t="str">
        <f t="shared" si="10"/>
        <v>52010暖房店舗用無し（一定速）</v>
      </c>
      <c r="Z282" s="69">
        <v>0.25</v>
      </c>
      <c r="AA282" s="69">
        <v>0.75</v>
      </c>
      <c r="AB282" s="70">
        <v>0.25</v>
      </c>
      <c r="AC282" s="70">
        <v>0.75</v>
      </c>
      <c r="AD282" s="61">
        <f>HLOOKUP(T282,既存設備NO3!$E$16:$P$17,2,0)</f>
        <v>0</v>
      </c>
      <c r="AE282" s="62">
        <f t="shared" si="9"/>
        <v>0.75</v>
      </c>
    </row>
    <row r="283" spans="13:31" ht="13.5" customHeight="1">
      <c r="M283" s="46">
        <v>11</v>
      </c>
      <c r="N283" s="47" t="s">
        <v>171</v>
      </c>
      <c r="O283" s="47" t="s">
        <v>113</v>
      </c>
      <c r="P283" s="47" t="s">
        <v>344</v>
      </c>
      <c r="Q283" s="47" t="s">
        <v>476</v>
      </c>
      <c r="R283" s="48">
        <v>0.14099999999999999</v>
      </c>
      <c r="T283" s="55">
        <v>5</v>
      </c>
      <c r="U283" s="67">
        <v>2010</v>
      </c>
      <c r="V283" s="46" t="s">
        <v>156</v>
      </c>
      <c r="W283" s="46" t="s">
        <v>111</v>
      </c>
      <c r="X283" s="46" t="s">
        <v>140</v>
      </c>
      <c r="Y283" s="68" t="str">
        <f t="shared" si="10"/>
        <v>52010暖房ビル用マルチ無し（一定速）</v>
      </c>
      <c r="Z283" s="69">
        <v>0.25</v>
      </c>
      <c r="AA283" s="69">
        <v>0.75</v>
      </c>
      <c r="AB283" s="70">
        <v>0.25</v>
      </c>
      <c r="AC283" s="70">
        <v>0.75</v>
      </c>
      <c r="AD283" s="61">
        <f>HLOOKUP(T283,既存設備NO3!$E$16:$P$17,2,0)</f>
        <v>0</v>
      </c>
      <c r="AE283" s="62">
        <f t="shared" si="9"/>
        <v>0.75</v>
      </c>
    </row>
    <row r="284" spans="13:31" ht="13.5" customHeight="1">
      <c r="M284" s="46">
        <v>12</v>
      </c>
      <c r="N284" s="47" t="s">
        <v>112</v>
      </c>
      <c r="O284" s="47" t="s">
        <v>113</v>
      </c>
      <c r="P284" s="47" t="s">
        <v>344</v>
      </c>
      <c r="Q284" s="47" t="s">
        <v>477</v>
      </c>
      <c r="R284" s="48">
        <v>0.312</v>
      </c>
      <c r="T284" s="55">
        <v>5</v>
      </c>
      <c r="U284" s="67">
        <v>2010</v>
      </c>
      <c r="V284" s="46" t="s">
        <v>156</v>
      </c>
      <c r="W284" s="46" t="s">
        <v>121</v>
      </c>
      <c r="X284" s="46" t="s">
        <v>140</v>
      </c>
      <c r="Y284" s="68" t="str">
        <f t="shared" si="10"/>
        <v>52010暖房設備用無し（一定速）</v>
      </c>
      <c r="Z284" s="69">
        <v>0.25</v>
      </c>
      <c r="AA284" s="69">
        <v>0.75</v>
      </c>
      <c r="AB284" s="70">
        <v>0.25</v>
      </c>
      <c r="AC284" s="70">
        <v>0.75</v>
      </c>
      <c r="AD284" s="61">
        <f>HLOOKUP(T284,既存設備NO3!$E$16:$P$17,2,0)</f>
        <v>0</v>
      </c>
      <c r="AE284" s="62">
        <f t="shared" si="9"/>
        <v>0.75</v>
      </c>
    </row>
    <row r="285" spans="13:31" ht="13.5" customHeight="1">
      <c r="M285" s="46">
        <v>12</v>
      </c>
      <c r="N285" s="47" t="s">
        <v>122</v>
      </c>
      <c r="O285" s="47" t="s">
        <v>113</v>
      </c>
      <c r="P285" s="47" t="s">
        <v>344</v>
      </c>
      <c r="Q285" s="47" t="s">
        <v>478</v>
      </c>
      <c r="R285" s="48">
        <v>0.32800000000000001</v>
      </c>
      <c r="T285" s="55">
        <v>5</v>
      </c>
      <c r="U285" s="67">
        <v>2015</v>
      </c>
      <c r="V285" s="46" t="s">
        <v>124</v>
      </c>
      <c r="W285" s="46" t="s">
        <v>125</v>
      </c>
      <c r="X285" s="46" t="s">
        <v>102</v>
      </c>
      <c r="Y285" s="68" t="str">
        <f t="shared" si="10"/>
        <v>52015冷房店舗用有り</v>
      </c>
      <c r="Z285" s="69">
        <v>-1.38</v>
      </c>
      <c r="AA285" s="69">
        <v>2.38</v>
      </c>
      <c r="AB285" s="70">
        <v>1.0581</v>
      </c>
      <c r="AC285" s="70">
        <v>1.7705</v>
      </c>
      <c r="AD285" s="61">
        <f>HLOOKUP(T285,既存設備NO3!$E$16:$P$17,2,0)</f>
        <v>0</v>
      </c>
      <c r="AE285" s="62">
        <f t="shared" si="9"/>
        <v>1.77</v>
      </c>
    </row>
    <row r="286" spans="13:31" ht="13.5" customHeight="1">
      <c r="M286" s="46">
        <v>12</v>
      </c>
      <c r="N286" s="47" t="s">
        <v>130</v>
      </c>
      <c r="O286" s="47" t="s">
        <v>113</v>
      </c>
      <c r="P286" s="47" t="s">
        <v>344</v>
      </c>
      <c r="Q286" s="47" t="s">
        <v>479</v>
      </c>
      <c r="R286" s="48">
        <v>0.39800000000000002</v>
      </c>
      <c r="T286" s="55">
        <v>5</v>
      </c>
      <c r="U286" s="67">
        <v>2015</v>
      </c>
      <c r="V286" s="46" t="s">
        <v>124</v>
      </c>
      <c r="W286" s="46" t="s">
        <v>111</v>
      </c>
      <c r="X286" s="46" t="s">
        <v>102</v>
      </c>
      <c r="Y286" s="68" t="str">
        <f t="shared" si="10"/>
        <v>52015冷房ビル用マルチ有り</v>
      </c>
      <c r="Z286" s="69">
        <v>-1.5740000000000001</v>
      </c>
      <c r="AA286" s="69">
        <v>2.5739999999999998</v>
      </c>
      <c r="AB286" s="70">
        <v>1.0751999999999999</v>
      </c>
      <c r="AC286" s="70">
        <v>1.9117</v>
      </c>
      <c r="AD286" s="61">
        <f>HLOOKUP(T286,既存設備NO3!$E$16:$P$17,2,0)</f>
        <v>0</v>
      </c>
      <c r="AE286" s="62">
        <f t="shared" si="9"/>
        <v>1.911</v>
      </c>
    </row>
    <row r="287" spans="13:31" ht="14.25" customHeight="1">
      <c r="M287" s="46">
        <v>12</v>
      </c>
      <c r="N287" s="47" t="s">
        <v>128</v>
      </c>
      <c r="O287" s="47" t="s">
        <v>113</v>
      </c>
      <c r="P287" s="47" t="s">
        <v>344</v>
      </c>
      <c r="Q287" s="47" t="s">
        <v>480</v>
      </c>
      <c r="R287" s="48">
        <v>0.59299999999999997</v>
      </c>
      <c r="T287" s="55">
        <v>5</v>
      </c>
      <c r="U287" s="67">
        <v>2015</v>
      </c>
      <c r="V287" s="46" t="s">
        <v>124</v>
      </c>
      <c r="W287" s="46" t="s">
        <v>121</v>
      </c>
      <c r="X287" s="46" t="s">
        <v>102</v>
      </c>
      <c r="Y287" s="68" t="str">
        <f t="shared" si="10"/>
        <v>52015冷房設備用有り</v>
      </c>
      <c r="Z287" s="69">
        <v>-0.62</v>
      </c>
      <c r="AA287" s="69">
        <v>1.62</v>
      </c>
      <c r="AB287" s="70">
        <v>1.0472999999999999</v>
      </c>
      <c r="AC287" s="70">
        <v>1.2032</v>
      </c>
      <c r="AD287" s="61">
        <f>HLOOKUP(T287,既存設備NO3!$E$16:$P$17,2,0)</f>
        <v>0</v>
      </c>
      <c r="AE287" s="62">
        <f t="shared" si="9"/>
        <v>1.2030000000000001</v>
      </c>
    </row>
    <row r="288" spans="13:31" ht="13.5" customHeight="1">
      <c r="M288" s="46">
        <v>12</v>
      </c>
      <c r="N288" s="47" t="s">
        <v>138</v>
      </c>
      <c r="O288" s="47" t="s">
        <v>113</v>
      </c>
      <c r="P288" s="47" t="s">
        <v>344</v>
      </c>
      <c r="Q288" s="47" t="s">
        <v>481</v>
      </c>
      <c r="R288" s="48">
        <v>0.32200000000000001</v>
      </c>
      <c r="T288" s="55">
        <v>5</v>
      </c>
      <c r="U288" s="67">
        <v>2015</v>
      </c>
      <c r="V288" s="46" t="s">
        <v>124</v>
      </c>
      <c r="W288" s="46" t="s">
        <v>125</v>
      </c>
      <c r="X288" s="46" t="s">
        <v>140</v>
      </c>
      <c r="Y288" s="68" t="str">
        <f t="shared" si="10"/>
        <v>52015冷房店舗用無し（一定速）</v>
      </c>
      <c r="Z288" s="69">
        <v>0.25</v>
      </c>
      <c r="AA288" s="69">
        <v>0.75</v>
      </c>
      <c r="AB288" s="70">
        <v>0.25</v>
      </c>
      <c r="AC288" s="70">
        <v>0.75</v>
      </c>
      <c r="AD288" s="61">
        <f>HLOOKUP(T288,既存設備NO3!$E$16:$P$17,2,0)</f>
        <v>0</v>
      </c>
      <c r="AE288" s="62">
        <f t="shared" si="9"/>
        <v>0.75</v>
      </c>
    </row>
    <row r="289" spans="13:31" ht="13.5" customHeight="1">
      <c r="M289" s="46">
        <v>12</v>
      </c>
      <c r="N289" s="47" t="s">
        <v>143</v>
      </c>
      <c r="O289" s="47" t="s">
        <v>113</v>
      </c>
      <c r="P289" s="47" t="s">
        <v>344</v>
      </c>
      <c r="Q289" s="47" t="s">
        <v>482</v>
      </c>
      <c r="R289" s="48">
        <v>0.34399999999999997</v>
      </c>
      <c r="T289" s="55">
        <v>5</v>
      </c>
      <c r="U289" s="67">
        <v>2015</v>
      </c>
      <c r="V289" s="46" t="s">
        <v>124</v>
      </c>
      <c r="W289" s="46" t="s">
        <v>111</v>
      </c>
      <c r="X289" s="46" t="s">
        <v>140</v>
      </c>
      <c r="Y289" s="68" t="str">
        <f t="shared" si="10"/>
        <v>52015冷房ビル用マルチ無し（一定速）</v>
      </c>
      <c r="Z289" s="69">
        <v>0.25</v>
      </c>
      <c r="AA289" s="69">
        <v>0.75</v>
      </c>
      <c r="AB289" s="70">
        <v>0.25</v>
      </c>
      <c r="AC289" s="70">
        <v>0.75</v>
      </c>
      <c r="AD289" s="61">
        <f>HLOOKUP(T289,既存設備NO3!$E$16:$P$17,2,0)</f>
        <v>0</v>
      </c>
      <c r="AE289" s="62">
        <f t="shared" si="9"/>
        <v>0.75</v>
      </c>
    </row>
    <row r="290" spans="13:31" ht="13.5" customHeight="1">
      <c r="M290" s="46">
        <v>12</v>
      </c>
      <c r="N290" s="47" t="s">
        <v>149</v>
      </c>
      <c r="O290" s="47" t="s">
        <v>113</v>
      </c>
      <c r="P290" s="47" t="s">
        <v>344</v>
      </c>
      <c r="Q290" s="47" t="s">
        <v>483</v>
      </c>
      <c r="R290" s="48">
        <v>0.33600000000000002</v>
      </c>
      <c r="T290" s="55">
        <v>5</v>
      </c>
      <c r="U290" s="56">
        <v>2015</v>
      </c>
      <c r="V290" s="57" t="s">
        <v>124</v>
      </c>
      <c r="W290" s="57" t="s">
        <v>121</v>
      </c>
      <c r="X290" s="57" t="s">
        <v>140</v>
      </c>
      <c r="Y290" s="58" t="str">
        <f t="shared" si="10"/>
        <v>52015冷房設備用無し（一定速）</v>
      </c>
      <c r="Z290" s="59">
        <v>0.25</v>
      </c>
      <c r="AA290" s="59">
        <v>0.75</v>
      </c>
      <c r="AB290" s="60">
        <v>0.25</v>
      </c>
      <c r="AC290" s="60">
        <v>0.75</v>
      </c>
      <c r="AD290" s="61">
        <f>HLOOKUP(T290,既存設備NO3!$E$16:$P$17,2,0)</f>
        <v>0</v>
      </c>
      <c r="AE290" s="62">
        <f t="shared" si="9"/>
        <v>0.75</v>
      </c>
    </row>
    <row r="291" spans="13:31" ht="14.25" customHeight="1">
      <c r="M291" s="46">
        <v>12</v>
      </c>
      <c r="N291" s="47" t="s">
        <v>154</v>
      </c>
      <c r="O291" s="47" t="s">
        <v>113</v>
      </c>
      <c r="P291" s="47" t="s">
        <v>344</v>
      </c>
      <c r="Q291" s="47" t="s">
        <v>484</v>
      </c>
      <c r="R291" s="48">
        <v>0.51200000000000001</v>
      </c>
      <c r="T291" s="55">
        <v>5</v>
      </c>
      <c r="U291" s="56">
        <v>2015</v>
      </c>
      <c r="V291" s="57" t="s">
        <v>156</v>
      </c>
      <c r="W291" s="57" t="s">
        <v>125</v>
      </c>
      <c r="X291" s="57" t="s">
        <v>102</v>
      </c>
      <c r="Y291" s="58" t="str">
        <f t="shared" si="10"/>
        <v>52015暖房店舗用有り</v>
      </c>
      <c r="Z291" s="59">
        <v>-0.97</v>
      </c>
      <c r="AA291" s="59">
        <v>1.97</v>
      </c>
      <c r="AB291" s="60">
        <v>1.0867</v>
      </c>
      <c r="AC291" s="60">
        <v>1.4558</v>
      </c>
      <c r="AD291" s="61">
        <f>HLOOKUP(T291,既存設備NO3!$E$16:$P$17,2,0)</f>
        <v>0</v>
      </c>
      <c r="AE291" s="62">
        <f t="shared" si="9"/>
        <v>1.4550000000000001</v>
      </c>
    </row>
    <row r="292" spans="13:31" ht="13.5" customHeight="1">
      <c r="M292" s="46">
        <v>12</v>
      </c>
      <c r="N292" s="47" t="s">
        <v>153</v>
      </c>
      <c r="O292" s="47" t="s">
        <v>113</v>
      </c>
      <c r="P292" s="47" t="s">
        <v>344</v>
      </c>
      <c r="Q292" s="47" t="s">
        <v>485</v>
      </c>
      <c r="R292" s="48">
        <v>0.45</v>
      </c>
      <c r="T292" s="55">
        <v>5</v>
      </c>
      <c r="U292" s="56">
        <v>2015</v>
      </c>
      <c r="V292" s="57" t="s">
        <v>156</v>
      </c>
      <c r="W292" s="57" t="s">
        <v>111</v>
      </c>
      <c r="X292" s="57" t="s">
        <v>102</v>
      </c>
      <c r="Y292" s="58" t="str">
        <f t="shared" si="10"/>
        <v>52015暖房ビル用マルチ有り</v>
      </c>
      <c r="Z292" s="59">
        <v>-0.876</v>
      </c>
      <c r="AA292" s="59">
        <v>1.8759999999999999</v>
      </c>
      <c r="AB292" s="60">
        <v>1.0398000000000001</v>
      </c>
      <c r="AC292" s="60">
        <v>1.3971</v>
      </c>
      <c r="AD292" s="61">
        <f>HLOOKUP(T292,既存設備NO3!$E$16:$P$17,2,0)</f>
        <v>0</v>
      </c>
      <c r="AE292" s="62">
        <f t="shared" si="9"/>
        <v>1.397</v>
      </c>
    </row>
    <row r="293" spans="13:31" ht="13.5" customHeight="1">
      <c r="M293" s="46">
        <v>12</v>
      </c>
      <c r="N293" s="47" t="s">
        <v>110</v>
      </c>
      <c r="O293" s="47" t="s">
        <v>113</v>
      </c>
      <c r="P293" s="47" t="s">
        <v>344</v>
      </c>
      <c r="Q293" s="47" t="s">
        <v>486</v>
      </c>
      <c r="R293" s="48">
        <v>0.78600000000000003</v>
      </c>
      <c r="T293" s="55">
        <v>5</v>
      </c>
      <c r="U293" s="56">
        <v>2015</v>
      </c>
      <c r="V293" s="57" t="s">
        <v>156</v>
      </c>
      <c r="W293" s="57" t="s">
        <v>121</v>
      </c>
      <c r="X293" s="57" t="s">
        <v>102</v>
      </c>
      <c r="Y293" s="58" t="str">
        <f t="shared" si="10"/>
        <v>52015暖房設備用有り</v>
      </c>
      <c r="Z293" s="59">
        <v>-0.59799999999999998</v>
      </c>
      <c r="AA293" s="59">
        <v>1.5980000000000001</v>
      </c>
      <c r="AB293" s="60">
        <v>1.0339</v>
      </c>
      <c r="AC293" s="60">
        <v>1.19</v>
      </c>
      <c r="AD293" s="61">
        <f>HLOOKUP(T293,既存設備NO3!$E$16:$P$17,2,0)</f>
        <v>0</v>
      </c>
      <c r="AE293" s="62">
        <f t="shared" si="9"/>
        <v>1.19</v>
      </c>
    </row>
    <row r="294" spans="13:31" ht="13.5" customHeight="1">
      <c r="M294" s="46">
        <v>12</v>
      </c>
      <c r="N294" s="47" t="s">
        <v>90</v>
      </c>
      <c r="O294" s="47" t="s">
        <v>113</v>
      </c>
      <c r="P294" s="47" t="s">
        <v>344</v>
      </c>
      <c r="Q294" s="47" t="s">
        <v>487</v>
      </c>
      <c r="R294" s="48">
        <v>0.92800000000000005</v>
      </c>
      <c r="T294" s="55">
        <v>5</v>
      </c>
      <c r="U294" s="56">
        <v>2015</v>
      </c>
      <c r="V294" s="57" t="s">
        <v>156</v>
      </c>
      <c r="W294" s="57" t="s">
        <v>125</v>
      </c>
      <c r="X294" s="57" t="s">
        <v>140</v>
      </c>
      <c r="Y294" s="58" t="str">
        <f t="shared" si="10"/>
        <v>52015暖房店舗用無し（一定速）</v>
      </c>
      <c r="Z294" s="59">
        <v>0.25</v>
      </c>
      <c r="AA294" s="59">
        <v>0.75</v>
      </c>
      <c r="AB294" s="60">
        <v>0.25</v>
      </c>
      <c r="AC294" s="60">
        <v>0.75</v>
      </c>
      <c r="AD294" s="61">
        <f>HLOOKUP(T294,既存設備NO3!$E$16:$P$17,2,0)</f>
        <v>0</v>
      </c>
      <c r="AE294" s="62">
        <f t="shared" si="9"/>
        <v>0.75</v>
      </c>
    </row>
    <row r="295" spans="13:31" ht="13.5" customHeight="1">
      <c r="M295" s="46">
        <v>12</v>
      </c>
      <c r="N295" s="47" t="s">
        <v>171</v>
      </c>
      <c r="O295" s="47" t="s">
        <v>113</v>
      </c>
      <c r="P295" s="47" t="s">
        <v>344</v>
      </c>
      <c r="Q295" s="47" t="s">
        <v>488</v>
      </c>
      <c r="R295" s="48">
        <v>0.27600000000000002</v>
      </c>
      <c r="T295" s="55">
        <v>5</v>
      </c>
      <c r="U295" s="56">
        <v>2015</v>
      </c>
      <c r="V295" s="57" t="s">
        <v>156</v>
      </c>
      <c r="W295" s="57" t="s">
        <v>111</v>
      </c>
      <c r="X295" s="57" t="s">
        <v>140</v>
      </c>
      <c r="Y295" s="58" t="str">
        <f t="shared" si="10"/>
        <v>52015暖房ビル用マルチ無し（一定速）</v>
      </c>
      <c r="Z295" s="59">
        <v>0.25</v>
      </c>
      <c r="AA295" s="59">
        <v>0.75</v>
      </c>
      <c r="AB295" s="60">
        <v>0.25</v>
      </c>
      <c r="AC295" s="60">
        <v>0.75</v>
      </c>
      <c r="AD295" s="61">
        <f>HLOOKUP(T295,既存設備NO3!$E$16:$P$17,2,0)</f>
        <v>0</v>
      </c>
      <c r="AE295" s="62">
        <f t="shared" si="9"/>
        <v>0.75</v>
      </c>
    </row>
    <row r="296" spans="13:31" ht="13.5" customHeight="1">
      <c r="M296" s="46">
        <v>1</v>
      </c>
      <c r="N296" s="47" t="s">
        <v>112</v>
      </c>
      <c r="O296" s="47" t="s">
        <v>489</v>
      </c>
      <c r="P296" s="47" t="s">
        <v>114</v>
      </c>
      <c r="Q296" s="47" t="s">
        <v>490</v>
      </c>
      <c r="R296" s="48">
        <v>0</v>
      </c>
      <c r="T296" s="55">
        <v>5</v>
      </c>
      <c r="U296" s="57">
        <v>2015</v>
      </c>
      <c r="V296" s="57" t="s">
        <v>156</v>
      </c>
      <c r="W296" s="57" t="s">
        <v>121</v>
      </c>
      <c r="X296" s="57" t="s">
        <v>140</v>
      </c>
      <c r="Y296" s="58" t="str">
        <f t="shared" si="10"/>
        <v>52015暖房設備用無し（一定速）</v>
      </c>
      <c r="Z296" s="59">
        <v>0.25</v>
      </c>
      <c r="AA296" s="59">
        <v>0.75</v>
      </c>
      <c r="AB296" s="60">
        <v>0.25</v>
      </c>
      <c r="AC296" s="60">
        <v>0.75</v>
      </c>
      <c r="AD296" s="61">
        <f>HLOOKUP(T296,既存設備NO3!$E$16:$P$17,2,0)</f>
        <v>0</v>
      </c>
      <c r="AE296" s="62">
        <f t="shared" si="9"/>
        <v>0.75</v>
      </c>
    </row>
    <row r="297" spans="13:31" ht="13.5" customHeight="1">
      <c r="M297" s="46">
        <v>1</v>
      </c>
      <c r="N297" s="47" t="s">
        <v>122</v>
      </c>
      <c r="O297" s="47" t="s">
        <v>489</v>
      </c>
      <c r="P297" s="47" t="s">
        <v>114</v>
      </c>
      <c r="Q297" s="47" t="s">
        <v>491</v>
      </c>
      <c r="R297" s="48">
        <v>0</v>
      </c>
      <c r="T297" s="71">
        <v>5</v>
      </c>
      <c r="U297" s="72">
        <v>2020</v>
      </c>
      <c r="V297" s="72" t="s">
        <v>124</v>
      </c>
      <c r="W297" s="72" t="s">
        <v>125</v>
      </c>
      <c r="X297" s="72" t="s">
        <v>102</v>
      </c>
      <c r="Y297" s="73" t="str">
        <f t="shared" si="10"/>
        <v>52020冷房店舗用有り</v>
      </c>
      <c r="Z297" s="72">
        <v>-1.38</v>
      </c>
      <c r="AA297" s="72">
        <v>2.38</v>
      </c>
      <c r="AB297" s="72">
        <v>1.0581</v>
      </c>
      <c r="AC297" s="72">
        <v>1.7705</v>
      </c>
      <c r="AD297" s="61">
        <f>HLOOKUP(T297,既存設備NO3!$E$16:$P$17,2,0)</f>
        <v>0</v>
      </c>
      <c r="AE297" s="74">
        <f t="shared" si="9"/>
        <v>1.77</v>
      </c>
    </row>
    <row r="298" spans="13:31" ht="13.5" customHeight="1">
      <c r="M298" s="46">
        <v>1</v>
      </c>
      <c r="N298" s="47" t="s">
        <v>130</v>
      </c>
      <c r="O298" s="47" t="s">
        <v>489</v>
      </c>
      <c r="P298" s="47" t="s">
        <v>114</v>
      </c>
      <c r="Q298" s="47" t="s">
        <v>492</v>
      </c>
      <c r="R298" s="48">
        <v>0</v>
      </c>
      <c r="T298" s="71">
        <v>5</v>
      </c>
      <c r="U298" s="72">
        <v>2020</v>
      </c>
      <c r="V298" s="72" t="s">
        <v>124</v>
      </c>
      <c r="W298" s="72" t="s">
        <v>111</v>
      </c>
      <c r="X298" s="72" t="s">
        <v>102</v>
      </c>
      <c r="Y298" s="73" t="str">
        <f t="shared" si="10"/>
        <v>52020冷房ビル用マルチ有り</v>
      </c>
      <c r="Z298" s="72">
        <v>-1.68</v>
      </c>
      <c r="AA298" s="72">
        <v>2.68</v>
      </c>
      <c r="AB298" s="72">
        <v>1.0788</v>
      </c>
      <c r="AC298" s="72">
        <v>2.0053000000000001</v>
      </c>
      <c r="AD298" s="61">
        <f>HLOOKUP(T298,既存設備NO3!$E$16:$P$17,2,0)</f>
        <v>0</v>
      </c>
      <c r="AE298" s="74">
        <f t="shared" si="9"/>
        <v>2.0049999999999999</v>
      </c>
    </row>
    <row r="299" spans="13:31" ht="13.5" customHeight="1">
      <c r="M299" s="46">
        <v>1</v>
      </c>
      <c r="N299" s="47" t="s">
        <v>128</v>
      </c>
      <c r="O299" s="47" t="s">
        <v>489</v>
      </c>
      <c r="P299" s="47" t="s">
        <v>114</v>
      </c>
      <c r="Q299" s="47" t="s">
        <v>493</v>
      </c>
      <c r="R299" s="48">
        <v>0</v>
      </c>
      <c r="T299" s="71">
        <v>5</v>
      </c>
      <c r="U299" s="72">
        <v>2020</v>
      </c>
      <c r="V299" s="72" t="s">
        <v>124</v>
      </c>
      <c r="W299" s="72" t="s">
        <v>121</v>
      </c>
      <c r="X299" s="72" t="s">
        <v>102</v>
      </c>
      <c r="Y299" s="73" t="str">
        <f t="shared" si="10"/>
        <v>52020冷房設備用有り</v>
      </c>
      <c r="Z299" s="72">
        <v>-0.62</v>
      </c>
      <c r="AA299" s="72">
        <v>1.62</v>
      </c>
      <c r="AB299" s="72">
        <v>1.0472999999999999</v>
      </c>
      <c r="AC299" s="72">
        <v>1.2032</v>
      </c>
      <c r="AD299" s="61">
        <f>HLOOKUP(T299,既存設備NO3!$E$16:$P$17,2,0)</f>
        <v>0</v>
      </c>
      <c r="AE299" s="74">
        <f t="shared" si="9"/>
        <v>1.2030000000000001</v>
      </c>
    </row>
    <row r="300" spans="13:31" ht="13.5" customHeight="1">
      <c r="M300" s="46">
        <v>1</v>
      </c>
      <c r="N300" s="47" t="s">
        <v>138</v>
      </c>
      <c r="O300" s="47" t="s">
        <v>489</v>
      </c>
      <c r="P300" s="47" t="s">
        <v>114</v>
      </c>
      <c r="Q300" s="47" t="s">
        <v>494</v>
      </c>
      <c r="R300" s="48">
        <v>0</v>
      </c>
      <c r="T300" s="71">
        <v>5</v>
      </c>
      <c r="U300" s="72">
        <v>2020</v>
      </c>
      <c r="V300" s="72" t="s">
        <v>124</v>
      </c>
      <c r="W300" s="72" t="s">
        <v>125</v>
      </c>
      <c r="X300" s="72" t="s">
        <v>140</v>
      </c>
      <c r="Y300" s="73" t="str">
        <f t="shared" si="10"/>
        <v>52020冷房店舗用無し（一定速）</v>
      </c>
      <c r="Z300" s="75">
        <v>0.25</v>
      </c>
      <c r="AA300" s="75">
        <v>0.75</v>
      </c>
      <c r="AB300" s="76">
        <v>0.25</v>
      </c>
      <c r="AC300" s="76">
        <v>0.75</v>
      </c>
      <c r="AD300" s="61">
        <f>HLOOKUP(T300,既存設備NO3!$E$16:$P$17,2,0)</f>
        <v>0</v>
      </c>
      <c r="AE300" s="74">
        <f t="shared" si="9"/>
        <v>0.75</v>
      </c>
    </row>
    <row r="301" spans="13:31" ht="13.5" customHeight="1">
      <c r="M301" s="46">
        <v>1</v>
      </c>
      <c r="N301" s="47" t="s">
        <v>143</v>
      </c>
      <c r="O301" s="47" t="s">
        <v>489</v>
      </c>
      <c r="P301" s="47" t="s">
        <v>114</v>
      </c>
      <c r="Q301" s="47" t="s">
        <v>495</v>
      </c>
      <c r="R301" s="48">
        <v>0</v>
      </c>
      <c r="T301" s="71">
        <v>5</v>
      </c>
      <c r="U301" s="72">
        <v>2020</v>
      </c>
      <c r="V301" s="72" t="s">
        <v>124</v>
      </c>
      <c r="W301" s="72" t="s">
        <v>111</v>
      </c>
      <c r="X301" s="72" t="s">
        <v>140</v>
      </c>
      <c r="Y301" s="73" t="str">
        <f t="shared" si="10"/>
        <v>52020冷房ビル用マルチ無し（一定速）</v>
      </c>
      <c r="Z301" s="75">
        <v>0.25</v>
      </c>
      <c r="AA301" s="75">
        <v>0.75</v>
      </c>
      <c r="AB301" s="76">
        <v>0.25</v>
      </c>
      <c r="AC301" s="76">
        <v>0.75</v>
      </c>
      <c r="AD301" s="61">
        <f>HLOOKUP(T301,既存設備NO3!$E$16:$P$17,2,0)</f>
        <v>0</v>
      </c>
      <c r="AE301" s="74">
        <f t="shared" si="9"/>
        <v>0.75</v>
      </c>
    </row>
    <row r="302" spans="13:31" ht="13.5" customHeight="1">
      <c r="M302" s="46">
        <v>1</v>
      </c>
      <c r="N302" s="47" t="s">
        <v>149</v>
      </c>
      <c r="O302" s="47" t="s">
        <v>489</v>
      </c>
      <c r="P302" s="47" t="s">
        <v>114</v>
      </c>
      <c r="Q302" s="47" t="s">
        <v>496</v>
      </c>
      <c r="R302" s="48">
        <v>0</v>
      </c>
      <c r="T302" s="71">
        <v>5</v>
      </c>
      <c r="U302" s="72">
        <v>2020</v>
      </c>
      <c r="V302" s="72" t="s">
        <v>124</v>
      </c>
      <c r="W302" s="72" t="s">
        <v>121</v>
      </c>
      <c r="X302" s="72" t="s">
        <v>140</v>
      </c>
      <c r="Y302" s="73" t="str">
        <f t="shared" si="10"/>
        <v>52020冷房設備用無し（一定速）</v>
      </c>
      <c r="Z302" s="75">
        <v>0.25</v>
      </c>
      <c r="AA302" s="75">
        <v>0.75</v>
      </c>
      <c r="AB302" s="76">
        <v>0.25</v>
      </c>
      <c r="AC302" s="76">
        <v>0.75</v>
      </c>
      <c r="AD302" s="61">
        <f>HLOOKUP(T302,既存設備NO3!$E$16:$P$17,2,0)</f>
        <v>0</v>
      </c>
      <c r="AE302" s="74">
        <f t="shared" si="9"/>
        <v>0.75</v>
      </c>
    </row>
    <row r="303" spans="13:31" ht="13.5" customHeight="1">
      <c r="M303" s="46">
        <v>1</v>
      </c>
      <c r="N303" s="47" t="s">
        <v>154</v>
      </c>
      <c r="O303" s="47" t="s">
        <v>489</v>
      </c>
      <c r="P303" s="47" t="s">
        <v>114</v>
      </c>
      <c r="Q303" s="47" t="s">
        <v>497</v>
      </c>
      <c r="R303" s="48">
        <v>0</v>
      </c>
      <c r="T303" s="71">
        <v>5</v>
      </c>
      <c r="U303" s="72">
        <v>2020</v>
      </c>
      <c r="V303" s="72" t="s">
        <v>156</v>
      </c>
      <c r="W303" s="72" t="s">
        <v>125</v>
      </c>
      <c r="X303" s="72" t="s">
        <v>102</v>
      </c>
      <c r="Y303" s="73" t="str">
        <f t="shared" si="10"/>
        <v>52020暖房店舗用有り</v>
      </c>
      <c r="Z303" s="72">
        <v>-0.96</v>
      </c>
      <c r="AA303" s="72">
        <v>1.96</v>
      </c>
      <c r="AB303" s="72">
        <v>1.0862000000000001</v>
      </c>
      <c r="AC303" s="72">
        <v>1.4483999999999999</v>
      </c>
      <c r="AD303" s="61">
        <f>HLOOKUP(T303,既存設備NO3!$E$16:$P$17,2,0)</f>
        <v>0</v>
      </c>
      <c r="AE303" s="74">
        <f t="shared" si="9"/>
        <v>1.448</v>
      </c>
    </row>
    <row r="304" spans="13:31" ht="13.5" customHeight="1">
      <c r="M304" s="46">
        <v>1</v>
      </c>
      <c r="N304" s="47" t="s">
        <v>153</v>
      </c>
      <c r="O304" s="47" t="s">
        <v>489</v>
      </c>
      <c r="P304" s="47" t="s">
        <v>114</v>
      </c>
      <c r="Q304" s="47" t="s">
        <v>498</v>
      </c>
      <c r="R304" s="48">
        <v>0</v>
      </c>
      <c r="T304" s="71">
        <v>5</v>
      </c>
      <c r="U304" s="72">
        <v>2020</v>
      </c>
      <c r="V304" s="72" t="s">
        <v>156</v>
      </c>
      <c r="W304" s="72" t="s">
        <v>111</v>
      </c>
      <c r="X304" s="72" t="s">
        <v>102</v>
      </c>
      <c r="Y304" s="73" t="str">
        <f t="shared" si="10"/>
        <v>52020暖房ビル用マルチ有り</v>
      </c>
      <c r="Z304" s="72">
        <v>-1.1000000000000001</v>
      </c>
      <c r="AA304" s="72">
        <v>2.1</v>
      </c>
      <c r="AB304" s="72">
        <v>1.0416000000000001</v>
      </c>
      <c r="AC304" s="72">
        <v>1.4596</v>
      </c>
      <c r="AD304" s="61">
        <f>HLOOKUP(T304,既存設備NO3!$E$16:$P$17,2,0)</f>
        <v>0</v>
      </c>
      <c r="AE304" s="74">
        <f t="shared" si="9"/>
        <v>1.4590000000000001</v>
      </c>
    </row>
    <row r="305" spans="13:31" ht="13.5" customHeight="1">
      <c r="M305" s="46">
        <v>1</v>
      </c>
      <c r="N305" s="47" t="s">
        <v>110</v>
      </c>
      <c r="O305" s="47" t="s">
        <v>489</v>
      </c>
      <c r="P305" s="47" t="s">
        <v>114</v>
      </c>
      <c r="Q305" s="47" t="s">
        <v>499</v>
      </c>
      <c r="R305" s="48">
        <v>0</v>
      </c>
      <c r="T305" s="71">
        <v>5</v>
      </c>
      <c r="U305" s="72">
        <v>2020</v>
      </c>
      <c r="V305" s="72" t="s">
        <v>156</v>
      </c>
      <c r="W305" s="72" t="s">
        <v>121</v>
      </c>
      <c r="X305" s="72" t="s">
        <v>102</v>
      </c>
      <c r="Y305" s="73" t="str">
        <f t="shared" si="10"/>
        <v>52020暖房設備用有り</v>
      </c>
      <c r="Z305" s="72">
        <v>-0.46</v>
      </c>
      <c r="AA305" s="72">
        <v>1.46</v>
      </c>
      <c r="AB305" s="72">
        <v>0.94</v>
      </c>
      <c r="AC305" s="72">
        <v>1.1100000000000001</v>
      </c>
      <c r="AD305" s="61">
        <f>HLOOKUP(T305,既存設備NO3!$E$16:$P$17,2,0)</f>
        <v>0</v>
      </c>
      <c r="AE305" s="74">
        <f t="shared" si="9"/>
        <v>1.1100000000000001</v>
      </c>
    </row>
    <row r="306" spans="13:31" ht="13.5" customHeight="1">
      <c r="M306" s="46">
        <v>1</v>
      </c>
      <c r="N306" s="47" t="s">
        <v>90</v>
      </c>
      <c r="O306" s="47" t="s">
        <v>489</v>
      </c>
      <c r="P306" s="47" t="s">
        <v>114</v>
      </c>
      <c r="Q306" s="47" t="s">
        <v>500</v>
      </c>
      <c r="R306" s="48">
        <v>0</v>
      </c>
      <c r="T306" s="71">
        <v>5</v>
      </c>
      <c r="U306" s="72">
        <v>2020</v>
      </c>
      <c r="V306" s="72" t="s">
        <v>156</v>
      </c>
      <c r="W306" s="72" t="s">
        <v>125</v>
      </c>
      <c r="X306" s="72" t="s">
        <v>140</v>
      </c>
      <c r="Y306" s="73" t="str">
        <f t="shared" si="10"/>
        <v>52020暖房店舗用無し（一定速）</v>
      </c>
      <c r="Z306" s="75">
        <v>0.25</v>
      </c>
      <c r="AA306" s="75">
        <v>0.75</v>
      </c>
      <c r="AB306" s="76">
        <v>0.25</v>
      </c>
      <c r="AC306" s="76">
        <v>0.75</v>
      </c>
      <c r="AD306" s="61">
        <f>HLOOKUP(T306,既存設備NO3!$E$16:$P$17,2,0)</f>
        <v>0</v>
      </c>
      <c r="AE306" s="74">
        <f t="shared" si="9"/>
        <v>0.75</v>
      </c>
    </row>
    <row r="307" spans="13:31" ht="13.5" customHeight="1">
      <c r="M307" s="46">
        <v>1</v>
      </c>
      <c r="N307" s="47" t="s">
        <v>171</v>
      </c>
      <c r="O307" s="47" t="s">
        <v>489</v>
      </c>
      <c r="P307" s="47" t="s">
        <v>114</v>
      </c>
      <c r="Q307" s="47" t="s">
        <v>501</v>
      </c>
      <c r="R307" s="48">
        <v>5.8000000000000003E-2</v>
      </c>
      <c r="T307" s="71">
        <v>5</v>
      </c>
      <c r="U307" s="72">
        <v>2020</v>
      </c>
      <c r="V307" s="72" t="s">
        <v>156</v>
      </c>
      <c r="W307" s="72" t="s">
        <v>111</v>
      </c>
      <c r="X307" s="72" t="s">
        <v>140</v>
      </c>
      <c r="Y307" s="73" t="str">
        <f t="shared" si="10"/>
        <v>52020暖房ビル用マルチ無し（一定速）</v>
      </c>
      <c r="Z307" s="75">
        <v>0.25</v>
      </c>
      <c r="AA307" s="75">
        <v>0.75</v>
      </c>
      <c r="AB307" s="76">
        <v>0.25</v>
      </c>
      <c r="AC307" s="76">
        <v>0.75</v>
      </c>
      <c r="AD307" s="61">
        <f>HLOOKUP(T307,既存設備NO3!$E$16:$P$17,2,0)</f>
        <v>0</v>
      </c>
      <c r="AE307" s="74">
        <f t="shared" si="9"/>
        <v>0.75</v>
      </c>
    </row>
    <row r="308" spans="13:31" ht="13.5" customHeight="1">
      <c r="M308" s="46">
        <v>2</v>
      </c>
      <c r="N308" s="47" t="s">
        <v>112</v>
      </c>
      <c r="O308" s="47" t="s">
        <v>489</v>
      </c>
      <c r="P308" s="47" t="s">
        <v>114</v>
      </c>
      <c r="Q308" s="47" t="s">
        <v>502</v>
      </c>
      <c r="R308" s="48">
        <v>0</v>
      </c>
      <c r="T308" s="71">
        <v>5</v>
      </c>
      <c r="U308" s="72">
        <v>2020</v>
      </c>
      <c r="V308" s="72" t="s">
        <v>156</v>
      </c>
      <c r="W308" s="72" t="s">
        <v>121</v>
      </c>
      <c r="X308" s="72" t="s">
        <v>140</v>
      </c>
      <c r="Y308" s="73" t="str">
        <f t="shared" si="10"/>
        <v>52020暖房設備用無し（一定速）</v>
      </c>
      <c r="Z308" s="75">
        <v>0.25</v>
      </c>
      <c r="AA308" s="75">
        <v>0.75</v>
      </c>
      <c r="AB308" s="76">
        <v>0.25</v>
      </c>
      <c r="AC308" s="76">
        <v>0.75</v>
      </c>
      <c r="AD308" s="61">
        <f>HLOOKUP(T308,既存設備NO3!$E$16:$P$17,2,0)</f>
        <v>0</v>
      </c>
      <c r="AE308" s="74">
        <f t="shared" si="9"/>
        <v>0.75</v>
      </c>
    </row>
    <row r="309" spans="13:31" ht="13.5" customHeight="1">
      <c r="M309" s="46">
        <v>2</v>
      </c>
      <c r="N309" s="47" t="s">
        <v>122</v>
      </c>
      <c r="O309" s="47" t="s">
        <v>489</v>
      </c>
      <c r="P309" s="47" t="s">
        <v>114</v>
      </c>
      <c r="Q309" s="47" t="s">
        <v>503</v>
      </c>
      <c r="R309" s="48">
        <v>0</v>
      </c>
      <c r="T309" s="55">
        <v>6</v>
      </c>
      <c r="U309" s="56">
        <v>1995</v>
      </c>
      <c r="V309" s="57" t="s">
        <v>124</v>
      </c>
      <c r="W309" s="57" t="s">
        <v>125</v>
      </c>
      <c r="X309" s="57" t="s">
        <v>102</v>
      </c>
      <c r="Y309" s="58" t="str">
        <f t="shared" si="10"/>
        <v>61995冷房店舗用有り</v>
      </c>
      <c r="Z309" s="59">
        <v>0.32</v>
      </c>
      <c r="AA309" s="59">
        <v>0.68</v>
      </c>
      <c r="AB309" s="60">
        <v>1.0165999999999999</v>
      </c>
      <c r="AC309" s="60">
        <v>0.50590000000000002</v>
      </c>
      <c r="AD309" s="61">
        <f>HLOOKUP(T309,既存設備NO3!$E$16:$P$17,2,0)</f>
        <v>0</v>
      </c>
      <c r="AE309" s="62">
        <f t="shared" si="9"/>
        <v>0.505</v>
      </c>
    </row>
    <row r="310" spans="13:31" ht="13.5" customHeight="1">
      <c r="M310" s="46">
        <v>2</v>
      </c>
      <c r="N310" s="47" t="s">
        <v>130</v>
      </c>
      <c r="O310" s="47" t="s">
        <v>489</v>
      </c>
      <c r="P310" s="47" t="s">
        <v>114</v>
      </c>
      <c r="Q310" s="47" t="s">
        <v>504</v>
      </c>
      <c r="R310" s="48">
        <v>0</v>
      </c>
      <c r="T310" s="55">
        <v>6</v>
      </c>
      <c r="U310" s="56">
        <v>1995</v>
      </c>
      <c r="V310" s="57" t="s">
        <v>124</v>
      </c>
      <c r="W310" s="57" t="s">
        <v>111</v>
      </c>
      <c r="X310" s="57" t="s">
        <v>102</v>
      </c>
      <c r="Y310" s="58" t="str">
        <f t="shared" si="10"/>
        <v>61995冷房ビル用マルチ有り</v>
      </c>
      <c r="Z310" s="59">
        <v>-0.218</v>
      </c>
      <c r="AA310" s="59">
        <v>1.218</v>
      </c>
      <c r="AB310" s="60">
        <v>1.0356000000000001</v>
      </c>
      <c r="AC310" s="60">
        <v>0.90459999999999996</v>
      </c>
      <c r="AD310" s="61">
        <f>HLOOKUP(T310,既存設備NO3!$E$16:$P$17,2,0)</f>
        <v>0</v>
      </c>
      <c r="AE310" s="62">
        <f t="shared" si="9"/>
        <v>0.90400000000000003</v>
      </c>
    </row>
    <row r="311" spans="13:31" ht="13.5" customHeight="1">
      <c r="M311" s="46">
        <v>2</v>
      </c>
      <c r="N311" s="47" t="s">
        <v>128</v>
      </c>
      <c r="O311" s="47" t="s">
        <v>489</v>
      </c>
      <c r="P311" s="47" t="s">
        <v>114</v>
      </c>
      <c r="Q311" s="47" t="s">
        <v>505</v>
      </c>
      <c r="R311" s="48">
        <v>0</v>
      </c>
      <c r="T311" s="55">
        <v>6</v>
      </c>
      <c r="U311" s="56">
        <v>1995</v>
      </c>
      <c r="V311" s="57" t="s">
        <v>124</v>
      </c>
      <c r="W311" s="57" t="s">
        <v>121</v>
      </c>
      <c r="X311" s="57" t="s">
        <v>102</v>
      </c>
      <c r="Y311" s="58" t="str">
        <f t="shared" si="10"/>
        <v>61995冷房設備用有り</v>
      </c>
      <c r="Z311" s="59">
        <v>0.25</v>
      </c>
      <c r="AA311" s="59">
        <v>0.75</v>
      </c>
      <c r="AB311" s="60">
        <v>1.0219</v>
      </c>
      <c r="AC311" s="60">
        <v>0.55700000000000005</v>
      </c>
      <c r="AD311" s="61">
        <f>HLOOKUP(T311,既存設備NO3!$E$16:$P$17,2,0)</f>
        <v>0</v>
      </c>
      <c r="AE311" s="62">
        <f t="shared" si="9"/>
        <v>0.55700000000000005</v>
      </c>
    </row>
    <row r="312" spans="13:31" ht="13.5" customHeight="1">
      <c r="M312" s="46">
        <v>2</v>
      </c>
      <c r="N312" s="47" t="s">
        <v>138</v>
      </c>
      <c r="O312" s="47" t="s">
        <v>489</v>
      </c>
      <c r="P312" s="47" t="s">
        <v>114</v>
      </c>
      <c r="Q312" s="47" t="s">
        <v>506</v>
      </c>
      <c r="R312" s="48">
        <v>0</v>
      </c>
      <c r="T312" s="55">
        <v>6</v>
      </c>
      <c r="U312" s="56">
        <v>1995</v>
      </c>
      <c r="V312" s="57" t="s">
        <v>124</v>
      </c>
      <c r="W312" s="57" t="s">
        <v>125</v>
      </c>
      <c r="X312" s="57" t="s">
        <v>140</v>
      </c>
      <c r="Y312" s="58" t="str">
        <f t="shared" si="10"/>
        <v>61995冷房店舗用無し（一定速）</v>
      </c>
      <c r="Z312" s="59">
        <v>0.26</v>
      </c>
      <c r="AA312" s="59">
        <v>0.74</v>
      </c>
      <c r="AB312" s="60">
        <v>0.26</v>
      </c>
      <c r="AC312" s="60">
        <v>0.74</v>
      </c>
      <c r="AD312" s="61">
        <f>HLOOKUP(T312,既存設備NO3!$E$16:$P$17,2,0)</f>
        <v>0</v>
      </c>
      <c r="AE312" s="62">
        <f t="shared" si="9"/>
        <v>0.74</v>
      </c>
    </row>
    <row r="313" spans="13:31" ht="13.5" customHeight="1">
      <c r="M313" s="46">
        <v>2</v>
      </c>
      <c r="N313" s="47" t="s">
        <v>143</v>
      </c>
      <c r="O313" s="47" t="s">
        <v>489</v>
      </c>
      <c r="P313" s="47" t="s">
        <v>114</v>
      </c>
      <c r="Q313" s="47" t="s">
        <v>507</v>
      </c>
      <c r="R313" s="48">
        <v>0</v>
      </c>
      <c r="T313" s="55">
        <v>6</v>
      </c>
      <c r="U313" s="56">
        <v>1995</v>
      </c>
      <c r="V313" s="57" t="s">
        <v>124</v>
      </c>
      <c r="W313" s="57" t="s">
        <v>111</v>
      </c>
      <c r="X313" s="57" t="s">
        <v>140</v>
      </c>
      <c r="Y313" s="58" t="str">
        <f t="shared" si="10"/>
        <v>61995冷房ビル用マルチ無し（一定速）</v>
      </c>
      <c r="Z313" s="59">
        <v>0.26</v>
      </c>
      <c r="AA313" s="59">
        <v>0.74</v>
      </c>
      <c r="AB313" s="60">
        <v>0.26</v>
      </c>
      <c r="AC313" s="60">
        <v>0.74</v>
      </c>
      <c r="AD313" s="61">
        <f>HLOOKUP(T313,既存設備NO3!$E$16:$P$17,2,0)</f>
        <v>0</v>
      </c>
      <c r="AE313" s="62">
        <f t="shared" si="9"/>
        <v>0.74</v>
      </c>
    </row>
    <row r="314" spans="13:31" ht="13.5" customHeight="1">
      <c r="M314" s="46">
        <v>2</v>
      </c>
      <c r="N314" s="47" t="s">
        <v>149</v>
      </c>
      <c r="O314" s="47" t="s">
        <v>489</v>
      </c>
      <c r="P314" s="47" t="s">
        <v>114</v>
      </c>
      <c r="Q314" s="47" t="s">
        <v>508</v>
      </c>
      <c r="R314" s="48">
        <v>0</v>
      </c>
      <c r="T314" s="55">
        <v>6</v>
      </c>
      <c r="U314" s="56">
        <v>1995</v>
      </c>
      <c r="V314" s="57" t="s">
        <v>124</v>
      </c>
      <c r="W314" s="57" t="s">
        <v>121</v>
      </c>
      <c r="X314" s="57" t="s">
        <v>140</v>
      </c>
      <c r="Y314" s="58" t="str">
        <f t="shared" si="10"/>
        <v>61995冷房設備用無し（一定速）</v>
      </c>
      <c r="Z314" s="59">
        <v>0.26</v>
      </c>
      <c r="AA314" s="59">
        <v>0.74</v>
      </c>
      <c r="AB314" s="60">
        <v>0.26</v>
      </c>
      <c r="AC314" s="60">
        <v>0.74</v>
      </c>
      <c r="AD314" s="61">
        <f>HLOOKUP(T314,既存設備NO3!$E$16:$P$17,2,0)</f>
        <v>0</v>
      </c>
      <c r="AE314" s="62">
        <f t="shared" ref="AE314:AE377" si="11">ROUNDDOWN(IF(AD314&gt;=0.25,Z314*AD314+AA314,AB314*AD314+AC314),3)</f>
        <v>0.74</v>
      </c>
    </row>
    <row r="315" spans="13:31" ht="13.5" customHeight="1">
      <c r="M315" s="46">
        <v>2</v>
      </c>
      <c r="N315" s="47" t="s">
        <v>154</v>
      </c>
      <c r="O315" s="47" t="s">
        <v>489</v>
      </c>
      <c r="P315" s="47" t="s">
        <v>114</v>
      </c>
      <c r="Q315" s="47" t="s">
        <v>509</v>
      </c>
      <c r="R315" s="48">
        <v>0</v>
      </c>
      <c r="T315" s="55">
        <v>6</v>
      </c>
      <c r="U315" s="56">
        <v>1995</v>
      </c>
      <c r="V315" s="57" t="s">
        <v>156</v>
      </c>
      <c r="W315" s="57" t="s">
        <v>125</v>
      </c>
      <c r="X315" s="57" t="s">
        <v>102</v>
      </c>
      <c r="Y315" s="58" t="str">
        <f t="shared" si="10"/>
        <v>61995暖房店舗用有り</v>
      </c>
      <c r="Z315" s="59">
        <v>0.374</v>
      </c>
      <c r="AA315" s="59">
        <v>0.626</v>
      </c>
      <c r="AB315" s="60">
        <v>1.0275000000000001</v>
      </c>
      <c r="AC315" s="60">
        <v>0.46260000000000001</v>
      </c>
      <c r="AD315" s="61">
        <f>HLOOKUP(T315,既存設備NO3!$E$16:$P$17,2,0)</f>
        <v>0</v>
      </c>
      <c r="AE315" s="62">
        <f t="shared" si="11"/>
        <v>0.46200000000000002</v>
      </c>
    </row>
    <row r="316" spans="13:31" ht="13.5" customHeight="1">
      <c r="M316" s="46">
        <v>2</v>
      </c>
      <c r="N316" s="47" t="s">
        <v>153</v>
      </c>
      <c r="O316" s="47" t="s">
        <v>489</v>
      </c>
      <c r="P316" s="47" t="s">
        <v>114</v>
      </c>
      <c r="Q316" s="47" t="s">
        <v>510</v>
      </c>
      <c r="R316" s="48">
        <v>0</v>
      </c>
      <c r="T316" s="55">
        <v>6</v>
      </c>
      <c r="U316" s="56">
        <v>1995</v>
      </c>
      <c r="V316" s="57" t="s">
        <v>156</v>
      </c>
      <c r="W316" s="57" t="s">
        <v>111</v>
      </c>
      <c r="X316" s="57" t="s">
        <v>102</v>
      </c>
      <c r="Y316" s="58" t="str">
        <f t="shared" si="10"/>
        <v>61995暖房ビル用マルチ有り</v>
      </c>
      <c r="Z316" s="59">
        <v>-0.112</v>
      </c>
      <c r="AA316" s="59">
        <v>1.1120000000000001</v>
      </c>
      <c r="AB316" s="60">
        <v>1.0236000000000001</v>
      </c>
      <c r="AC316" s="60">
        <v>0.82809999999999995</v>
      </c>
      <c r="AD316" s="61">
        <f>HLOOKUP(T316,既存設備NO3!$E$16:$P$17,2,0)</f>
        <v>0</v>
      </c>
      <c r="AE316" s="62">
        <f t="shared" si="11"/>
        <v>0.82799999999999996</v>
      </c>
    </row>
    <row r="317" spans="13:31" ht="13.5" customHeight="1">
      <c r="M317" s="46">
        <v>2</v>
      </c>
      <c r="N317" s="47" t="s">
        <v>110</v>
      </c>
      <c r="O317" s="47" t="s">
        <v>489</v>
      </c>
      <c r="P317" s="47" t="s">
        <v>114</v>
      </c>
      <c r="Q317" s="47" t="s">
        <v>511</v>
      </c>
      <c r="R317" s="48">
        <v>0</v>
      </c>
      <c r="T317" s="55">
        <v>6</v>
      </c>
      <c r="U317" s="56">
        <v>1995</v>
      </c>
      <c r="V317" s="57" t="s">
        <v>156</v>
      </c>
      <c r="W317" s="57" t="s">
        <v>121</v>
      </c>
      <c r="X317" s="57" t="s">
        <v>102</v>
      </c>
      <c r="Y317" s="58" t="str">
        <f t="shared" si="10"/>
        <v>61995暖房設備用有り</v>
      </c>
      <c r="Z317" s="59">
        <v>0.25</v>
      </c>
      <c r="AA317" s="59">
        <v>0.75</v>
      </c>
      <c r="AB317" s="60">
        <v>1.0159</v>
      </c>
      <c r="AC317" s="60">
        <v>0.5585</v>
      </c>
      <c r="AD317" s="61">
        <f>HLOOKUP(T317,既存設備NO3!$E$16:$P$17,2,0)</f>
        <v>0</v>
      </c>
      <c r="AE317" s="62">
        <f t="shared" si="11"/>
        <v>0.55800000000000005</v>
      </c>
    </row>
    <row r="318" spans="13:31" ht="13.5" customHeight="1">
      <c r="M318" s="46">
        <v>2</v>
      </c>
      <c r="N318" s="47" t="s">
        <v>90</v>
      </c>
      <c r="O318" s="47" t="s">
        <v>489</v>
      </c>
      <c r="P318" s="47" t="s">
        <v>114</v>
      </c>
      <c r="Q318" s="47" t="s">
        <v>512</v>
      </c>
      <c r="R318" s="48">
        <v>0</v>
      </c>
      <c r="T318" s="55">
        <v>6</v>
      </c>
      <c r="U318" s="56">
        <v>1995</v>
      </c>
      <c r="V318" s="57" t="s">
        <v>156</v>
      </c>
      <c r="W318" s="57" t="s">
        <v>125</v>
      </c>
      <c r="X318" s="57" t="s">
        <v>140</v>
      </c>
      <c r="Y318" s="58" t="str">
        <f t="shared" si="10"/>
        <v>61995暖房店舗用無し（一定速）</v>
      </c>
      <c r="Z318" s="59">
        <v>0.26</v>
      </c>
      <c r="AA318" s="59">
        <v>0.74</v>
      </c>
      <c r="AB318" s="60">
        <v>0.26</v>
      </c>
      <c r="AC318" s="60">
        <v>0.74</v>
      </c>
      <c r="AD318" s="61">
        <f>HLOOKUP(T318,既存設備NO3!$E$16:$P$17,2,0)</f>
        <v>0</v>
      </c>
      <c r="AE318" s="62">
        <f t="shared" si="11"/>
        <v>0.74</v>
      </c>
    </row>
    <row r="319" spans="13:31" ht="13.5" customHeight="1">
      <c r="M319" s="46">
        <v>2</v>
      </c>
      <c r="N319" s="47" t="s">
        <v>171</v>
      </c>
      <c r="O319" s="47" t="s">
        <v>489</v>
      </c>
      <c r="P319" s="47" t="s">
        <v>114</v>
      </c>
      <c r="Q319" s="47" t="s">
        <v>513</v>
      </c>
      <c r="R319" s="48">
        <v>0</v>
      </c>
      <c r="T319" s="55">
        <v>6</v>
      </c>
      <c r="U319" s="56">
        <v>1995</v>
      </c>
      <c r="V319" s="57" t="s">
        <v>156</v>
      </c>
      <c r="W319" s="57" t="s">
        <v>111</v>
      </c>
      <c r="X319" s="57" t="s">
        <v>140</v>
      </c>
      <c r="Y319" s="58" t="str">
        <f t="shared" si="10"/>
        <v>61995暖房ビル用マルチ無し（一定速）</v>
      </c>
      <c r="Z319" s="59">
        <v>0.26</v>
      </c>
      <c r="AA319" s="59">
        <v>0.74</v>
      </c>
      <c r="AB319" s="60">
        <v>0.26</v>
      </c>
      <c r="AC319" s="60">
        <v>0.74</v>
      </c>
      <c r="AD319" s="61">
        <f>HLOOKUP(T319,既存設備NO3!$E$16:$P$17,2,0)</f>
        <v>0</v>
      </c>
      <c r="AE319" s="62">
        <f t="shared" si="11"/>
        <v>0.74</v>
      </c>
    </row>
    <row r="320" spans="13:31" ht="13.5" customHeight="1">
      <c r="M320" s="46">
        <v>3</v>
      </c>
      <c r="N320" s="47" t="s">
        <v>112</v>
      </c>
      <c r="O320" s="47" t="s">
        <v>489</v>
      </c>
      <c r="P320" s="47" t="s">
        <v>114</v>
      </c>
      <c r="Q320" s="47" t="s">
        <v>514</v>
      </c>
      <c r="R320" s="48">
        <v>0.188</v>
      </c>
      <c r="T320" s="55">
        <v>6</v>
      </c>
      <c r="U320" s="56">
        <v>1995</v>
      </c>
      <c r="V320" s="57" t="s">
        <v>156</v>
      </c>
      <c r="W320" s="57" t="s">
        <v>121</v>
      </c>
      <c r="X320" s="57" t="s">
        <v>140</v>
      </c>
      <c r="Y320" s="58" t="str">
        <f t="shared" si="10"/>
        <v>61995暖房設備用無し（一定速）</v>
      </c>
      <c r="Z320" s="59">
        <v>0.26</v>
      </c>
      <c r="AA320" s="59">
        <v>0.74</v>
      </c>
      <c r="AB320" s="60">
        <v>0.26</v>
      </c>
      <c r="AC320" s="60">
        <v>0.74</v>
      </c>
      <c r="AD320" s="61">
        <f>HLOOKUP(T320,既存設備NO3!$E$16:$P$17,2,0)</f>
        <v>0</v>
      </c>
      <c r="AE320" s="62">
        <f t="shared" si="11"/>
        <v>0.74</v>
      </c>
    </row>
    <row r="321" spans="13:31" ht="13.5" customHeight="1">
      <c r="M321" s="46">
        <v>3</v>
      </c>
      <c r="N321" s="47" t="s">
        <v>122</v>
      </c>
      <c r="O321" s="47" t="s">
        <v>489</v>
      </c>
      <c r="P321" s="47" t="s">
        <v>114</v>
      </c>
      <c r="Q321" s="47" t="s">
        <v>515</v>
      </c>
      <c r="R321" s="48">
        <v>6.6000000000000003E-2</v>
      </c>
      <c r="T321" s="55">
        <v>6</v>
      </c>
      <c r="U321" s="56">
        <v>2005</v>
      </c>
      <c r="V321" s="57" t="s">
        <v>124</v>
      </c>
      <c r="W321" s="57" t="s">
        <v>125</v>
      </c>
      <c r="X321" s="57" t="s">
        <v>102</v>
      </c>
      <c r="Y321" s="58" t="str">
        <f t="shared" si="10"/>
        <v>62005冷房店舗用有り</v>
      </c>
      <c r="Z321" s="59">
        <v>-0.86599999999999999</v>
      </c>
      <c r="AA321" s="59">
        <v>1.8660000000000001</v>
      </c>
      <c r="AB321" s="60">
        <v>1.0455000000000001</v>
      </c>
      <c r="AC321" s="60">
        <v>1.3880999999999999</v>
      </c>
      <c r="AD321" s="61">
        <f>HLOOKUP(T321,既存設備NO3!$E$16:$P$17,2,0)</f>
        <v>0</v>
      </c>
      <c r="AE321" s="62">
        <f t="shared" si="11"/>
        <v>1.3879999999999999</v>
      </c>
    </row>
    <row r="322" spans="13:31" ht="13.5" customHeight="1">
      <c r="M322" s="46">
        <v>3</v>
      </c>
      <c r="N322" s="47" t="s">
        <v>130</v>
      </c>
      <c r="O322" s="47" t="s">
        <v>489</v>
      </c>
      <c r="P322" s="47" t="s">
        <v>114</v>
      </c>
      <c r="Q322" s="47" t="s">
        <v>516</v>
      </c>
      <c r="R322" s="48">
        <v>7.4999999999999997E-2</v>
      </c>
      <c r="T322" s="55">
        <v>6</v>
      </c>
      <c r="U322" s="56">
        <v>2005</v>
      </c>
      <c r="V322" s="57" t="s">
        <v>124</v>
      </c>
      <c r="W322" s="57" t="s">
        <v>111</v>
      </c>
      <c r="X322" s="57" t="s">
        <v>102</v>
      </c>
      <c r="Y322" s="58" t="str">
        <f t="shared" si="10"/>
        <v>62005冷房ビル用マルチ有り</v>
      </c>
      <c r="Z322" s="59">
        <v>-0.68200000000000005</v>
      </c>
      <c r="AA322" s="59">
        <v>1.6819999999999999</v>
      </c>
      <c r="AB322" s="60">
        <v>1.0490999999999999</v>
      </c>
      <c r="AC322" s="60">
        <v>1.2492000000000001</v>
      </c>
      <c r="AD322" s="61">
        <f>HLOOKUP(T322,既存設備NO3!$E$16:$P$17,2,0)</f>
        <v>0</v>
      </c>
      <c r="AE322" s="62">
        <f t="shared" si="11"/>
        <v>1.2490000000000001</v>
      </c>
    </row>
    <row r="323" spans="13:31" ht="13.5" customHeight="1">
      <c r="M323" s="46">
        <v>3</v>
      </c>
      <c r="N323" s="47" t="s">
        <v>128</v>
      </c>
      <c r="O323" s="47" t="s">
        <v>489</v>
      </c>
      <c r="P323" s="47" t="s">
        <v>114</v>
      </c>
      <c r="Q323" s="47" t="s">
        <v>517</v>
      </c>
      <c r="R323" s="48">
        <v>9.8000000000000004E-2</v>
      </c>
      <c r="T323" s="55">
        <v>6</v>
      </c>
      <c r="U323" s="56">
        <v>2005</v>
      </c>
      <c r="V323" s="57" t="s">
        <v>124</v>
      </c>
      <c r="W323" s="57" t="s">
        <v>121</v>
      </c>
      <c r="X323" s="57" t="s">
        <v>102</v>
      </c>
      <c r="Y323" s="58" t="str">
        <f t="shared" si="10"/>
        <v>62005冷房設備用有り</v>
      </c>
      <c r="Z323" s="59">
        <v>-0.114</v>
      </c>
      <c r="AA323" s="59">
        <v>1.1140000000000001</v>
      </c>
      <c r="AB323" s="60">
        <v>1.0325</v>
      </c>
      <c r="AC323" s="60">
        <v>0.82740000000000002</v>
      </c>
      <c r="AD323" s="61">
        <f>HLOOKUP(T323,既存設備NO3!$E$16:$P$17,2,0)</f>
        <v>0</v>
      </c>
      <c r="AE323" s="62">
        <f t="shared" si="11"/>
        <v>0.82699999999999996</v>
      </c>
    </row>
    <row r="324" spans="13:31" ht="13.5" customHeight="1">
      <c r="M324" s="46">
        <v>3</v>
      </c>
      <c r="N324" s="47" t="s">
        <v>138</v>
      </c>
      <c r="O324" s="47" t="s">
        <v>489</v>
      </c>
      <c r="P324" s="47" t="s">
        <v>114</v>
      </c>
      <c r="Q324" s="47" t="s">
        <v>518</v>
      </c>
      <c r="R324" s="48">
        <v>6.6000000000000003E-2</v>
      </c>
      <c r="T324" s="55">
        <v>6</v>
      </c>
      <c r="U324" s="56">
        <v>2005</v>
      </c>
      <c r="V324" s="57" t="s">
        <v>124</v>
      </c>
      <c r="W324" s="57" t="s">
        <v>125</v>
      </c>
      <c r="X324" s="57" t="s">
        <v>140</v>
      </c>
      <c r="Y324" s="58" t="str">
        <f t="shared" si="10"/>
        <v>62005冷房店舗用無し（一定速）</v>
      </c>
      <c r="Z324" s="59">
        <v>0.25</v>
      </c>
      <c r="AA324" s="59">
        <v>0.75</v>
      </c>
      <c r="AB324" s="60">
        <v>0.25</v>
      </c>
      <c r="AC324" s="60">
        <v>0.75</v>
      </c>
      <c r="AD324" s="61">
        <f>HLOOKUP(T324,既存設備NO3!$E$16:$P$17,2,0)</f>
        <v>0</v>
      </c>
      <c r="AE324" s="62">
        <f t="shared" si="11"/>
        <v>0.75</v>
      </c>
    </row>
    <row r="325" spans="13:31" ht="13.5" customHeight="1">
      <c r="M325" s="46">
        <v>3</v>
      </c>
      <c r="N325" s="47" t="s">
        <v>143</v>
      </c>
      <c r="O325" s="47" t="s">
        <v>489</v>
      </c>
      <c r="P325" s="47" t="s">
        <v>114</v>
      </c>
      <c r="Q325" s="47" t="s">
        <v>519</v>
      </c>
      <c r="R325" s="48">
        <v>5.8000000000000003E-2</v>
      </c>
      <c r="T325" s="55">
        <v>6</v>
      </c>
      <c r="U325" s="56">
        <v>2005</v>
      </c>
      <c r="V325" s="57" t="s">
        <v>124</v>
      </c>
      <c r="W325" s="57" t="s">
        <v>111</v>
      </c>
      <c r="X325" s="57" t="s">
        <v>140</v>
      </c>
      <c r="Y325" s="58" t="str">
        <f t="shared" si="10"/>
        <v>62005冷房ビル用マルチ無し（一定速）</v>
      </c>
      <c r="Z325" s="59">
        <v>0.25</v>
      </c>
      <c r="AA325" s="59">
        <v>0.75</v>
      </c>
      <c r="AB325" s="60">
        <v>0.25</v>
      </c>
      <c r="AC325" s="60">
        <v>0.75</v>
      </c>
      <c r="AD325" s="61">
        <f>HLOOKUP(T325,既存設備NO3!$E$16:$P$17,2,0)</f>
        <v>0</v>
      </c>
      <c r="AE325" s="62">
        <f t="shared" si="11"/>
        <v>0.75</v>
      </c>
    </row>
    <row r="326" spans="13:31" ht="13.5" customHeight="1">
      <c r="M326" s="46">
        <v>3</v>
      </c>
      <c r="N326" s="47" t="s">
        <v>149</v>
      </c>
      <c r="O326" s="47" t="s">
        <v>489</v>
      </c>
      <c r="P326" s="47" t="s">
        <v>114</v>
      </c>
      <c r="Q326" s="47" t="s">
        <v>520</v>
      </c>
      <c r="R326" s="48">
        <v>5.8000000000000003E-2</v>
      </c>
      <c r="T326" s="55">
        <v>6</v>
      </c>
      <c r="U326" s="56">
        <v>2005</v>
      </c>
      <c r="V326" s="57" t="s">
        <v>124</v>
      </c>
      <c r="W326" s="57" t="s">
        <v>121</v>
      </c>
      <c r="X326" s="57" t="s">
        <v>140</v>
      </c>
      <c r="Y326" s="58" t="str">
        <f t="shared" si="10"/>
        <v>62005冷房設備用無し（一定速）</v>
      </c>
      <c r="Z326" s="59">
        <v>0.25</v>
      </c>
      <c r="AA326" s="59">
        <v>0.75</v>
      </c>
      <c r="AB326" s="60">
        <v>0.25</v>
      </c>
      <c r="AC326" s="60">
        <v>0.75</v>
      </c>
      <c r="AD326" s="61">
        <f>HLOOKUP(T326,既存設備NO3!$E$16:$P$17,2,0)</f>
        <v>0</v>
      </c>
      <c r="AE326" s="62">
        <f t="shared" si="11"/>
        <v>0.75</v>
      </c>
    </row>
    <row r="327" spans="13:31" ht="13.5" customHeight="1">
      <c r="M327" s="46">
        <v>3</v>
      </c>
      <c r="N327" s="47" t="s">
        <v>154</v>
      </c>
      <c r="O327" s="47" t="s">
        <v>489</v>
      </c>
      <c r="P327" s="47" t="s">
        <v>114</v>
      </c>
      <c r="Q327" s="47" t="s">
        <v>521</v>
      </c>
      <c r="R327" s="48">
        <v>8.7999999999999995E-2</v>
      </c>
      <c r="T327" s="55">
        <v>6</v>
      </c>
      <c r="U327" s="56">
        <v>2005</v>
      </c>
      <c r="V327" s="57" t="s">
        <v>156</v>
      </c>
      <c r="W327" s="57" t="s">
        <v>125</v>
      </c>
      <c r="X327" s="57" t="s">
        <v>102</v>
      </c>
      <c r="Y327" s="58" t="str">
        <f t="shared" si="10"/>
        <v>62005暖房店舗用有り</v>
      </c>
      <c r="Z327" s="59">
        <v>-0.65</v>
      </c>
      <c r="AA327" s="59">
        <v>1.65</v>
      </c>
      <c r="AB327" s="60">
        <v>1.0726</v>
      </c>
      <c r="AC327" s="60">
        <v>1.2194</v>
      </c>
      <c r="AD327" s="61">
        <f>HLOOKUP(T327,既存設備NO3!$E$16:$P$17,2,0)</f>
        <v>0</v>
      </c>
      <c r="AE327" s="62">
        <f t="shared" si="11"/>
        <v>1.2190000000000001</v>
      </c>
    </row>
    <row r="328" spans="13:31" ht="13.5" customHeight="1">
      <c r="M328" s="46">
        <v>3</v>
      </c>
      <c r="N328" s="47" t="s">
        <v>153</v>
      </c>
      <c r="O328" s="47" t="s">
        <v>489</v>
      </c>
      <c r="P328" s="47" t="s">
        <v>114</v>
      </c>
      <c r="Q328" s="47" t="s">
        <v>522</v>
      </c>
      <c r="R328" s="48">
        <v>5.8000000000000003E-2</v>
      </c>
      <c r="T328" s="55">
        <v>6</v>
      </c>
      <c r="U328" s="56">
        <v>2005</v>
      </c>
      <c r="V328" s="57" t="s">
        <v>156</v>
      </c>
      <c r="W328" s="57" t="s">
        <v>111</v>
      </c>
      <c r="X328" s="57" t="s">
        <v>102</v>
      </c>
      <c r="Y328" s="58" t="str">
        <f t="shared" si="10"/>
        <v>62005暖房ビル用マルチ有り</v>
      </c>
      <c r="Z328" s="59">
        <v>-0.56000000000000005</v>
      </c>
      <c r="AA328" s="59">
        <v>1.56</v>
      </c>
      <c r="AB328" s="60">
        <v>1.0330999999999999</v>
      </c>
      <c r="AC328" s="60">
        <v>1.1617</v>
      </c>
      <c r="AD328" s="61">
        <f>HLOOKUP(T328,既存設備NO3!$E$16:$P$17,2,0)</f>
        <v>0</v>
      </c>
      <c r="AE328" s="62">
        <f t="shared" si="11"/>
        <v>1.161</v>
      </c>
    </row>
    <row r="329" spans="13:31" ht="13.5" customHeight="1">
      <c r="M329" s="46">
        <v>3</v>
      </c>
      <c r="N329" s="47" t="s">
        <v>110</v>
      </c>
      <c r="O329" s="47" t="s">
        <v>489</v>
      </c>
      <c r="P329" s="47" t="s">
        <v>114</v>
      </c>
      <c r="Q329" s="47" t="s">
        <v>523</v>
      </c>
      <c r="R329" s="48">
        <v>0</v>
      </c>
      <c r="T329" s="55">
        <v>6</v>
      </c>
      <c r="U329" s="56">
        <v>2005</v>
      </c>
      <c r="V329" s="57" t="s">
        <v>156</v>
      </c>
      <c r="W329" s="57" t="s">
        <v>121</v>
      </c>
      <c r="X329" s="57" t="s">
        <v>102</v>
      </c>
      <c r="Y329" s="58" t="str">
        <f t="shared" si="10"/>
        <v>62005暖房設備用有り</v>
      </c>
      <c r="Z329" s="59">
        <v>-0.126</v>
      </c>
      <c r="AA329" s="59">
        <v>1.1259999999999999</v>
      </c>
      <c r="AB329" s="60">
        <v>1.0239</v>
      </c>
      <c r="AC329" s="60">
        <v>0.83850000000000002</v>
      </c>
      <c r="AD329" s="61">
        <f>HLOOKUP(T329,既存設備NO3!$E$16:$P$17,2,0)</f>
        <v>0</v>
      </c>
      <c r="AE329" s="62">
        <f t="shared" si="11"/>
        <v>0.83799999999999997</v>
      </c>
    </row>
    <row r="330" spans="13:31" ht="13.5" customHeight="1">
      <c r="M330" s="46">
        <v>3</v>
      </c>
      <c r="N330" s="47" t="s">
        <v>90</v>
      </c>
      <c r="O330" s="47" t="s">
        <v>489</v>
      </c>
      <c r="P330" s="47" t="s">
        <v>114</v>
      </c>
      <c r="Q330" s="47" t="s">
        <v>524</v>
      </c>
      <c r="R330" s="48">
        <v>0</v>
      </c>
      <c r="T330" s="55">
        <v>6</v>
      </c>
      <c r="U330" s="56">
        <v>2005</v>
      </c>
      <c r="V330" s="57" t="s">
        <v>156</v>
      </c>
      <c r="W330" s="57" t="s">
        <v>125</v>
      </c>
      <c r="X330" s="57" t="s">
        <v>140</v>
      </c>
      <c r="Y330" s="58" t="str">
        <f t="shared" ref="Y330:Y393" si="12">T330&amp;U330&amp;V330&amp;W330&amp;X330</f>
        <v>62005暖房店舗用無し（一定速）</v>
      </c>
      <c r="Z330" s="59">
        <v>0.25</v>
      </c>
      <c r="AA330" s="59">
        <v>0.75</v>
      </c>
      <c r="AB330" s="60">
        <v>0.25</v>
      </c>
      <c r="AC330" s="60">
        <v>0.75</v>
      </c>
      <c r="AD330" s="61">
        <f>HLOOKUP(T330,既存設備NO3!$E$16:$P$17,2,0)</f>
        <v>0</v>
      </c>
      <c r="AE330" s="62">
        <f t="shared" si="11"/>
        <v>0.75</v>
      </c>
    </row>
    <row r="331" spans="13:31" ht="13.5" customHeight="1">
      <c r="M331" s="46">
        <v>3</v>
      </c>
      <c r="N331" s="47" t="s">
        <v>171</v>
      </c>
      <c r="O331" s="47" t="s">
        <v>489</v>
      </c>
      <c r="P331" s="47" t="s">
        <v>114</v>
      </c>
      <c r="Q331" s="47" t="s">
        <v>525</v>
      </c>
      <c r="R331" s="48">
        <v>0.151</v>
      </c>
      <c r="T331" s="55">
        <v>6</v>
      </c>
      <c r="U331" s="56">
        <v>2005</v>
      </c>
      <c r="V331" s="57" t="s">
        <v>156</v>
      </c>
      <c r="W331" s="57" t="s">
        <v>111</v>
      </c>
      <c r="X331" s="57" t="s">
        <v>140</v>
      </c>
      <c r="Y331" s="58" t="str">
        <f t="shared" si="12"/>
        <v>62005暖房ビル用マルチ無し（一定速）</v>
      </c>
      <c r="Z331" s="59">
        <v>0.25</v>
      </c>
      <c r="AA331" s="59">
        <v>0.75</v>
      </c>
      <c r="AB331" s="60">
        <v>0.25</v>
      </c>
      <c r="AC331" s="60">
        <v>0.75</v>
      </c>
      <c r="AD331" s="61">
        <f>HLOOKUP(T331,既存設備NO3!$E$16:$P$17,2,0)</f>
        <v>0</v>
      </c>
      <c r="AE331" s="62">
        <f t="shared" si="11"/>
        <v>0.75</v>
      </c>
    </row>
    <row r="332" spans="13:31" ht="13.5" customHeight="1">
      <c r="M332" s="46">
        <v>4</v>
      </c>
      <c r="N332" s="47" t="s">
        <v>112</v>
      </c>
      <c r="O332" s="47" t="s">
        <v>489</v>
      </c>
      <c r="P332" s="47" t="s">
        <v>114</v>
      </c>
      <c r="Q332" s="47" t="s">
        <v>526</v>
      </c>
      <c r="R332" s="48">
        <v>0.16</v>
      </c>
      <c r="T332" s="55">
        <v>6</v>
      </c>
      <c r="U332" s="56">
        <v>2005</v>
      </c>
      <c r="V332" s="57" t="s">
        <v>156</v>
      </c>
      <c r="W332" s="57" t="s">
        <v>121</v>
      </c>
      <c r="X332" s="57" t="s">
        <v>140</v>
      </c>
      <c r="Y332" s="58" t="str">
        <f t="shared" si="12"/>
        <v>62005暖房設備用無し（一定速）</v>
      </c>
      <c r="Z332" s="59">
        <v>0.25</v>
      </c>
      <c r="AA332" s="59">
        <v>0.75</v>
      </c>
      <c r="AB332" s="60">
        <v>0.25</v>
      </c>
      <c r="AC332" s="60">
        <v>0.75</v>
      </c>
      <c r="AD332" s="61">
        <f>HLOOKUP(T332,既存設備NO3!$E$16:$P$17,2,0)</f>
        <v>0</v>
      </c>
      <c r="AE332" s="62">
        <f t="shared" si="11"/>
        <v>0.75</v>
      </c>
    </row>
    <row r="333" spans="13:31" ht="13.5" customHeight="1">
      <c r="M333" s="46">
        <v>4</v>
      </c>
      <c r="N333" s="47" t="s">
        <v>122</v>
      </c>
      <c r="O333" s="47" t="s">
        <v>489</v>
      </c>
      <c r="P333" s="47" t="s">
        <v>114</v>
      </c>
      <c r="Q333" s="47" t="s">
        <v>527</v>
      </c>
      <c r="R333" s="48">
        <v>0.17799999999999999</v>
      </c>
      <c r="T333" s="55">
        <v>6</v>
      </c>
      <c r="U333" s="67">
        <v>2010</v>
      </c>
      <c r="V333" s="46" t="s">
        <v>124</v>
      </c>
      <c r="W333" s="46" t="s">
        <v>125</v>
      </c>
      <c r="X333" s="46" t="s">
        <v>102</v>
      </c>
      <c r="Y333" s="68" t="str">
        <f t="shared" si="12"/>
        <v>62010冷房店舗用有り</v>
      </c>
      <c r="Z333" s="69">
        <v>-1.1000000000000001</v>
      </c>
      <c r="AA333" s="69">
        <v>2.1</v>
      </c>
      <c r="AB333" s="70">
        <v>1.0511999999999999</v>
      </c>
      <c r="AC333" s="70">
        <v>1.5622</v>
      </c>
      <c r="AD333" s="61">
        <f>HLOOKUP(T333,既存設備NO3!$E$16:$P$17,2,0)</f>
        <v>0</v>
      </c>
      <c r="AE333" s="78">
        <f t="shared" si="11"/>
        <v>1.5620000000000001</v>
      </c>
    </row>
    <row r="334" spans="13:31" ht="13.5" customHeight="1">
      <c r="M334" s="46">
        <v>4</v>
      </c>
      <c r="N334" s="47" t="s">
        <v>130</v>
      </c>
      <c r="O334" s="47" t="s">
        <v>489</v>
      </c>
      <c r="P334" s="47" t="s">
        <v>114</v>
      </c>
      <c r="Q334" s="47" t="s">
        <v>528</v>
      </c>
      <c r="R334" s="48">
        <v>0.192</v>
      </c>
      <c r="T334" s="55">
        <v>6</v>
      </c>
      <c r="U334" s="67">
        <v>2010</v>
      </c>
      <c r="V334" s="46" t="s">
        <v>124</v>
      </c>
      <c r="W334" s="46" t="s">
        <v>111</v>
      </c>
      <c r="X334" s="46" t="s">
        <v>102</v>
      </c>
      <c r="Y334" s="68" t="str">
        <f t="shared" si="12"/>
        <v>62010冷房ビル用マルチ有り</v>
      </c>
      <c r="Z334" s="69">
        <v>-0.88</v>
      </c>
      <c r="AA334" s="69">
        <v>1.88</v>
      </c>
      <c r="AB334" s="70">
        <v>1.0548999999999999</v>
      </c>
      <c r="AC334" s="70">
        <v>1.3963000000000001</v>
      </c>
      <c r="AD334" s="61">
        <f>HLOOKUP(T334,既存設備NO3!$E$16:$P$17,2,0)</f>
        <v>0</v>
      </c>
      <c r="AE334" s="78">
        <f t="shared" si="11"/>
        <v>1.3959999999999999</v>
      </c>
    </row>
    <row r="335" spans="13:31" ht="14.25" customHeight="1">
      <c r="M335" s="46">
        <v>4</v>
      </c>
      <c r="N335" s="47" t="s">
        <v>128</v>
      </c>
      <c r="O335" s="47" t="s">
        <v>489</v>
      </c>
      <c r="P335" s="47" t="s">
        <v>114</v>
      </c>
      <c r="Q335" s="47" t="s">
        <v>529</v>
      </c>
      <c r="R335" s="48">
        <v>0.186</v>
      </c>
      <c r="T335" s="55">
        <v>6</v>
      </c>
      <c r="U335" s="67">
        <v>2010</v>
      </c>
      <c r="V335" s="46" t="s">
        <v>124</v>
      </c>
      <c r="W335" s="46" t="s">
        <v>121</v>
      </c>
      <c r="X335" s="46" t="s">
        <v>102</v>
      </c>
      <c r="Y335" s="68" t="str">
        <f t="shared" si="12"/>
        <v>62010冷房設備用有り</v>
      </c>
      <c r="Z335" s="69">
        <v>-0.26</v>
      </c>
      <c r="AA335" s="69">
        <v>1.26</v>
      </c>
      <c r="AB335" s="70">
        <v>1.1929000000000001</v>
      </c>
      <c r="AC335" s="70">
        <v>0.89680000000000004</v>
      </c>
      <c r="AD335" s="61">
        <f>HLOOKUP(T335,既存設備NO3!$E$16:$P$17,2,0)</f>
        <v>0</v>
      </c>
      <c r="AE335" s="78">
        <f t="shared" si="11"/>
        <v>0.89600000000000002</v>
      </c>
    </row>
    <row r="336" spans="13:31" ht="13.5" customHeight="1">
      <c r="M336" s="46">
        <v>4</v>
      </c>
      <c r="N336" s="47" t="s">
        <v>138</v>
      </c>
      <c r="O336" s="47" t="s">
        <v>489</v>
      </c>
      <c r="P336" s="47" t="s">
        <v>114</v>
      </c>
      <c r="Q336" s="47" t="s">
        <v>530</v>
      </c>
      <c r="R336" s="48">
        <v>0.153</v>
      </c>
      <c r="T336" s="55">
        <v>6</v>
      </c>
      <c r="U336" s="67">
        <v>2010</v>
      </c>
      <c r="V336" s="46" t="s">
        <v>124</v>
      </c>
      <c r="W336" s="46" t="s">
        <v>125</v>
      </c>
      <c r="X336" s="46" t="s">
        <v>140</v>
      </c>
      <c r="Y336" s="68" t="str">
        <f t="shared" si="12"/>
        <v>62010冷房店舗用無し（一定速）</v>
      </c>
      <c r="Z336" s="69">
        <v>0.25</v>
      </c>
      <c r="AA336" s="69">
        <v>0.75</v>
      </c>
      <c r="AB336" s="70">
        <v>0.25</v>
      </c>
      <c r="AC336" s="70">
        <v>0.75</v>
      </c>
      <c r="AD336" s="61">
        <f>HLOOKUP(T336,既存設備NO3!$E$16:$P$17,2,0)</f>
        <v>0</v>
      </c>
      <c r="AE336" s="78">
        <f t="shared" si="11"/>
        <v>0.75</v>
      </c>
    </row>
    <row r="337" spans="13:31" ht="13.5" customHeight="1">
      <c r="M337" s="46">
        <v>4</v>
      </c>
      <c r="N337" s="47" t="s">
        <v>143</v>
      </c>
      <c r="O337" s="47" t="s">
        <v>489</v>
      </c>
      <c r="P337" s="47" t="s">
        <v>114</v>
      </c>
      <c r="Q337" s="47" t="s">
        <v>531</v>
      </c>
      <c r="R337" s="48">
        <v>0.14299999999999999</v>
      </c>
      <c r="T337" s="55">
        <v>6</v>
      </c>
      <c r="U337" s="67">
        <v>2010</v>
      </c>
      <c r="V337" s="46" t="s">
        <v>124</v>
      </c>
      <c r="W337" s="46" t="s">
        <v>111</v>
      </c>
      <c r="X337" s="46" t="s">
        <v>140</v>
      </c>
      <c r="Y337" s="68" t="str">
        <f t="shared" si="12"/>
        <v>62010冷房ビル用マルチ無し（一定速）</v>
      </c>
      <c r="Z337" s="69">
        <v>0.25</v>
      </c>
      <c r="AA337" s="69">
        <v>0.75</v>
      </c>
      <c r="AB337" s="70">
        <v>0.25</v>
      </c>
      <c r="AC337" s="70">
        <v>0.75</v>
      </c>
      <c r="AD337" s="61">
        <f>HLOOKUP(T337,既存設備NO3!$E$16:$P$17,2,0)</f>
        <v>0</v>
      </c>
      <c r="AE337" s="78">
        <f t="shared" si="11"/>
        <v>0.75</v>
      </c>
    </row>
    <row r="338" spans="13:31" ht="13.5" customHeight="1">
      <c r="M338" s="46">
        <v>4</v>
      </c>
      <c r="N338" s="47" t="s">
        <v>149</v>
      </c>
      <c r="O338" s="47" t="s">
        <v>489</v>
      </c>
      <c r="P338" s="47" t="s">
        <v>114</v>
      </c>
      <c r="Q338" s="47" t="s">
        <v>532</v>
      </c>
      <c r="R338" s="48">
        <v>0.193</v>
      </c>
      <c r="T338" s="55">
        <v>6</v>
      </c>
      <c r="U338" s="67">
        <v>2010</v>
      </c>
      <c r="V338" s="46" t="s">
        <v>124</v>
      </c>
      <c r="W338" s="46" t="s">
        <v>121</v>
      </c>
      <c r="X338" s="46" t="s">
        <v>140</v>
      </c>
      <c r="Y338" s="68" t="str">
        <f t="shared" si="12"/>
        <v>62010冷房設備用無し（一定速）</v>
      </c>
      <c r="Z338" s="69">
        <v>0.25</v>
      </c>
      <c r="AA338" s="69">
        <v>0.75</v>
      </c>
      <c r="AB338" s="70">
        <v>0.25</v>
      </c>
      <c r="AC338" s="70">
        <v>0.75</v>
      </c>
      <c r="AD338" s="61">
        <f>HLOOKUP(T338,既存設備NO3!$E$16:$P$17,2,0)</f>
        <v>0</v>
      </c>
      <c r="AE338" s="78">
        <f t="shared" si="11"/>
        <v>0.75</v>
      </c>
    </row>
    <row r="339" spans="13:31" ht="14.25" customHeight="1">
      <c r="M339" s="46">
        <v>4</v>
      </c>
      <c r="N339" s="47" t="s">
        <v>154</v>
      </c>
      <c r="O339" s="47" t="s">
        <v>489</v>
      </c>
      <c r="P339" s="47" t="s">
        <v>114</v>
      </c>
      <c r="Q339" s="47" t="s">
        <v>533</v>
      </c>
      <c r="R339" s="48">
        <v>0.14000000000000001</v>
      </c>
      <c r="T339" s="55">
        <v>6</v>
      </c>
      <c r="U339" s="67">
        <v>2010</v>
      </c>
      <c r="V339" s="46" t="s">
        <v>156</v>
      </c>
      <c r="W339" s="46" t="s">
        <v>125</v>
      </c>
      <c r="X339" s="46" t="s">
        <v>102</v>
      </c>
      <c r="Y339" s="68" t="str">
        <f t="shared" si="12"/>
        <v>62010暖房店舗用有り</v>
      </c>
      <c r="Z339" s="69">
        <v>-0.72</v>
      </c>
      <c r="AA339" s="69">
        <v>1.72</v>
      </c>
      <c r="AB339" s="70">
        <v>1.0757000000000001</v>
      </c>
      <c r="AC339" s="70">
        <v>1.2710999999999999</v>
      </c>
      <c r="AD339" s="61">
        <f>HLOOKUP(T339,既存設備NO3!$E$16:$P$17,2,0)</f>
        <v>0</v>
      </c>
      <c r="AE339" s="78">
        <f t="shared" si="11"/>
        <v>1.2709999999999999</v>
      </c>
    </row>
    <row r="340" spans="13:31" ht="13.5" customHeight="1">
      <c r="M340" s="46">
        <v>4</v>
      </c>
      <c r="N340" s="47" t="s">
        <v>153</v>
      </c>
      <c r="O340" s="47" t="s">
        <v>489</v>
      </c>
      <c r="P340" s="47" t="s">
        <v>114</v>
      </c>
      <c r="Q340" s="47" t="s">
        <v>534</v>
      </c>
      <c r="R340" s="48">
        <v>0.16400000000000001</v>
      </c>
      <c r="T340" s="55">
        <v>6</v>
      </c>
      <c r="U340" s="67">
        <v>2010</v>
      </c>
      <c r="V340" s="46" t="s">
        <v>156</v>
      </c>
      <c r="W340" s="46" t="s">
        <v>111</v>
      </c>
      <c r="X340" s="46" t="s">
        <v>102</v>
      </c>
      <c r="Y340" s="68" t="str">
        <f t="shared" si="12"/>
        <v>62010暖房ビル用マルチ有り</v>
      </c>
      <c r="Z340" s="69">
        <v>-0.7</v>
      </c>
      <c r="AA340" s="69">
        <v>1.7</v>
      </c>
      <c r="AB340" s="70">
        <v>1.036</v>
      </c>
      <c r="AC340" s="70">
        <v>1.266</v>
      </c>
      <c r="AD340" s="61">
        <f>HLOOKUP(T340,既存設備NO3!$E$16:$P$17,2,0)</f>
        <v>0</v>
      </c>
      <c r="AE340" s="78">
        <f t="shared" si="11"/>
        <v>1.266</v>
      </c>
    </row>
    <row r="341" spans="13:31" ht="13.5" customHeight="1">
      <c r="M341" s="46">
        <v>4</v>
      </c>
      <c r="N341" s="47" t="s">
        <v>110</v>
      </c>
      <c r="O341" s="47" t="s">
        <v>489</v>
      </c>
      <c r="P341" s="47" t="s">
        <v>114</v>
      </c>
      <c r="Q341" s="47" t="s">
        <v>535</v>
      </c>
      <c r="R341" s="48">
        <v>0.184</v>
      </c>
      <c r="T341" s="55">
        <v>6</v>
      </c>
      <c r="U341" s="67">
        <v>2010</v>
      </c>
      <c r="V341" s="46" t="s">
        <v>156</v>
      </c>
      <c r="W341" s="46" t="s">
        <v>121</v>
      </c>
      <c r="X341" s="46" t="s">
        <v>102</v>
      </c>
      <c r="Y341" s="68" t="str">
        <f t="shared" si="12"/>
        <v>62010暖房設備用有り</v>
      </c>
      <c r="Z341" s="69">
        <v>-0.26</v>
      </c>
      <c r="AA341" s="69">
        <v>1.26</v>
      </c>
      <c r="AB341" s="70">
        <v>0.82779999999999998</v>
      </c>
      <c r="AC341" s="70">
        <v>0.98809999999999998</v>
      </c>
      <c r="AD341" s="61">
        <f>HLOOKUP(T341,既存設備NO3!$E$16:$P$17,2,0)</f>
        <v>0</v>
      </c>
      <c r="AE341" s="78">
        <f t="shared" si="11"/>
        <v>0.98799999999999999</v>
      </c>
    </row>
    <row r="342" spans="13:31" ht="13.5" customHeight="1">
      <c r="M342" s="46">
        <v>4</v>
      </c>
      <c r="N342" s="47" t="s">
        <v>90</v>
      </c>
      <c r="O342" s="47" t="s">
        <v>489</v>
      </c>
      <c r="P342" s="47" t="s">
        <v>114</v>
      </c>
      <c r="Q342" s="47" t="s">
        <v>536</v>
      </c>
      <c r="R342" s="48">
        <v>0.184</v>
      </c>
      <c r="T342" s="55">
        <v>6</v>
      </c>
      <c r="U342" s="67">
        <v>2010</v>
      </c>
      <c r="V342" s="46" t="s">
        <v>156</v>
      </c>
      <c r="W342" s="46" t="s">
        <v>125</v>
      </c>
      <c r="X342" s="46" t="s">
        <v>140</v>
      </c>
      <c r="Y342" s="68" t="str">
        <f t="shared" si="12"/>
        <v>62010暖房店舗用無し（一定速）</v>
      </c>
      <c r="Z342" s="69">
        <v>0.25</v>
      </c>
      <c r="AA342" s="69">
        <v>0.75</v>
      </c>
      <c r="AB342" s="70">
        <v>0.25</v>
      </c>
      <c r="AC342" s="70">
        <v>0.75</v>
      </c>
      <c r="AD342" s="61">
        <f>HLOOKUP(T342,既存設備NO3!$E$16:$P$17,2,0)</f>
        <v>0</v>
      </c>
      <c r="AE342" s="78">
        <f t="shared" si="11"/>
        <v>0.75</v>
      </c>
    </row>
    <row r="343" spans="13:31" ht="13.5" customHeight="1">
      <c r="M343" s="46">
        <v>4</v>
      </c>
      <c r="N343" s="47" t="s">
        <v>171</v>
      </c>
      <c r="O343" s="47" t="s">
        <v>489</v>
      </c>
      <c r="P343" s="47" t="s">
        <v>114</v>
      </c>
      <c r="Q343" s="47" t="s">
        <v>537</v>
      </c>
      <c r="R343" s="48">
        <v>0.187</v>
      </c>
      <c r="T343" s="55">
        <v>6</v>
      </c>
      <c r="U343" s="67">
        <v>2010</v>
      </c>
      <c r="V343" s="46" t="s">
        <v>156</v>
      </c>
      <c r="W343" s="46" t="s">
        <v>111</v>
      </c>
      <c r="X343" s="46" t="s">
        <v>140</v>
      </c>
      <c r="Y343" s="68" t="str">
        <f t="shared" si="12"/>
        <v>62010暖房ビル用マルチ無し（一定速）</v>
      </c>
      <c r="Z343" s="69">
        <v>0.25</v>
      </c>
      <c r="AA343" s="69">
        <v>0.75</v>
      </c>
      <c r="AB343" s="70">
        <v>0.25</v>
      </c>
      <c r="AC343" s="70">
        <v>0.75</v>
      </c>
      <c r="AD343" s="61">
        <f>HLOOKUP(T343,既存設備NO3!$E$16:$P$17,2,0)</f>
        <v>0</v>
      </c>
      <c r="AE343" s="78">
        <f t="shared" si="11"/>
        <v>0.75</v>
      </c>
    </row>
    <row r="344" spans="13:31" ht="13.5" customHeight="1">
      <c r="M344" s="46">
        <v>5</v>
      </c>
      <c r="N344" s="47" t="s">
        <v>112</v>
      </c>
      <c r="O344" s="47" t="s">
        <v>489</v>
      </c>
      <c r="P344" s="47" t="s">
        <v>114</v>
      </c>
      <c r="Q344" s="47" t="s">
        <v>538</v>
      </c>
      <c r="R344" s="48">
        <v>0.25700000000000001</v>
      </c>
      <c r="T344" s="55">
        <v>6</v>
      </c>
      <c r="U344" s="67">
        <v>2010</v>
      </c>
      <c r="V344" s="46" t="s">
        <v>156</v>
      </c>
      <c r="W344" s="46" t="s">
        <v>121</v>
      </c>
      <c r="X344" s="46" t="s">
        <v>140</v>
      </c>
      <c r="Y344" s="68" t="str">
        <f t="shared" si="12"/>
        <v>62010暖房設備用無し（一定速）</v>
      </c>
      <c r="Z344" s="69">
        <v>0.25</v>
      </c>
      <c r="AA344" s="69">
        <v>0.75</v>
      </c>
      <c r="AB344" s="70">
        <v>0.25</v>
      </c>
      <c r="AC344" s="70">
        <v>0.75</v>
      </c>
      <c r="AD344" s="61">
        <f>HLOOKUP(T344,既存設備NO3!$E$16:$P$17,2,0)</f>
        <v>0</v>
      </c>
      <c r="AE344" s="78">
        <f t="shared" si="11"/>
        <v>0.75</v>
      </c>
    </row>
    <row r="345" spans="13:31" ht="13.5" customHeight="1">
      <c r="M345" s="46">
        <v>5</v>
      </c>
      <c r="N345" s="47" t="s">
        <v>122</v>
      </c>
      <c r="O345" s="47" t="s">
        <v>489</v>
      </c>
      <c r="P345" s="47" t="s">
        <v>114</v>
      </c>
      <c r="Q345" s="47" t="s">
        <v>539</v>
      </c>
      <c r="R345" s="48">
        <v>0.30299999999999999</v>
      </c>
      <c r="T345" s="55">
        <v>6</v>
      </c>
      <c r="U345" s="67">
        <v>2015</v>
      </c>
      <c r="V345" s="46" t="s">
        <v>124</v>
      </c>
      <c r="W345" s="46" t="s">
        <v>125</v>
      </c>
      <c r="X345" s="46" t="s">
        <v>102</v>
      </c>
      <c r="Y345" s="68" t="str">
        <f t="shared" si="12"/>
        <v>62015冷房店舗用有り</v>
      </c>
      <c r="Z345" s="69">
        <v>-1.38</v>
      </c>
      <c r="AA345" s="69">
        <v>2.38</v>
      </c>
      <c r="AB345" s="70">
        <v>1.0581</v>
      </c>
      <c r="AC345" s="70">
        <v>1.7705</v>
      </c>
      <c r="AD345" s="61">
        <f>HLOOKUP(T345,既存設備NO3!$E$16:$P$17,2,0)</f>
        <v>0</v>
      </c>
      <c r="AE345" s="78">
        <f t="shared" si="11"/>
        <v>1.77</v>
      </c>
    </row>
    <row r="346" spans="13:31" ht="13.5" customHeight="1">
      <c r="M346" s="46">
        <v>5</v>
      </c>
      <c r="N346" s="47" t="s">
        <v>130</v>
      </c>
      <c r="O346" s="47" t="s">
        <v>489</v>
      </c>
      <c r="P346" s="47" t="s">
        <v>114</v>
      </c>
      <c r="Q346" s="47" t="s">
        <v>540</v>
      </c>
      <c r="R346" s="48">
        <v>0.27500000000000002</v>
      </c>
      <c r="T346" s="55">
        <v>6</v>
      </c>
      <c r="U346" s="56">
        <v>2015</v>
      </c>
      <c r="V346" s="57" t="s">
        <v>124</v>
      </c>
      <c r="W346" s="57" t="s">
        <v>111</v>
      </c>
      <c r="X346" s="57" t="s">
        <v>102</v>
      </c>
      <c r="Y346" s="58" t="str">
        <f t="shared" si="12"/>
        <v>62015冷房ビル用マルチ有り</v>
      </c>
      <c r="Z346" s="59">
        <v>-1.5740000000000001</v>
      </c>
      <c r="AA346" s="59">
        <v>2.5739999999999998</v>
      </c>
      <c r="AB346" s="60">
        <v>1.0751999999999999</v>
      </c>
      <c r="AC346" s="60">
        <v>1.9117</v>
      </c>
      <c r="AD346" s="61">
        <f>HLOOKUP(T346,既存設備NO3!$E$16:$P$17,2,0)</f>
        <v>0</v>
      </c>
      <c r="AE346" s="62">
        <f t="shared" si="11"/>
        <v>1.911</v>
      </c>
    </row>
    <row r="347" spans="13:31" ht="13.5" customHeight="1">
      <c r="M347" s="46">
        <v>5</v>
      </c>
      <c r="N347" s="47" t="s">
        <v>128</v>
      </c>
      <c r="O347" s="47" t="s">
        <v>489</v>
      </c>
      <c r="P347" s="47" t="s">
        <v>114</v>
      </c>
      <c r="Q347" s="47" t="s">
        <v>541</v>
      </c>
      <c r="R347" s="48">
        <v>0.16900000000000001</v>
      </c>
      <c r="T347" s="55">
        <v>6</v>
      </c>
      <c r="U347" s="56">
        <v>2015</v>
      </c>
      <c r="V347" s="57" t="s">
        <v>124</v>
      </c>
      <c r="W347" s="57" t="s">
        <v>121</v>
      </c>
      <c r="X347" s="57" t="s">
        <v>102</v>
      </c>
      <c r="Y347" s="58" t="str">
        <f t="shared" si="12"/>
        <v>62015冷房設備用有り</v>
      </c>
      <c r="Z347" s="59">
        <v>-0.62</v>
      </c>
      <c r="AA347" s="59">
        <v>1.62</v>
      </c>
      <c r="AB347" s="60">
        <v>1.0472999999999999</v>
      </c>
      <c r="AC347" s="60">
        <v>1.2032</v>
      </c>
      <c r="AD347" s="61">
        <f>HLOOKUP(T347,既存設備NO3!$E$16:$P$17,2,0)</f>
        <v>0</v>
      </c>
      <c r="AE347" s="62">
        <f t="shared" si="11"/>
        <v>1.2030000000000001</v>
      </c>
    </row>
    <row r="348" spans="13:31" ht="13.5" customHeight="1">
      <c r="M348" s="46">
        <v>5</v>
      </c>
      <c r="N348" s="47" t="s">
        <v>138</v>
      </c>
      <c r="O348" s="47" t="s">
        <v>489</v>
      </c>
      <c r="P348" s="47" t="s">
        <v>114</v>
      </c>
      <c r="Q348" s="47" t="s">
        <v>542</v>
      </c>
      <c r="R348" s="48">
        <v>0.248</v>
      </c>
      <c r="T348" s="55">
        <v>6</v>
      </c>
      <c r="U348" s="56">
        <v>2015</v>
      </c>
      <c r="V348" s="57" t="s">
        <v>124</v>
      </c>
      <c r="W348" s="57" t="s">
        <v>125</v>
      </c>
      <c r="X348" s="57" t="s">
        <v>140</v>
      </c>
      <c r="Y348" s="58" t="str">
        <f t="shared" si="12"/>
        <v>62015冷房店舗用無し（一定速）</v>
      </c>
      <c r="Z348" s="59">
        <v>0.25</v>
      </c>
      <c r="AA348" s="59">
        <v>0.75</v>
      </c>
      <c r="AB348" s="60">
        <v>0.25</v>
      </c>
      <c r="AC348" s="60">
        <v>0.75</v>
      </c>
      <c r="AD348" s="61">
        <f>HLOOKUP(T348,既存設備NO3!$E$16:$P$17,2,0)</f>
        <v>0</v>
      </c>
      <c r="AE348" s="62">
        <f t="shared" si="11"/>
        <v>0.75</v>
      </c>
    </row>
    <row r="349" spans="13:31" ht="13.5" customHeight="1">
      <c r="M349" s="46">
        <v>5</v>
      </c>
      <c r="N349" s="47" t="s">
        <v>143</v>
      </c>
      <c r="O349" s="47" t="s">
        <v>489</v>
      </c>
      <c r="P349" s="47" t="s">
        <v>114</v>
      </c>
      <c r="Q349" s="47" t="s">
        <v>543</v>
      </c>
      <c r="R349" s="48">
        <v>0.28999999999999998</v>
      </c>
      <c r="T349" s="55">
        <v>6</v>
      </c>
      <c r="U349" s="56">
        <v>2015</v>
      </c>
      <c r="V349" s="57" t="s">
        <v>124</v>
      </c>
      <c r="W349" s="57" t="s">
        <v>111</v>
      </c>
      <c r="X349" s="57" t="s">
        <v>140</v>
      </c>
      <c r="Y349" s="58" t="str">
        <f t="shared" si="12"/>
        <v>62015冷房ビル用マルチ無し（一定速）</v>
      </c>
      <c r="Z349" s="59">
        <v>0.25</v>
      </c>
      <c r="AA349" s="59">
        <v>0.75</v>
      </c>
      <c r="AB349" s="60">
        <v>0.25</v>
      </c>
      <c r="AC349" s="60">
        <v>0.75</v>
      </c>
      <c r="AD349" s="61">
        <f>HLOOKUP(T349,既存設備NO3!$E$16:$P$17,2,0)</f>
        <v>0</v>
      </c>
      <c r="AE349" s="62">
        <f t="shared" si="11"/>
        <v>0.75</v>
      </c>
    </row>
    <row r="350" spans="13:31" ht="13.5" customHeight="1">
      <c r="M350" s="46">
        <v>5</v>
      </c>
      <c r="N350" s="47" t="s">
        <v>149</v>
      </c>
      <c r="O350" s="47" t="s">
        <v>489</v>
      </c>
      <c r="P350" s="47" t="s">
        <v>114</v>
      </c>
      <c r="Q350" s="47" t="s">
        <v>544</v>
      </c>
      <c r="R350" s="48">
        <v>0.27500000000000002</v>
      </c>
      <c r="T350" s="55">
        <v>6</v>
      </c>
      <c r="U350" s="56">
        <v>2015</v>
      </c>
      <c r="V350" s="57" t="s">
        <v>124</v>
      </c>
      <c r="W350" s="57" t="s">
        <v>121</v>
      </c>
      <c r="X350" s="57" t="s">
        <v>140</v>
      </c>
      <c r="Y350" s="58" t="str">
        <f t="shared" si="12"/>
        <v>62015冷房設備用無し（一定速）</v>
      </c>
      <c r="Z350" s="59">
        <v>0.25</v>
      </c>
      <c r="AA350" s="59">
        <v>0.75</v>
      </c>
      <c r="AB350" s="60">
        <v>0.25</v>
      </c>
      <c r="AC350" s="60">
        <v>0.75</v>
      </c>
      <c r="AD350" s="61">
        <f>HLOOKUP(T350,既存設備NO3!$E$16:$P$17,2,0)</f>
        <v>0</v>
      </c>
      <c r="AE350" s="62">
        <f t="shared" si="11"/>
        <v>0.75</v>
      </c>
    </row>
    <row r="351" spans="13:31" ht="13.5" customHeight="1">
      <c r="M351" s="46">
        <v>5</v>
      </c>
      <c r="N351" s="47" t="s">
        <v>154</v>
      </c>
      <c r="O351" s="47" t="s">
        <v>489</v>
      </c>
      <c r="P351" s="47" t="s">
        <v>114</v>
      </c>
      <c r="Q351" s="47" t="s">
        <v>545</v>
      </c>
      <c r="R351" s="48">
        <v>0.26100000000000001</v>
      </c>
      <c r="T351" s="55">
        <v>6</v>
      </c>
      <c r="U351" s="56">
        <v>2015</v>
      </c>
      <c r="V351" s="57" t="s">
        <v>156</v>
      </c>
      <c r="W351" s="57" t="s">
        <v>125</v>
      </c>
      <c r="X351" s="57" t="s">
        <v>102</v>
      </c>
      <c r="Y351" s="58" t="str">
        <f t="shared" si="12"/>
        <v>62015暖房店舗用有り</v>
      </c>
      <c r="Z351" s="59">
        <v>-0.97</v>
      </c>
      <c r="AA351" s="59">
        <v>1.97</v>
      </c>
      <c r="AB351" s="60">
        <v>1.0867</v>
      </c>
      <c r="AC351" s="60">
        <v>1.4558</v>
      </c>
      <c r="AD351" s="61">
        <f>HLOOKUP(T351,既存設備NO3!$E$16:$P$17,2,0)</f>
        <v>0</v>
      </c>
      <c r="AE351" s="62">
        <f t="shared" si="11"/>
        <v>1.4550000000000001</v>
      </c>
    </row>
    <row r="352" spans="13:31" ht="13.5" customHeight="1">
      <c r="M352" s="46">
        <v>5</v>
      </c>
      <c r="N352" s="47" t="s">
        <v>153</v>
      </c>
      <c r="O352" s="47" t="s">
        <v>489</v>
      </c>
      <c r="P352" s="47" t="s">
        <v>114</v>
      </c>
      <c r="Q352" s="47" t="s">
        <v>546</v>
      </c>
      <c r="R352" s="48">
        <v>0.26800000000000002</v>
      </c>
      <c r="T352" s="55">
        <v>6</v>
      </c>
      <c r="U352" s="56">
        <v>2015</v>
      </c>
      <c r="V352" s="57" t="s">
        <v>156</v>
      </c>
      <c r="W352" s="57" t="s">
        <v>111</v>
      </c>
      <c r="X352" s="57" t="s">
        <v>102</v>
      </c>
      <c r="Y352" s="58" t="str">
        <f t="shared" si="12"/>
        <v>62015暖房ビル用マルチ有り</v>
      </c>
      <c r="Z352" s="59">
        <v>-0.876</v>
      </c>
      <c r="AA352" s="59">
        <v>1.8759999999999999</v>
      </c>
      <c r="AB352" s="60">
        <v>1.0398000000000001</v>
      </c>
      <c r="AC352" s="60">
        <v>1.3971</v>
      </c>
      <c r="AD352" s="61">
        <f>HLOOKUP(T352,既存設備NO3!$E$16:$P$17,2,0)</f>
        <v>0</v>
      </c>
      <c r="AE352" s="62">
        <f t="shared" si="11"/>
        <v>1.397</v>
      </c>
    </row>
    <row r="353" spans="13:31" ht="13.5" customHeight="1">
      <c r="M353" s="46">
        <v>5</v>
      </c>
      <c r="N353" s="47" t="s">
        <v>110</v>
      </c>
      <c r="O353" s="47" t="s">
        <v>489</v>
      </c>
      <c r="P353" s="47" t="s">
        <v>114</v>
      </c>
      <c r="Q353" s="47" t="s">
        <v>547</v>
      </c>
      <c r="R353" s="48">
        <v>0.20499999999999999</v>
      </c>
      <c r="T353" s="55">
        <v>6</v>
      </c>
      <c r="U353" s="56">
        <v>2015</v>
      </c>
      <c r="V353" s="57" t="s">
        <v>156</v>
      </c>
      <c r="W353" s="57" t="s">
        <v>121</v>
      </c>
      <c r="X353" s="57" t="s">
        <v>102</v>
      </c>
      <c r="Y353" s="58" t="str">
        <f t="shared" si="12"/>
        <v>62015暖房設備用有り</v>
      </c>
      <c r="Z353" s="59">
        <v>-0.59799999999999998</v>
      </c>
      <c r="AA353" s="59">
        <v>1.5980000000000001</v>
      </c>
      <c r="AB353" s="60">
        <v>1.0339</v>
      </c>
      <c r="AC353" s="60">
        <v>1.19</v>
      </c>
      <c r="AD353" s="61">
        <f>HLOOKUP(T353,既存設備NO3!$E$16:$P$17,2,0)</f>
        <v>0</v>
      </c>
      <c r="AE353" s="62">
        <f t="shared" si="11"/>
        <v>1.19</v>
      </c>
    </row>
    <row r="354" spans="13:31" ht="13.5" customHeight="1">
      <c r="M354" s="46">
        <v>5</v>
      </c>
      <c r="N354" s="47" t="s">
        <v>90</v>
      </c>
      <c r="O354" s="47" t="s">
        <v>489</v>
      </c>
      <c r="P354" s="47" t="s">
        <v>114</v>
      </c>
      <c r="Q354" s="47" t="s">
        <v>548</v>
      </c>
      <c r="R354" s="48">
        <v>9.5000000000000001E-2</v>
      </c>
      <c r="T354" s="55">
        <v>6</v>
      </c>
      <c r="U354" s="56">
        <v>2015</v>
      </c>
      <c r="V354" s="57" t="s">
        <v>156</v>
      </c>
      <c r="W354" s="57" t="s">
        <v>125</v>
      </c>
      <c r="X354" s="57" t="s">
        <v>140</v>
      </c>
      <c r="Y354" s="58" t="str">
        <f t="shared" si="12"/>
        <v>62015暖房店舗用無し（一定速）</v>
      </c>
      <c r="Z354" s="59">
        <v>0.25</v>
      </c>
      <c r="AA354" s="59">
        <v>0.75</v>
      </c>
      <c r="AB354" s="60">
        <v>0.25</v>
      </c>
      <c r="AC354" s="60">
        <v>0.75</v>
      </c>
      <c r="AD354" s="61">
        <f>HLOOKUP(T354,既存設備NO3!$E$16:$P$17,2,0)</f>
        <v>0</v>
      </c>
      <c r="AE354" s="62">
        <f t="shared" si="11"/>
        <v>0.75</v>
      </c>
    </row>
    <row r="355" spans="13:31" ht="13.5" customHeight="1">
      <c r="M355" s="46">
        <v>5</v>
      </c>
      <c r="N355" s="47" t="s">
        <v>171</v>
      </c>
      <c r="O355" s="47" t="s">
        <v>489</v>
      </c>
      <c r="P355" s="47" t="s">
        <v>114</v>
      </c>
      <c r="Q355" s="47" t="s">
        <v>549</v>
      </c>
      <c r="R355" s="48">
        <v>0.30399999999999999</v>
      </c>
      <c r="T355" s="55">
        <v>6</v>
      </c>
      <c r="U355" s="56">
        <v>2015</v>
      </c>
      <c r="V355" s="57" t="s">
        <v>156</v>
      </c>
      <c r="W355" s="57" t="s">
        <v>111</v>
      </c>
      <c r="X355" s="57" t="s">
        <v>140</v>
      </c>
      <c r="Y355" s="58" t="str">
        <f t="shared" si="12"/>
        <v>62015暖房ビル用マルチ無し（一定速）</v>
      </c>
      <c r="Z355" s="59">
        <v>0.25</v>
      </c>
      <c r="AA355" s="59">
        <v>0.75</v>
      </c>
      <c r="AB355" s="60">
        <v>0.25</v>
      </c>
      <c r="AC355" s="60">
        <v>0.75</v>
      </c>
      <c r="AD355" s="61">
        <f>HLOOKUP(T355,既存設備NO3!$E$16:$P$17,2,0)</f>
        <v>0</v>
      </c>
      <c r="AE355" s="62">
        <f t="shared" si="11"/>
        <v>0.75</v>
      </c>
    </row>
    <row r="356" spans="13:31" ht="13.5" customHeight="1">
      <c r="M356" s="46">
        <v>6</v>
      </c>
      <c r="N356" s="47" t="s">
        <v>112</v>
      </c>
      <c r="O356" s="47" t="s">
        <v>489</v>
      </c>
      <c r="P356" s="47" t="s">
        <v>114</v>
      </c>
      <c r="Q356" s="47" t="s">
        <v>550</v>
      </c>
      <c r="R356" s="48">
        <v>0.317</v>
      </c>
      <c r="T356" s="55">
        <v>6</v>
      </c>
      <c r="U356" s="57">
        <v>2015</v>
      </c>
      <c r="V356" s="57" t="s">
        <v>156</v>
      </c>
      <c r="W356" s="57" t="s">
        <v>121</v>
      </c>
      <c r="X356" s="57" t="s">
        <v>140</v>
      </c>
      <c r="Y356" s="58" t="str">
        <f t="shared" si="12"/>
        <v>62015暖房設備用無し（一定速）</v>
      </c>
      <c r="Z356" s="59">
        <v>0.25</v>
      </c>
      <c r="AA356" s="59">
        <v>0.75</v>
      </c>
      <c r="AB356" s="60">
        <v>0.25</v>
      </c>
      <c r="AC356" s="60">
        <v>0.75</v>
      </c>
      <c r="AD356" s="61">
        <f>HLOOKUP(T356,既存設備NO3!$E$16:$P$17,2,0)</f>
        <v>0</v>
      </c>
      <c r="AE356" s="62">
        <f t="shared" si="11"/>
        <v>0.75</v>
      </c>
    </row>
    <row r="357" spans="13:31" ht="13.5" customHeight="1">
      <c r="M357" s="46">
        <v>6</v>
      </c>
      <c r="N357" s="47" t="s">
        <v>122</v>
      </c>
      <c r="O357" s="47" t="s">
        <v>489</v>
      </c>
      <c r="P357" s="47" t="s">
        <v>114</v>
      </c>
      <c r="Q357" s="47" t="s">
        <v>551</v>
      </c>
      <c r="R357" s="48">
        <v>0.41499999999999998</v>
      </c>
      <c r="T357" s="71">
        <v>6</v>
      </c>
      <c r="U357" s="72">
        <v>2020</v>
      </c>
      <c r="V357" s="72" t="s">
        <v>124</v>
      </c>
      <c r="W357" s="72" t="s">
        <v>125</v>
      </c>
      <c r="X357" s="72" t="s">
        <v>102</v>
      </c>
      <c r="Y357" s="73" t="str">
        <f t="shared" si="12"/>
        <v>62020冷房店舗用有り</v>
      </c>
      <c r="Z357" s="72">
        <v>-1.38</v>
      </c>
      <c r="AA357" s="72">
        <v>2.38</v>
      </c>
      <c r="AB357" s="72">
        <v>1.0581</v>
      </c>
      <c r="AC357" s="72">
        <v>1.7705</v>
      </c>
      <c r="AD357" s="61">
        <f>HLOOKUP(T357,既存設備NO3!$E$16:$P$17,2,0)</f>
        <v>0</v>
      </c>
      <c r="AE357" s="74">
        <f t="shared" si="11"/>
        <v>1.77</v>
      </c>
    </row>
    <row r="358" spans="13:31" ht="13.5" customHeight="1">
      <c r="M358" s="46">
        <v>6</v>
      </c>
      <c r="N358" s="47" t="s">
        <v>130</v>
      </c>
      <c r="O358" s="47" t="s">
        <v>489</v>
      </c>
      <c r="P358" s="47" t="s">
        <v>114</v>
      </c>
      <c r="Q358" s="47" t="s">
        <v>552</v>
      </c>
      <c r="R358" s="48">
        <v>0.38200000000000001</v>
      </c>
      <c r="T358" s="71">
        <v>6</v>
      </c>
      <c r="U358" s="72">
        <v>2020</v>
      </c>
      <c r="V358" s="72" t="s">
        <v>124</v>
      </c>
      <c r="W358" s="72" t="s">
        <v>111</v>
      </c>
      <c r="X358" s="72" t="s">
        <v>102</v>
      </c>
      <c r="Y358" s="73" t="str">
        <f t="shared" si="12"/>
        <v>62020冷房ビル用マルチ有り</v>
      </c>
      <c r="Z358" s="72">
        <v>-1.68</v>
      </c>
      <c r="AA358" s="72">
        <v>2.68</v>
      </c>
      <c r="AB358" s="72">
        <v>1.0788</v>
      </c>
      <c r="AC358" s="72">
        <v>2.0053000000000001</v>
      </c>
      <c r="AD358" s="61">
        <f>HLOOKUP(T358,既存設備NO3!$E$16:$P$17,2,0)</f>
        <v>0</v>
      </c>
      <c r="AE358" s="74">
        <f>ROUNDDOWN(IF(AD358&gt;=0.25,Z358*AD358+AA358,AB358*AD358+AC358),3)</f>
        <v>2.0049999999999999</v>
      </c>
    </row>
    <row r="359" spans="13:31" ht="13.5" customHeight="1">
      <c r="M359" s="46">
        <v>6</v>
      </c>
      <c r="N359" s="47" t="s">
        <v>128</v>
      </c>
      <c r="O359" s="47" t="s">
        <v>489</v>
      </c>
      <c r="P359" s="47" t="s">
        <v>114</v>
      </c>
      <c r="Q359" s="47" t="s">
        <v>553</v>
      </c>
      <c r="R359" s="48">
        <v>0.23799999999999999</v>
      </c>
      <c r="T359" s="71">
        <v>6</v>
      </c>
      <c r="U359" s="72">
        <v>2020</v>
      </c>
      <c r="V359" s="72" t="s">
        <v>124</v>
      </c>
      <c r="W359" s="72" t="s">
        <v>121</v>
      </c>
      <c r="X359" s="72" t="s">
        <v>102</v>
      </c>
      <c r="Y359" s="73" t="str">
        <f t="shared" si="12"/>
        <v>62020冷房設備用有り</v>
      </c>
      <c r="Z359" s="72">
        <v>-0.62</v>
      </c>
      <c r="AA359" s="72">
        <v>1.62</v>
      </c>
      <c r="AB359" s="72">
        <v>1.0472999999999999</v>
      </c>
      <c r="AC359" s="72">
        <v>1.2032</v>
      </c>
      <c r="AD359" s="61">
        <f>HLOOKUP(T359,既存設備NO3!$E$16:$P$17,2,0)</f>
        <v>0</v>
      </c>
      <c r="AE359" s="74">
        <f t="shared" si="11"/>
        <v>1.2030000000000001</v>
      </c>
    </row>
    <row r="360" spans="13:31" ht="13.5" customHeight="1">
      <c r="M360" s="46">
        <v>6</v>
      </c>
      <c r="N360" s="47" t="s">
        <v>138</v>
      </c>
      <c r="O360" s="47" t="s">
        <v>489</v>
      </c>
      <c r="P360" s="47" t="s">
        <v>114</v>
      </c>
      <c r="Q360" s="47" t="s">
        <v>554</v>
      </c>
      <c r="R360" s="48">
        <v>0.375</v>
      </c>
      <c r="T360" s="71">
        <v>6</v>
      </c>
      <c r="U360" s="72">
        <v>2020</v>
      </c>
      <c r="V360" s="72" t="s">
        <v>124</v>
      </c>
      <c r="W360" s="72" t="s">
        <v>125</v>
      </c>
      <c r="X360" s="72" t="s">
        <v>140</v>
      </c>
      <c r="Y360" s="73" t="str">
        <f t="shared" si="12"/>
        <v>62020冷房店舗用無し（一定速）</v>
      </c>
      <c r="Z360" s="75">
        <v>0.25</v>
      </c>
      <c r="AA360" s="75">
        <v>0.75</v>
      </c>
      <c r="AB360" s="76">
        <v>0.25</v>
      </c>
      <c r="AC360" s="76">
        <v>0.75</v>
      </c>
      <c r="AD360" s="61">
        <f>HLOOKUP(T360,既存設備NO3!$E$16:$P$17,2,0)</f>
        <v>0</v>
      </c>
      <c r="AE360" s="74">
        <f t="shared" si="11"/>
        <v>0.75</v>
      </c>
    </row>
    <row r="361" spans="13:31" ht="13.5" customHeight="1">
      <c r="M361" s="46">
        <v>6</v>
      </c>
      <c r="N361" s="47" t="s">
        <v>143</v>
      </c>
      <c r="O361" s="47" t="s">
        <v>489</v>
      </c>
      <c r="P361" s="47" t="s">
        <v>114</v>
      </c>
      <c r="Q361" s="47" t="s">
        <v>555</v>
      </c>
      <c r="R361" s="48">
        <v>0.40200000000000002</v>
      </c>
      <c r="T361" s="71">
        <v>6</v>
      </c>
      <c r="U361" s="72">
        <v>2020</v>
      </c>
      <c r="V361" s="72" t="s">
        <v>124</v>
      </c>
      <c r="W361" s="72" t="s">
        <v>111</v>
      </c>
      <c r="X361" s="72" t="s">
        <v>140</v>
      </c>
      <c r="Y361" s="73" t="str">
        <f t="shared" si="12"/>
        <v>62020冷房ビル用マルチ無し（一定速）</v>
      </c>
      <c r="Z361" s="75">
        <v>0.25</v>
      </c>
      <c r="AA361" s="75">
        <v>0.75</v>
      </c>
      <c r="AB361" s="76">
        <v>0.25</v>
      </c>
      <c r="AC361" s="76">
        <v>0.75</v>
      </c>
      <c r="AD361" s="61">
        <f>HLOOKUP(T361,既存設備NO3!$E$16:$P$17,2,0)</f>
        <v>0</v>
      </c>
      <c r="AE361" s="74">
        <f t="shared" si="11"/>
        <v>0.75</v>
      </c>
    </row>
    <row r="362" spans="13:31" ht="13.5" customHeight="1">
      <c r="M362" s="46">
        <v>6</v>
      </c>
      <c r="N362" s="47" t="s">
        <v>149</v>
      </c>
      <c r="O362" s="47" t="s">
        <v>489</v>
      </c>
      <c r="P362" s="47" t="s">
        <v>114</v>
      </c>
      <c r="Q362" s="47" t="s">
        <v>556</v>
      </c>
      <c r="R362" s="48">
        <v>0.38500000000000001</v>
      </c>
      <c r="T362" s="71">
        <v>6</v>
      </c>
      <c r="U362" s="72">
        <v>2020</v>
      </c>
      <c r="V362" s="72" t="s">
        <v>124</v>
      </c>
      <c r="W362" s="72" t="s">
        <v>121</v>
      </c>
      <c r="X362" s="72" t="s">
        <v>140</v>
      </c>
      <c r="Y362" s="73" t="str">
        <f t="shared" si="12"/>
        <v>62020冷房設備用無し（一定速）</v>
      </c>
      <c r="Z362" s="75">
        <v>0.25</v>
      </c>
      <c r="AA362" s="75">
        <v>0.75</v>
      </c>
      <c r="AB362" s="76">
        <v>0.25</v>
      </c>
      <c r="AC362" s="76">
        <v>0.75</v>
      </c>
      <c r="AD362" s="61">
        <f>HLOOKUP(T362,既存設備NO3!$E$16:$P$17,2,0)</f>
        <v>0</v>
      </c>
      <c r="AE362" s="74">
        <f t="shared" si="11"/>
        <v>0.75</v>
      </c>
    </row>
    <row r="363" spans="13:31" ht="13.5" customHeight="1">
      <c r="M363" s="46">
        <v>6</v>
      </c>
      <c r="N363" s="47" t="s">
        <v>154</v>
      </c>
      <c r="O363" s="47" t="s">
        <v>489</v>
      </c>
      <c r="P363" s="47" t="s">
        <v>114</v>
      </c>
      <c r="Q363" s="47" t="s">
        <v>557</v>
      </c>
      <c r="R363" s="48">
        <v>0.29399999999999998</v>
      </c>
      <c r="T363" s="71">
        <v>6</v>
      </c>
      <c r="U363" s="72">
        <v>2020</v>
      </c>
      <c r="V363" s="72" t="s">
        <v>156</v>
      </c>
      <c r="W363" s="72" t="s">
        <v>125</v>
      </c>
      <c r="X363" s="72" t="s">
        <v>102</v>
      </c>
      <c r="Y363" s="73" t="str">
        <f t="shared" si="12"/>
        <v>62020暖房店舗用有り</v>
      </c>
      <c r="Z363" s="72">
        <v>-0.96</v>
      </c>
      <c r="AA363" s="72">
        <v>1.96</v>
      </c>
      <c r="AB363" s="72">
        <v>1.0862000000000001</v>
      </c>
      <c r="AC363" s="72">
        <v>1.4483999999999999</v>
      </c>
      <c r="AD363" s="61">
        <f>HLOOKUP(T363,既存設備NO3!$E$16:$P$17,2,0)</f>
        <v>0</v>
      </c>
      <c r="AE363" s="74">
        <f t="shared" si="11"/>
        <v>1.448</v>
      </c>
    </row>
    <row r="364" spans="13:31" ht="13.5" customHeight="1">
      <c r="M364" s="46">
        <v>6</v>
      </c>
      <c r="N364" s="47" t="s">
        <v>153</v>
      </c>
      <c r="O364" s="47" t="s">
        <v>489</v>
      </c>
      <c r="P364" s="47" t="s">
        <v>114</v>
      </c>
      <c r="Q364" s="47" t="s">
        <v>558</v>
      </c>
      <c r="R364" s="48">
        <v>0.378</v>
      </c>
      <c r="T364" s="71">
        <v>6</v>
      </c>
      <c r="U364" s="72">
        <v>2020</v>
      </c>
      <c r="V364" s="72" t="s">
        <v>156</v>
      </c>
      <c r="W364" s="72" t="s">
        <v>111</v>
      </c>
      <c r="X364" s="72" t="s">
        <v>102</v>
      </c>
      <c r="Y364" s="73" t="str">
        <f t="shared" si="12"/>
        <v>62020暖房ビル用マルチ有り</v>
      </c>
      <c r="Z364" s="72">
        <v>-1.1000000000000001</v>
      </c>
      <c r="AA364" s="72">
        <v>2.1</v>
      </c>
      <c r="AB364" s="72">
        <v>1.0416000000000001</v>
      </c>
      <c r="AC364" s="72">
        <v>1.4596</v>
      </c>
      <c r="AD364" s="61">
        <f>HLOOKUP(T364,既存設備NO3!$E$16:$P$17,2,0)</f>
        <v>0</v>
      </c>
      <c r="AE364" s="74">
        <f t="shared" si="11"/>
        <v>1.4590000000000001</v>
      </c>
    </row>
    <row r="365" spans="13:31" ht="13.5" customHeight="1">
      <c r="M365" s="46">
        <v>6</v>
      </c>
      <c r="N365" s="47" t="s">
        <v>110</v>
      </c>
      <c r="O365" s="47" t="s">
        <v>489</v>
      </c>
      <c r="P365" s="47" t="s">
        <v>114</v>
      </c>
      <c r="Q365" s="47" t="s">
        <v>559</v>
      </c>
      <c r="R365" s="48">
        <v>0.27900000000000003</v>
      </c>
      <c r="T365" s="71">
        <v>6</v>
      </c>
      <c r="U365" s="72">
        <v>2020</v>
      </c>
      <c r="V365" s="72" t="s">
        <v>156</v>
      </c>
      <c r="W365" s="72" t="s">
        <v>121</v>
      </c>
      <c r="X365" s="72" t="s">
        <v>102</v>
      </c>
      <c r="Y365" s="73" t="str">
        <f t="shared" si="12"/>
        <v>62020暖房設備用有り</v>
      </c>
      <c r="Z365" s="72">
        <v>-0.46</v>
      </c>
      <c r="AA365" s="72">
        <v>1.46</v>
      </c>
      <c r="AB365" s="72">
        <v>0.94</v>
      </c>
      <c r="AC365" s="72">
        <v>1.1100000000000001</v>
      </c>
      <c r="AD365" s="61">
        <f>HLOOKUP(T365,既存設備NO3!$E$16:$P$17,2,0)</f>
        <v>0</v>
      </c>
      <c r="AE365" s="74">
        <f t="shared" si="11"/>
        <v>1.1100000000000001</v>
      </c>
    </row>
    <row r="366" spans="13:31" ht="13.5" customHeight="1">
      <c r="M366" s="46">
        <v>6</v>
      </c>
      <c r="N366" s="47" t="s">
        <v>90</v>
      </c>
      <c r="O366" s="47" t="s">
        <v>489</v>
      </c>
      <c r="P366" s="47" t="s">
        <v>114</v>
      </c>
      <c r="Q366" s="47" t="s">
        <v>560</v>
      </c>
      <c r="R366" s="48">
        <v>0.249</v>
      </c>
      <c r="T366" s="71">
        <v>6</v>
      </c>
      <c r="U366" s="72">
        <v>2020</v>
      </c>
      <c r="V366" s="72" t="s">
        <v>156</v>
      </c>
      <c r="W366" s="72" t="s">
        <v>125</v>
      </c>
      <c r="X366" s="72" t="s">
        <v>140</v>
      </c>
      <c r="Y366" s="73" t="str">
        <f t="shared" si="12"/>
        <v>62020暖房店舗用無し（一定速）</v>
      </c>
      <c r="Z366" s="75">
        <v>0.25</v>
      </c>
      <c r="AA366" s="75">
        <v>0.75</v>
      </c>
      <c r="AB366" s="76">
        <v>0.25</v>
      </c>
      <c r="AC366" s="76">
        <v>0.75</v>
      </c>
      <c r="AD366" s="61">
        <f>HLOOKUP(T366,既存設備NO3!$E$16:$P$17,2,0)</f>
        <v>0</v>
      </c>
      <c r="AE366" s="74">
        <f t="shared" si="11"/>
        <v>0.75</v>
      </c>
    </row>
    <row r="367" spans="13:31" ht="13.5" customHeight="1">
      <c r="M367" s="46">
        <v>6</v>
      </c>
      <c r="N367" s="47" t="s">
        <v>171</v>
      </c>
      <c r="O367" s="47" t="s">
        <v>489</v>
      </c>
      <c r="P367" s="47" t="s">
        <v>114</v>
      </c>
      <c r="Q367" s="47" t="s">
        <v>561</v>
      </c>
      <c r="R367" s="48">
        <v>0.41699999999999998</v>
      </c>
      <c r="T367" s="71">
        <v>6</v>
      </c>
      <c r="U367" s="72">
        <v>2020</v>
      </c>
      <c r="V367" s="72" t="s">
        <v>156</v>
      </c>
      <c r="W367" s="72" t="s">
        <v>111</v>
      </c>
      <c r="X367" s="72" t="s">
        <v>140</v>
      </c>
      <c r="Y367" s="73" t="str">
        <f t="shared" si="12"/>
        <v>62020暖房ビル用マルチ無し（一定速）</v>
      </c>
      <c r="Z367" s="75">
        <v>0.25</v>
      </c>
      <c r="AA367" s="75">
        <v>0.75</v>
      </c>
      <c r="AB367" s="76">
        <v>0.25</v>
      </c>
      <c r="AC367" s="76">
        <v>0.75</v>
      </c>
      <c r="AD367" s="61">
        <f>HLOOKUP(T367,既存設備NO3!$E$16:$P$17,2,0)</f>
        <v>0</v>
      </c>
      <c r="AE367" s="74">
        <f t="shared" si="11"/>
        <v>0.75</v>
      </c>
    </row>
    <row r="368" spans="13:31" ht="13.5" customHeight="1">
      <c r="M368" s="46">
        <v>7</v>
      </c>
      <c r="N368" s="47" t="s">
        <v>112</v>
      </c>
      <c r="O368" s="47" t="s">
        <v>489</v>
      </c>
      <c r="P368" s="47" t="s">
        <v>114</v>
      </c>
      <c r="Q368" s="47" t="s">
        <v>562</v>
      </c>
      <c r="R368" s="48">
        <v>0.57299999999999995</v>
      </c>
      <c r="T368" s="71">
        <v>6</v>
      </c>
      <c r="U368" s="72">
        <v>2020</v>
      </c>
      <c r="V368" s="72" t="s">
        <v>156</v>
      </c>
      <c r="W368" s="72" t="s">
        <v>121</v>
      </c>
      <c r="X368" s="72" t="s">
        <v>140</v>
      </c>
      <c r="Y368" s="73" t="str">
        <f t="shared" si="12"/>
        <v>62020暖房設備用無し（一定速）</v>
      </c>
      <c r="Z368" s="75">
        <v>0.25</v>
      </c>
      <c r="AA368" s="75">
        <v>0.75</v>
      </c>
      <c r="AB368" s="76">
        <v>0.25</v>
      </c>
      <c r="AC368" s="76">
        <v>0.75</v>
      </c>
      <c r="AD368" s="61">
        <f>HLOOKUP(T368,既存設備NO3!$E$16:$P$17,2,0)</f>
        <v>0</v>
      </c>
      <c r="AE368" s="74">
        <f t="shared" si="11"/>
        <v>0.75</v>
      </c>
    </row>
    <row r="369" spans="13:31" ht="13.5" customHeight="1">
      <c r="M369" s="46">
        <v>7</v>
      </c>
      <c r="N369" s="47" t="s">
        <v>122</v>
      </c>
      <c r="O369" s="47" t="s">
        <v>489</v>
      </c>
      <c r="P369" s="47" t="s">
        <v>114</v>
      </c>
      <c r="Q369" s="47" t="s">
        <v>563</v>
      </c>
      <c r="R369" s="48">
        <v>0.65600000000000003</v>
      </c>
      <c r="T369" s="55">
        <v>7</v>
      </c>
      <c r="U369" s="56">
        <v>1995</v>
      </c>
      <c r="V369" s="57" t="s">
        <v>124</v>
      </c>
      <c r="W369" s="57" t="s">
        <v>125</v>
      </c>
      <c r="X369" s="57" t="s">
        <v>102</v>
      </c>
      <c r="Y369" s="58" t="str">
        <f t="shared" si="12"/>
        <v>71995冷房店舗用有り</v>
      </c>
      <c r="Z369" s="59">
        <v>0.32</v>
      </c>
      <c r="AA369" s="59">
        <v>0.68</v>
      </c>
      <c r="AB369" s="60">
        <v>1.0165999999999999</v>
      </c>
      <c r="AC369" s="60">
        <v>0.50590000000000002</v>
      </c>
      <c r="AD369" s="61">
        <f>HLOOKUP(T369,既存設備NO3!$E$16:$P$17,2,0)</f>
        <v>0</v>
      </c>
      <c r="AE369" s="62">
        <f t="shared" si="11"/>
        <v>0.505</v>
      </c>
    </row>
    <row r="370" spans="13:31" ht="13.5" customHeight="1">
      <c r="M370" s="46">
        <v>7</v>
      </c>
      <c r="N370" s="47" t="s">
        <v>130</v>
      </c>
      <c r="O370" s="47" t="s">
        <v>489</v>
      </c>
      <c r="P370" s="47" t="s">
        <v>114</v>
      </c>
      <c r="Q370" s="47" t="s">
        <v>564</v>
      </c>
      <c r="R370" s="48">
        <v>0.61899999999999999</v>
      </c>
      <c r="T370" s="55">
        <v>7</v>
      </c>
      <c r="U370" s="56">
        <v>1995</v>
      </c>
      <c r="V370" s="57" t="s">
        <v>124</v>
      </c>
      <c r="W370" s="57" t="s">
        <v>111</v>
      </c>
      <c r="X370" s="57" t="s">
        <v>102</v>
      </c>
      <c r="Y370" s="58" t="str">
        <f t="shared" si="12"/>
        <v>71995冷房ビル用マルチ有り</v>
      </c>
      <c r="Z370" s="59">
        <v>-0.218</v>
      </c>
      <c r="AA370" s="59">
        <v>1.218</v>
      </c>
      <c r="AB370" s="60">
        <v>1.0356000000000001</v>
      </c>
      <c r="AC370" s="60">
        <v>0.90459999999999996</v>
      </c>
      <c r="AD370" s="61">
        <f>HLOOKUP(T370,既存設備NO3!$E$16:$P$17,2,0)</f>
        <v>0</v>
      </c>
      <c r="AE370" s="62">
        <f t="shared" si="11"/>
        <v>0.90400000000000003</v>
      </c>
    </row>
    <row r="371" spans="13:31" ht="13.5" customHeight="1">
      <c r="M371" s="46">
        <v>7</v>
      </c>
      <c r="N371" s="47" t="s">
        <v>128</v>
      </c>
      <c r="O371" s="47" t="s">
        <v>489</v>
      </c>
      <c r="P371" s="47" t="s">
        <v>114</v>
      </c>
      <c r="Q371" s="47" t="s">
        <v>565</v>
      </c>
      <c r="R371" s="48">
        <v>0.41099999999999998</v>
      </c>
      <c r="T371" s="55">
        <v>7</v>
      </c>
      <c r="U371" s="56">
        <v>1995</v>
      </c>
      <c r="V371" s="57" t="s">
        <v>124</v>
      </c>
      <c r="W371" s="57" t="s">
        <v>121</v>
      </c>
      <c r="X371" s="57" t="s">
        <v>102</v>
      </c>
      <c r="Y371" s="58" t="str">
        <f t="shared" si="12"/>
        <v>71995冷房設備用有り</v>
      </c>
      <c r="Z371" s="59">
        <v>0.25</v>
      </c>
      <c r="AA371" s="59">
        <v>0.75</v>
      </c>
      <c r="AB371" s="60">
        <v>1.0219</v>
      </c>
      <c r="AC371" s="60">
        <v>0.55700000000000005</v>
      </c>
      <c r="AD371" s="61">
        <f>HLOOKUP(T371,既存設備NO3!$E$16:$P$17,2,0)</f>
        <v>0</v>
      </c>
      <c r="AE371" s="62">
        <f t="shared" si="11"/>
        <v>0.55700000000000005</v>
      </c>
    </row>
    <row r="372" spans="13:31" ht="13.5" customHeight="1">
      <c r="M372" s="46">
        <v>7</v>
      </c>
      <c r="N372" s="47" t="s">
        <v>138</v>
      </c>
      <c r="O372" s="47" t="s">
        <v>489</v>
      </c>
      <c r="P372" s="47" t="s">
        <v>114</v>
      </c>
      <c r="Q372" s="47" t="s">
        <v>566</v>
      </c>
      <c r="R372" s="48">
        <v>0.63500000000000001</v>
      </c>
      <c r="T372" s="55">
        <v>7</v>
      </c>
      <c r="U372" s="56">
        <v>1995</v>
      </c>
      <c r="V372" s="57" t="s">
        <v>124</v>
      </c>
      <c r="W372" s="57" t="s">
        <v>125</v>
      </c>
      <c r="X372" s="57" t="s">
        <v>140</v>
      </c>
      <c r="Y372" s="58" t="str">
        <f t="shared" si="12"/>
        <v>71995冷房店舗用無し（一定速）</v>
      </c>
      <c r="Z372" s="59">
        <v>0.26</v>
      </c>
      <c r="AA372" s="59">
        <v>0.74</v>
      </c>
      <c r="AB372" s="60">
        <v>0.26</v>
      </c>
      <c r="AC372" s="60">
        <v>0.74</v>
      </c>
      <c r="AD372" s="61">
        <f>HLOOKUP(T372,既存設備NO3!$E$16:$P$17,2,0)</f>
        <v>0</v>
      </c>
      <c r="AE372" s="62">
        <f t="shared" si="11"/>
        <v>0.74</v>
      </c>
    </row>
    <row r="373" spans="13:31" ht="13.5" customHeight="1">
      <c r="M373" s="46">
        <v>7</v>
      </c>
      <c r="N373" s="47" t="s">
        <v>143</v>
      </c>
      <c r="O373" s="47" t="s">
        <v>489</v>
      </c>
      <c r="P373" s="47" t="s">
        <v>114</v>
      </c>
      <c r="Q373" s="47" t="s">
        <v>567</v>
      </c>
      <c r="R373" s="48">
        <v>0.64300000000000002</v>
      </c>
      <c r="T373" s="55">
        <v>7</v>
      </c>
      <c r="U373" s="56">
        <v>1995</v>
      </c>
      <c r="V373" s="57" t="s">
        <v>124</v>
      </c>
      <c r="W373" s="57" t="s">
        <v>111</v>
      </c>
      <c r="X373" s="57" t="s">
        <v>140</v>
      </c>
      <c r="Y373" s="58" t="str">
        <f t="shared" si="12"/>
        <v>71995冷房ビル用マルチ無し（一定速）</v>
      </c>
      <c r="Z373" s="59">
        <v>0.26</v>
      </c>
      <c r="AA373" s="59">
        <v>0.74</v>
      </c>
      <c r="AB373" s="60">
        <v>0.26</v>
      </c>
      <c r="AC373" s="60">
        <v>0.74</v>
      </c>
      <c r="AD373" s="61">
        <f>HLOOKUP(T373,既存設備NO3!$E$16:$P$17,2,0)</f>
        <v>0</v>
      </c>
      <c r="AE373" s="62">
        <f t="shared" si="11"/>
        <v>0.74</v>
      </c>
    </row>
    <row r="374" spans="13:31" ht="13.5" customHeight="1">
      <c r="M374" s="46">
        <v>7</v>
      </c>
      <c r="N374" s="47" t="s">
        <v>149</v>
      </c>
      <c r="O374" s="47" t="s">
        <v>489</v>
      </c>
      <c r="P374" s="47" t="s">
        <v>114</v>
      </c>
      <c r="Q374" s="47" t="s">
        <v>568</v>
      </c>
      <c r="R374" s="48">
        <v>0.66600000000000004</v>
      </c>
      <c r="T374" s="55">
        <v>7</v>
      </c>
      <c r="U374" s="56">
        <v>1995</v>
      </c>
      <c r="V374" s="57" t="s">
        <v>124</v>
      </c>
      <c r="W374" s="57" t="s">
        <v>121</v>
      </c>
      <c r="X374" s="57" t="s">
        <v>140</v>
      </c>
      <c r="Y374" s="58" t="str">
        <f t="shared" si="12"/>
        <v>71995冷房設備用無し（一定速）</v>
      </c>
      <c r="Z374" s="59">
        <v>0.26</v>
      </c>
      <c r="AA374" s="59">
        <v>0.74</v>
      </c>
      <c r="AB374" s="60">
        <v>0.26</v>
      </c>
      <c r="AC374" s="60">
        <v>0.74</v>
      </c>
      <c r="AD374" s="61">
        <f>HLOOKUP(T374,既存設備NO3!$E$16:$P$17,2,0)</f>
        <v>0</v>
      </c>
      <c r="AE374" s="62">
        <f t="shared" si="11"/>
        <v>0.74</v>
      </c>
    </row>
    <row r="375" spans="13:31" ht="13.5" customHeight="1">
      <c r="M375" s="46">
        <v>7</v>
      </c>
      <c r="N375" s="47" t="s">
        <v>154</v>
      </c>
      <c r="O375" s="47" t="s">
        <v>489</v>
      </c>
      <c r="P375" s="47" t="s">
        <v>114</v>
      </c>
      <c r="Q375" s="47" t="s">
        <v>569</v>
      </c>
      <c r="R375" s="48">
        <v>0.51800000000000002</v>
      </c>
      <c r="T375" s="55">
        <v>7</v>
      </c>
      <c r="U375" s="56">
        <v>1995</v>
      </c>
      <c r="V375" s="57" t="s">
        <v>156</v>
      </c>
      <c r="W375" s="57" t="s">
        <v>125</v>
      </c>
      <c r="X375" s="57" t="s">
        <v>102</v>
      </c>
      <c r="Y375" s="58" t="str">
        <f t="shared" si="12"/>
        <v>71995暖房店舗用有り</v>
      </c>
      <c r="Z375" s="59">
        <v>0.374</v>
      </c>
      <c r="AA375" s="59">
        <v>0.626</v>
      </c>
      <c r="AB375" s="60">
        <v>1.0275000000000001</v>
      </c>
      <c r="AC375" s="60">
        <v>0.46260000000000001</v>
      </c>
      <c r="AD375" s="61">
        <f>HLOOKUP(T375,既存設備NO3!$E$16:$P$17,2,0)</f>
        <v>0</v>
      </c>
      <c r="AE375" s="62">
        <f t="shared" si="11"/>
        <v>0.46200000000000002</v>
      </c>
    </row>
    <row r="376" spans="13:31" ht="13.5" customHeight="1">
      <c r="M376" s="46">
        <v>7</v>
      </c>
      <c r="N376" s="47" t="s">
        <v>153</v>
      </c>
      <c r="O376" s="47" t="s">
        <v>489</v>
      </c>
      <c r="P376" s="47" t="s">
        <v>114</v>
      </c>
      <c r="Q376" s="47" t="s">
        <v>570</v>
      </c>
      <c r="R376" s="48">
        <v>0.58699999999999997</v>
      </c>
      <c r="T376" s="55">
        <v>7</v>
      </c>
      <c r="U376" s="56">
        <v>1995</v>
      </c>
      <c r="V376" s="57" t="s">
        <v>156</v>
      </c>
      <c r="W376" s="57" t="s">
        <v>111</v>
      </c>
      <c r="X376" s="57" t="s">
        <v>102</v>
      </c>
      <c r="Y376" s="58" t="str">
        <f t="shared" si="12"/>
        <v>71995暖房ビル用マルチ有り</v>
      </c>
      <c r="Z376" s="59">
        <v>-0.112</v>
      </c>
      <c r="AA376" s="59">
        <v>1.1120000000000001</v>
      </c>
      <c r="AB376" s="60">
        <v>1.0236000000000001</v>
      </c>
      <c r="AC376" s="60">
        <v>0.82809999999999995</v>
      </c>
      <c r="AD376" s="61">
        <f>HLOOKUP(T376,既存設備NO3!$E$16:$P$17,2,0)</f>
        <v>0</v>
      </c>
      <c r="AE376" s="62">
        <f t="shared" si="11"/>
        <v>0.82799999999999996</v>
      </c>
    </row>
    <row r="377" spans="13:31" ht="13.5" customHeight="1">
      <c r="M377" s="46">
        <v>7</v>
      </c>
      <c r="N377" s="47" t="s">
        <v>110</v>
      </c>
      <c r="O377" s="47" t="s">
        <v>489</v>
      </c>
      <c r="P377" s="47" t="s">
        <v>114</v>
      </c>
      <c r="Q377" s="47" t="s">
        <v>571</v>
      </c>
      <c r="R377" s="48">
        <v>0.38600000000000001</v>
      </c>
      <c r="T377" s="55">
        <v>7</v>
      </c>
      <c r="U377" s="56">
        <v>1995</v>
      </c>
      <c r="V377" s="57" t="s">
        <v>156</v>
      </c>
      <c r="W377" s="57" t="s">
        <v>121</v>
      </c>
      <c r="X377" s="57" t="s">
        <v>102</v>
      </c>
      <c r="Y377" s="58" t="str">
        <f t="shared" si="12"/>
        <v>71995暖房設備用有り</v>
      </c>
      <c r="Z377" s="59">
        <v>0.25</v>
      </c>
      <c r="AA377" s="59">
        <v>0.75</v>
      </c>
      <c r="AB377" s="60">
        <v>1.0159</v>
      </c>
      <c r="AC377" s="60">
        <v>0.5585</v>
      </c>
      <c r="AD377" s="61">
        <f>HLOOKUP(T377,既存設備NO3!$E$16:$P$17,2,0)</f>
        <v>0</v>
      </c>
      <c r="AE377" s="62">
        <f t="shared" si="11"/>
        <v>0.55800000000000005</v>
      </c>
    </row>
    <row r="378" spans="13:31" ht="13.5" customHeight="1">
      <c r="M378" s="46">
        <v>7</v>
      </c>
      <c r="N378" s="47" t="s">
        <v>90</v>
      </c>
      <c r="O378" s="47" t="s">
        <v>489</v>
      </c>
      <c r="P378" s="47" t="s">
        <v>114</v>
      </c>
      <c r="Q378" s="47" t="s">
        <v>572</v>
      </c>
      <c r="R378" s="48">
        <v>0.28899999999999998</v>
      </c>
      <c r="T378" s="55">
        <v>7</v>
      </c>
      <c r="U378" s="56">
        <v>1995</v>
      </c>
      <c r="V378" s="57" t="s">
        <v>156</v>
      </c>
      <c r="W378" s="57" t="s">
        <v>125</v>
      </c>
      <c r="X378" s="57" t="s">
        <v>140</v>
      </c>
      <c r="Y378" s="58" t="str">
        <f t="shared" si="12"/>
        <v>71995暖房店舗用無し（一定速）</v>
      </c>
      <c r="Z378" s="59">
        <v>0.26</v>
      </c>
      <c r="AA378" s="59">
        <v>0.74</v>
      </c>
      <c r="AB378" s="60">
        <v>0.26</v>
      </c>
      <c r="AC378" s="60">
        <v>0.74</v>
      </c>
      <c r="AD378" s="61">
        <f>HLOOKUP(T378,既存設備NO3!$E$16:$P$17,2,0)</f>
        <v>0</v>
      </c>
      <c r="AE378" s="62">
        <f t="shared" ref="AE378:AE441" si="13">ROUNDDOWN(IF(AD378&gt;=0.25,Z378*AD378+AA378,AB378*AD378+AC378),3)</f>
        <v>0.74</v>
      </c>
    </row>
    <row r="379" spans="13:31" ht="13.5" customHeight="1">
      <c r="M379" s="46">
        <v>7</v>
      </c>
      <c r="N379" s="47" t="s">
        <v>171</v>
      </c>
      <c r="O379" s="47" t="s">
        <v>489</v>
      </c>
      <c r="P379" s="47" t="s">
        <v>114</v>
      </c>
      <c r="Q379" s="47" t="s">
        <v>573</v>
      </c>
      <c r="R379" s="48">
        <v>0.66600000000000004</v>
      </c>
      <c r="T379" s="55">
        <v>7</v>
      </c>
      <c r="U379" s="56">
        <v>1995</v>
      </c>
      <c r="V379" s="57" t="s">
        <v>156</v>
      </c>
      <c r="W379" s="57" t="s">
        <v>111</v>
      </c>
      <c r="X379" s="57" t="s">
        <v>140</v>
      </c>
      <c r="Y379" s="58" t="str">
        <f t="shared" si="12"/>
        <v>71995暖房ビル用マルチ無し（一定速）</v>
      </c>
      <c r="Z379" s="59">
        <v>0.26</v>
      </c>
      <c r="AA379" s="59">
        <v>0.74</v>
      </c>
      <c r="AB379" s="60">
        <v>0.26</v>
      </c>
      <c r="AC379" s="60">
        <v>0.74</v>
      </c>
      <c r="AD379" s="61">
        <f>HLOOKUP(T379,既存設備NO3!$E$16:$P$17,2,0)</f>
        <v>0</v>
      </c>
      <c r="AE379" s="62">
        <f t="shared" si="13"/>
        <v>0.74</v>
      </c>
    </row>
    <row r="380" spans="13:31" ht="13.5" customHeight="1">
      <c r="M380" s="46">
        <v>8</v>
      </c>
      <c r="N380" s="47" t="s">
        <v>112</v>
      </c>
      <c r="O380" s="47" t="s">
        <v>489</v>
      </c>
      <c r="P380" s="47" t="s">
        <v>114</v>
      </c>
      <c r="Q380" s="47" t="s">
        <v>574</v>
      </c>
      <c r="R380" s="48">
        <v>0.61499999999999999</v>
      </c>
      <c r="T380" s="55">
        <v>7</v>
      </c>
      <c r="U380" s="56">
        <v>1995</v>
      </c>
      <c r="V380" s="57" t="s">
        <v>156</v>
      </c>
      <c r="W380" s="57" t="s">
        <v>121</v>
      </c>
      <c r="X380" s="57" t="s">
        <v>140</v>
      </c>
      <c r="Y380" s="58" t="str">
        <f t="shared" si="12"/>
        <v>71995暖房設備用無し（一定速）</v>
      </c>
      <c r="Z380" s="59">
        <v>0.26</v>
      </c>
      <c r="AA380" s="59">
        <v>0.74</v>
      </c>
      <c r="AB380" s="60">
        <v>0.26</v>
      </c>
      <c r="AC380" s="60">
        <v>0.74</v>
      </c>
      <c r="AD380" s="61">
        <f>HLOOKUP(T380,既存設備NO3!$E$16:$P$17,2,0)</f>
        <v>0</v>
      </c>
      <c r="AE380" s="62">
        <f t="shared" si="13"/>
        <v>0.74</v>
      </c>
    </row>
    <row r="381" spans="13:31" ht="13.5" customHeight="1">
      <c r="M381" s="46">
        <v>8</v>
      </c>
      <c r="N381" s="47" t="s">
        <v>122</v>
      </c>
      <c r="O381" s="47" t="s">
        <v>489</v>
      </c>
      <c r="P381" s="47" t="s">
        <v>114</v>
      </c>
      <c r="Q381" s="47" t="s">
        <v>575</v>
      </c>
      <c r="R381" s="48">
        <v>0.72199999999999998</v>
      </c>
      <c r="T381" s="55">
        <v>7</v>
      </c>
      <c r="U381" s="56">
        <v>2005</v>
      </c>
      <c r="V381" s="57" t="s">
        <v>124</v>
      </c>
      <c r="W381" s="57" t="s">
        <v>125</v>
      </c>
      <c r="X381" s="57" t="s">
        <v>102</v>
      </c>
      <c r="Y381" s="58" t="str">
        <f t="shared" si="12"/>
        <v>72005冷房店舗用有り</v>
      </c>
      <c r="Z381" s="59">
        <v>-0.86599999999999999</v>
      </c>
      <c r="AA381" s="59">
        <v>1.8660000000000001</v>
      </c>
      <c r="AB381" s="60">
        <v>1.0455000000000001</v>
      </c>
      <c r="AC381" s="60">
        <v>1.3880999999999999</v>
      </c>
      <c r="AD381" s="61">
        <f>HLOOKUP(T381,既存設備NO3!$E$16:$P$17,2,0)</f>
        <v>0</v>
      </c>
      <c r="AE381" s="62">
        <f t="shared" si="13"/>
        <v>1.3879999999999999</v>
      </c>
    </row>
    <row r="382" spans="13:31" ht="13.5" customHeight="1">
      <c r="M382" s="46">
        <v>8</v>
      </c>
      <c r="N382" s="47" t="s">
        <v>130</v>
      </c>
      <c r="O382" s="47" t="s">
        <v>489</v>
      </c>
      <c r="P382" s="47" t="s">
        <v>114</v>
      </c>
      <c r="Q382" s="47" t="s">
        <v>576</v>
      </c>
      <c r="R382" s="48">
        <v>0.67300000000000004</v>
      </c>
      <c r="T382" s="55">
        <v>7</v>
      </c>
      <c r="U382" s="56">
        <v>2005</v>
      </c>
      <c r="V382" s="57" t="s">
        <v>124</v>
      </c>
      <c r="W382" s="57" t="s">
        <v>111</v>
      </c>
      <c r="X382" s="57" t="s">
        <v>102</v>
      </c>
      <c r="Y382" s="58" t="str">
        <f t="shared" si="12"/>
        <v>72005冷房ビル用マルチ有り</v>
      </c>
      <c r="Z382" s="59">
        <v>-0.68200000000000005</v>
      </c>
      <c r="AA382" s="59">
        <v>1.6819999999999999</v>
      </c>
      <c r="AB382" s="60">
        <v>1.0490999999999999</v>
      </c>
      <c r="AC382" s="60">
        <v>1.2492000000000001</v>
      </c>
      <c r="AD382" s="61">
        <f>HLOOKUP(T382,既存設備NO3!$E$16:$P$17,2,0)</f>
        <v>0</v>
      </c>
      <c r="AE382" s="62">
        <f t="shared" si="13"/>
        <v>1.2490000000000001</v>
      </c>
    </row>
    <row r="383" spans="13:31" ht="14.25" customHeight="1">
      <c r="M383" s="46">
        <v>8</v>
      </c>
      <c r="N383" s="47" t="s">
        <v>128</v>
      </c>
      <c r="O383" s="47" t="s">
        <v>489</v>
      </c>
      <c r="P383" s="47" t="s">
        <v>114</v>
      </c>
      <c r="Q383" s="47" t="s">
        <v>577</v>
      </c>
      <c r="R383" s="48">
        <v>0.435</v>
      </c>
      <c r="T383" s="55">
        <v>7</v>
      </c>
      <c r="U383" s="56">
        <v>2005</v>
      </c>
      <c r="V383" s="57" t="s">
        <v>124</v>
      </c>
      <c r="W383" s="57" t="s">
        <v>121</v>
      </c>
      <c r="X383" s="57" t="s">
        <v>102</v>
      </c>
      <c r="Y383" s="58" t="str">
        <f t="shared" si="12"/>
        <v>72005冷房設備用有り</v>
      </c>
      <c r="Z383" s="59">
        <v>-0.114</v>
      </c>
      <c r="AA383" s="59">
        <v>1.1140000000000001</v>
      </c>
      <c r="AB383" s="60">
        <v>1.0325</v>
      </c>
      <c r="AC383" s="60">
        <v>0.82740000000000002</v>
      </c>
      <c r="AD383" s="61">
        <f>HLOOKUP(T383,既存設備NO3!$E$16:$P$17,2,0)</f>
        <v>0</v>
      </c>
      <c r="AE383" s="62">
        <f t="shared" si="13"/>
        <v>0.82699999999999996</v>
      </c>
    </row>
    <row r="384" spans="13:31" ht="13.5" customHeight="1">
      <c r="M384" s="46">
        <v>8</v>
      </c>
      <c r="N384" s="47" t="s">
        <v>138</v>
      </c>
      <c r="O384" s="47" t="s">
        <v>489</v>
      </c>
      <c r="P384" s="47" t="s">
        <v>114</v>
      </c>
      <c r="Q384" s="47" t="s">
        <v>578</v>
      </c>
      <c r="R384" s="48">
        <v>0.68600000000000005</v>
      </c>
      <c r="T384" s="55">
        <v>7</v>
      </c>
      <c r="U384" s="56">
        <v>2005</v>
      </c>
      <c r="V384" s="57" t="s">
        <v>124</v>
      </c>
      <c r="W384" s="57" t="s">
        <v>125</v>
      </c>
      <c r="X384" s="57" t="s">
        <v>140</v>
      </c>
      <c r="Y384" s="58" t="str">
        <f t="shared" si="12"/>
        <v>72005冷房店舗用無し（一定速）</v>
      </c>
      <c r="Z384" s="59">
        <v>0.25</v>
      </c>
      <c r="AA384" s="59">
        <v>0.75</v>
      </c>
      <c r="AB384" s="60">
        <v>0.25</v>
      </c>
      <c r="AC384" s="60">
        <v>0.75</v>
      </c>
      <c r="AD384" s="61">
        <f>HLOOKUP(T384,既存設備NO3!$E$16:$P$17,2,0)</f>
        <v>0</v>
      </c>
      <c r="AE384" s="62">
        <f t="shared" si="13"/>
        <v>0.75</v>
      </c>
    </row>
    <row r="385" spans="13:31" ht="13.5" customHeight="1">
      <c r="M385" s="46">
        <v>8</v>
      </c>
      <c r="N385" s="47" t="s">
        <v>143</v>
      </c>
      <c r="O385" s="47" t="s">
        <v>489</v>
      </c>
      <c r="P385" s="47" t="s">
        <v>114</v>
      </c>
      <c r="Q385" s="47" t="s">
        <v>579</v>
      </c>
      <c r="R385" s="48">
        <v>0.71899999999999997</v>
      </c>
      <c r="T385" s="55">
        <v>7</v>
      </c>
      <c r="U385" s="56">
        <v>2005</v>
      </c>
      <c r="V385" s="57" t="s">
        <v>124</v>
      </c>
      <c r="W385" s="57" t="s">
        <v>111</v>
      </c>
      <c r="X385" s="57" t="s">
        <v>140</v>
      </c>
      <c r="Y385" s="58" t="str">
        <f t="shared" si="12"/>
        <v>72005冷房ビル用マルチ無し（一定速）</v>
      </c>
      <c r="Z385" s="59">
        <v>0.25</v>
      </c>
      <c r="AA385" s="59">
        <v>0.75</v>
      </c>
      <c r="AB385" s="60">
        <v>0.25</v>
      </c>
      <c r="AC385" s="60">
        <v>0.75</v>
      </c>
      <c r="AD385" s="61">
        <f>HLOOKUP(T385,既存設備NO3!$E$16:$P$17,2,0)</f>
        <v>0</v>
      </c>
      <c r="AE385" s="62">
        <f t="shared" si="13"/>
        <v>0.75</v>
      </c>
    </row>
    <row r="386" spans="13:31" ht="13.5" customHeight="1">
      <c r="M386" s="46">
        <v>8</v>
      </c>
      <c r="N386" s="47" t="s">
        <v>149</v>
      </c>
      <c r="O386" s="47" t="s">
        <v>489</v>
      </c>
      <c r="P386" s="47" t="s">
        <v>114</v>
      </c>
      <c r="Q386" s="47" t="s">
        <v>580</v>
      </c>
      <c r="R386" s="48">
        <v>0.70699999999999996</v>
      </c>
      <c r="T386" s="55">
        <v>7</v>
      </c>
      <c r="U386" s="56">
        <v>2005</v>
      </c>
      <c r="V386" s="57" t="s">
        <v>124</v>
      </c>
      <c r="W386" s="57" t="s">
        <v>121</v>
      </c>
      <c r="X386" s="57" t="s">
        <v>140</v>
      </c>
      <c r="Y386" s="58" t="str">
        <f t="shared" si="12"/>
        <v>72005冷房設備用無し（一定速）</v>
      </c>
      <c r="Z386" s="59">
        <v>0.25</v>
      </c>
      <c r="AA386" s="59">
        <v>0.75</v>
      </c>
      <c r="AB386" s="60">
        <v>0.25</v>
      </c>
      <c r="AC386" s="60">
        <v>0.75</v>
      </c>
      <c r="AD386" s="61">
        <f>HLOOKUP(T386,既存設備NO3!$E$16:$P$17,2,0)</f>
        <v>0</v>
      </c>
      <c r="AE386" s="62">
        <f t="shared" si="13"/>
        <v>0.75</v>
      </c>
    </row>
    <row r="387" spans="13:31" ht="14.25" customHeight="1">
      <c r="M387" s="46">
        <v>8</v>
      </c>
      <c r="N387" s="47" t="s">
        <v>154</v>
      </c>
      <c r="O387" s="47" t="s">
        <v>489</v>
      </c>
      <c r="P387" s="47" t="s">
        <v>114</v>
      </c>
      <c r="Q387" s="47" t="s">
        <v>581</v>
      </c>
      <c r="R387" s="48">
        <v>0.59199999999999997</v>
      </c>
      <c r="T387" s="55">
        <v>7</v>
      </c>
      <c r="U387" s="56">
        <v>2005</v>
      </c>
      <c r="V387" s="57" t="s">
        <v>156</v>
      </c>
      <c r="W387" s="57" t="s">
        <v>125</v>
      </c>
      <c r="X387" s="57" t="s">
        <v>102</v>
      </c>
      <c r="Y387" s="58" t="str">
        <f t="shared" si="12"/>
        <v>72005暖房店舗用有り</v>
      </c>
      <c r="Z387" s="59">
        <v>-0.65</v>
      </c>
      <c r="AA387" s="59">
        <v>1.65</v>
      </c>
      <c r="AB387" s="60">
        <v>1.0726</v>
      </c>
      <c r="AC387" s="60">
        <v>1.2194</v>
      </c>
      <c r="AD387" s="61">
        <f>HLOOKUP(T387,既存設備NO3!$E$16:$P$17,2,0)</f>
        <v>0</v>
      </c>
      <c r="AE387" s="62">
        <f t="shared" si="13"/>
        <v>1.2190000000000001</v>
      </c>
    </row>
    <row r="388" spans="13:31" ht="13.5" customHeight="1">
      <c r="M388" s="46">
        <v>8</v>
      </c>
      <c r="N388" s="47" t="s">
        <v>153</v>
      </c>
      <c r="O388" s="47" t="s">
        <v>489</v>
      </c>
      <c r="P388" s="47" t="s">
        <v>114</v>
      </c>
      <c r="Q388" s="47" t="s">
        <v>582</v>
      </c>
      <c r="R388" s="48">
        <v>0.626</v>
      </c>
      <c r="T388" s="55">
        <v>7</v>
      </c>
      <c r="U388" s="56">
        <v>2005</v>
      </c>
      <c r="V388" s="57" t="s">
        <v>156</v>
      </c>
      <c r="W388" s="57" t="s">
        <v>111</v>
      </c>
      <c r="X388" s="57" t="s">
        <v>102</v>
      </c>
      <c r="Y388" s="58" t="str">
        <f t="shared" si="12"/>
        <v>72005暖房ビル用マルチ有り</v>
      </c>
      <c r="Z388" s="59">
        <v>-0.56000000000000005</v>
      </c>
      <c r="AA388" s="59">
        <v>1.56</v>
      </c>
      <c r="AB388" s="60">
        <v>1.0330999999999999</v>
      </c>
      <c r="AC388" s="60">
        <v>1.1617</v>
      </c>
      <c r="AD388" s="61">
        <f>HLOOKUP(T388,既存設備NO3!$E$16:$P$17,2,0)</f>
        <v>0</v>
      </c>
      <c r="AE388" s="62">
        <f t="shared" si="13"/>
        <v>1.161</v>
      </c>
    </row>
    <row r="389" spans="13:31" ht="13.5" customHeight="1">
      <c r="M389" s="46">
        <v>8</v>
      </c>
      <c r="N389" s="47" t="s">
        <v>110</v>
      </c>
      <c r="O389" s="47" t="s">
        <v>489</v>
      </c>
      <c r="P389" s="47" t="s">
        <v>114</v>
      </c>
      <c r="Q389" s="47" t="s">
        <v>583</v>
      </c>
      <c r="R389" s="48">
        <v>0.41799999999999998</v>
      </c>
      <c r="T389" s="55">
        <v>7</v>
      </c>
      <c r="U389" s="56">
        <v>2005</v>
      </c>
      <c r="V389" s="57" t="s">
        <v>156</v>
      </c>
      <c r="W389" s="57" t="s">
        <v>121</v>
      </c>
      <c r="X389" s="57" t="s">
        <v>102</v>
      </c>
      <c r="Y389" s="58" t="str">
        <f t="shared" si="12"/>
        <v>72005暖房設備用有り</v>
      </c>
      <c r="Z389" s="59">
        <v>-0.126</v>
      </c>
      <c r="AA389" s="59">
        <v>1.1259999999999999</v>
      </c>
      <c r="AB389" s="60">
        <v>1.0239</v>
      </c>
      <c r="AC389" s="60">
        <v>0.83850000000000002</v>
      </c>
      <c r="AD389" s="61">
        <f>HLOOKUP(T389,既存設備NO3!$E$16:$P$17,2,0)</f>
        <v>0</v>
      </c>
      <c r="AE389" s="62">
        <f t="shared" si="13"/>
        <v>0.83799999999999997</v>
      </c>
    </row>
    <row r="390" spans="13:31" ht="13.5" customHeight="1">
      <c r="M390" s="46">
        <v>8</v>
      </c>
      <c r="N390" s="47" t="s">
        <v>90</v>
      </c>
      <c r="O390" s="47" t="s">
        <v>489</v>
      </c>
      <c r="P390" s="47" t="s">
        <v>114</v>
      </c>
      <c r="Q390" s="47" t="s">
        <v>584</v>
      </c>
      <c r="R390" s="48">
        <v>0.307</v>
      </c>
      <c r="T390" s="55">
        <v>7</v>
      </c>
      <c r="U390" s="56">
        <v>2005</v>
      </c>
      <c r="V390" s="57" t="s">
        <v>156</v>
      </c>
      <c r="W390" s="57" t="s">
        <v>125</v>
      </c>
      <c r="X390" s="57" t="s">
        <v>140</v>
      </c>
      <c r="Y390" s="58" t="str">
        <f t="shared" si="12"/>
        <v>72005暖房店舗用無し（一定速）</v>
      </c>
      <c r="Z390" s="59">
        <v>0.25</v>
      </c>
      <c r="AA390" s="59">
        <v>0.75</v>
      </c>
      <c r="AB390" s="60">
        <v>0.25</v>
      </c>
      <c r="AC390" s="60">
        <v>0.75</v>
      </c>
      <c r="AD390" s="61">
        <f>HLOOKUP(T390,既存設備NO3!$E$16:$P$17,2,0)</f>
        <v>0</v>
      </c>
      <c r="AE390" s="62">
        <f t="shared" si="13"/>
        <v>0.75</v>
      </c>
    </row>
    <row r="391" spans="13:31" ht="13.5" customHeight="1">
      <c r="M391" s="46">
        <v>8</v>
      </c>
      <c r="N391" s="47" t="s">
        <v>171</v>
      </c>
      <c r="O391" s="47" t="s">
        <v>489</v>
      </c>
      <c r="P391" s="47" t="s">
        <v>114</v>
      </c>
      <c r="Q391" s="47" t="s">
        <v>585</v>
      </c>
      <c r="R391" s="48">
        <v>0.70399999999999996</v>
      </c>
      <c r="T391" s="55">
        <v>7</v>
      </c>
      <c r="U391" s="67">
        <v>2005</v>
      </c>
      <c r="V391" s="46" t="s">
        <v>156</v>
      </c>
      <c r="W391" s="46" t="s">
        <v>111</v>
      </c>
      <c r="X391" s="46" t="s">
        <v>140</v>
      </c>
      <c r="Y391" s="68" t="str">
        <f t="shared" si="12"/>
        <v>72005暖房ビル用マルチ無し（一定速）</v>
      </c>
      <c r="Z391" s="69">
        <v>0.25</v>
      </c>
      <c r="AA391" s="69">
        <v>0.75</v>
      </c>
      <c r="AB391" s="70">
        <v>0.25</v>
      </c>
      <c r="AC391" s="70">
        <v>0.75</v>
      </c>
      <c r="AD391" s="61">
        <f>HLOOKUP(T391,既存設備NO3!$E$16:$P$17,2,0)</f>
        <v>0</v>
      </c>
      <c r="AE391" s="62">
        <f t="shared" si="13"/>
        <v>0.75</v>
      </c>
    </row>
    <row r="392" spans="13:31" ht="13.5" customHeight="1">
      <c r="M392" s="46">
        <v>9</v>
      </c>
      <c r="N392" s="47" t="s">
        <v>112</v>
      </c>
      <c r="O392" s="47" t="s">
        <v>489</v>
      </c>
      <c r="P392" s="47" t="s">
        <v>114</v>
      </c>
      <c r="Q392" s="47" t="s">
        <v>586</v>
      </c>
      <c r="R392" s="48">
        <v>0.48399999999999999</v>
      </c>
      <c r="T392" s="55">
        <v>7</v>
      </c>
      <c r="U392" s="67">
        <v>2005</v>
      </c>
      <c r="V392" s="46" t="s">
        <v>156</v>
      </c>
      <c r="W392" s="46" t="s">
        <v>121</v>
      </c>
      <c r="X392" s="46" t="s">
        <v>140</v>
      </c>
      <c r="Y392" s="68" t="str">
        <f t="shared" si="12"/>
        <v>72005暖房設備用無し（一定速）</v>
      </c>
      <c r="Z392" s="69">
        <v>0.25</v>
      </c>
      <c r="AA392" s="69">
        <v>0.75</v>
      </c>
      <c r="AB392" s="70">
        <v>0.25</v>
      </c>
      <c r="AC392" s="70">
        <v>0.75</v>
      </c>
      <c r="AD392" s="61">
        <f>HLOOKUP(T392,既存設備NO3!$E$16:$P$17,2,0)</f>
        <v>0</v>
      </c>
      <c r="AE392" s="62">
        <f t="shared" si="13"/>
        <v>0.75</v>
      </c>
    </row>
    <row r="393" spans="13:31" ht="13.5" customHeight="1">
      <c r="M393" s="46">
        <v>9</v>
      </c>
      <c r="N393" s="47" t="s">
        <v>122</v>
      </c>
      <c r="O393" s="47" t="s">
        <v>489</v>
      </c>
      <c r="P393" s="47" t="s">
        <v>114</v>
      </c>
      <c r="Q393" s="47" t="s">
        <v>587</v>
      </c>
      <c r="R393" s="48">
        <v>0.54300000000000004</v>
      </c>
      <c r="T393" s="55">
        <v>7</v>
      </c>
      <c r="U393" s="67">
        <v>2010</v>
      </c>
      <c r="V393" s="46" t="s">
        <v>124</v>
      </c>
      <c r="W393" s="46" t="s">
        <v>125</v>
      </c>
      <c r="X393" s="46" t="s">
        <v>102</v>
      </c>
      <c r="Y393" s="68" t="str">
        <f t="shared" si="12"/>
        <v>72010冷房店舗用有り</v>
      </c>
      <c r="Z393" s="69">
        <v>-1.1000000000000001</v>
      </c>
      <c r="AA393" s="69">
        <v>2.1</v>
      </c>
      <c r="AB393" s="70">
        <v>1.0511999999999999</v>
      </c>
      <c r="AC393" s="70">
        <v>1.5622</v>
      </c>
      <c r="AD393" s="61">
        <f>HLOOKUP(T393,既存設備NO3!$E$16:$P$17,2,0)</f>
        <v>0</v>
      </c>
      <c r="AE393" s="62">
        <f t="shared" si="13"/>
        <v>1.5620000000000001</v>
      </c>
    </row>
    <row r="394" spans="13:31" ht="13.5" customHeight="1">
      <c r="M394" s="46">
        <v>9</v>
      </c>
      <c r="N394" s="47" t="s">
        <v>130</v>
      </c>
      <c r="O394" s="47" t="s">
        <v>489</v>
      </c>
      <c r="P394" s="47" t="s">
        <v>114</v>
      </c>
      <c r="Q394" s="47" t="s">
        <v>588</v>
      </c>
      <c r="R394" s="48">
        <v>0.46300000000000002</v>
      </c>
      <c r="T394" s="55">
        <v>7</v>
      </c>
      <c r="U394" s="67">
        <v>2010</v>
      </c>
      <c r="V394" s="46" t="s">
        <v>124</v>
      </c>
      <c r="W394" s="46" t="s">
        <v>111</v>
      </c>
      <c r="X394" s="46" t="s">
        <v>102</v>
      </c>
      <c r="Y394" s="68" t="str">
        <f t="shared" ref="Y394:Y428" si="14">T394&amp;U394&amp;V394&amp;W394&amp;X394</f>
        <v>72010冷房ビル用マルチ有り</v>
      </c>
      <c r="Z394" s="69">
        <v>-0.88</v>
      </c>
      <c r="AA394" s="69">
        <v>1.88</v>
      </c>
      <c r="AB394" s="70">
        <v>1.0548999999999999</v>
      </c>
      <c r="AC394" s="70">
        <v>1.3963000000000001</v>
      </c>
      <c r="AD394" s="61">
        <f>HLOOKUP(T394,既存設備NO3!$E$16:$P$17,2,0)</f>
        <v>0</v>
      </c>
      <c r="AE394" s="62">
        <f t="shared" si="13"/>
        <v>1.3959999999999999</v>
      </c>
    </row>
    <row r="395" spans="13:31" ht="13.5" customHeight="1">
      <c r="M395" s="46">
        <v>9</v>
      </c>
      <c r="N395" s="47" t="s">
        <v>128</v>
      </c>
      <c r="O395" s="47" t="s">
        <v>489</v>
      </c>
      <c r="P395" s="47" t="s">
        <v>114</v>
      </c>
      <c r="Q395" s="47" t="s">
        <v>589</v>
      </c>
      <c r="R395" s="48">
        <v>0.27700000000000002</v>
      </c>
      <c r="T395" s="55">
        <v>7</v>
      </c>
      <c r="U395" s="67">
        <v>2010</v>
      </c>
      <c r="V395" s="46" t="s">
        <v>124</v>
      </c>
      <c r="W395" s="46" t="s">
        <v>121</v>
      </c>
      <c r="X395" s="46" t="s">
        <v>102</v>
      </c>
      <c r="Y395" s="68" t="str">
        <f t="shared" si="14"/>
        <v>72010冷房設備用有り</v>
      </c>
      <c r="Z395" s="69">
        <v>-0.26</v>
      </c>
      <c r="AA395" s="69">
        <v>1.26</v>
      </c>
      <c r="AB395" s="70">
        <v>1.1929000000000001</v>
      </c>
      <c r="AC395" s="70">
        <v>0.89680000000000004</v>
      </c>
      <c r="AD395" s="61">
        <f>HLOOKUP(T395,既存設備NO3!$E$16:$P$17,2,0)</f>
        <v>0</v>
      </c>
      <c r="AE395" s="62">
        <f t="shared" si="13"/>
        <v>0.89600000000000002</v>
      </c>
    </row>
    <row r="396" spans="13:31" ht="13.5" customHeight="1">
      <c r="M396" s="46">
        <v>9</v>
      </c>
      <c r="N396" s="47" t="s">
        <v>138</v>
      </c>
      <c r="O396" s="47" t="s">
        <v>489</v>
      </c>
      <c r="P396" s="47" t="s">
        <v>114</v>
      </c>
      <c r="Q396" s="47" t="s">
        <v>590</v>
      </c>
      <c r="R396" s="48">
        <v>0.46300000000000002</v>
      </c>
      <c r="T396" s="55">
        <v>7</v>
      </c>
      <c r="U396" s="67">
        <v>2010</v>
      </c>
      <c r="V396" s="46" t="s">
        <v>124</v>
      </c>
      <c r="W396" s="46" t="s">
        <v>125</v>
      </c>
      <c r="X396" s="46" t="s">
        <v>140</v>
      </c>
      <c r="Y396" s="68" t="str">
        <f t="shared" si="14"/>
        <v>72010冷房店舗用無し（一定速）</v>
      </c>
      <c r="Z396" s="69">
        <v>0.25</v>
      </c>
      <c r="AA396" s="69">
        <v>0.75</v>
      </c>
      <c r="AB396" s="70">
        <v>0.25</v>
      </c>
      <c r="AC396" s="70">
        <v>0.75</v>
      </c>
      <c r="AD396" s="61">
        <f>HLOOKUP(T396,既存設備NO3!$E$16:$P$17,2,0)</f>
        <v>0</v>
      </c>
      <c r="AE396" s="62">
        <f t="shared" si="13"/>
        <v>0.75</v>
      </c>
    </row>
    <row r="397" spans="13:31" ht="13.5" customHeight="1">
      <c r="M397" s="46">
        <v>9</v>
      </c>
      <c r="N397" s="47" t="s">
        <v>143</v>
      </c>
      <c r="O397" s="47" t="s">
        <v>489</v>
      </c>
      <c r="P397" s="47" t="s">
        <v>114</v>
      </c>
      <c r="Q397" s="47" t="s">
        <v>591</v>
      </c>
      <c r="R397" s="48">
        <v>0.48499999999999999</v>
      </c>
      <c r="T397" s="55">
        <v>7</v>
      </c>
      <c r="U397" s="67">
        <v>2010</v>
      </c>
      <c r="V397" s="46" t="s">
        <v>124</v>
      </c>
      <c r="W397" s="46" t="s">
        <v>111</v>
      </c>
      <c r="X397" s="46" t="s">
        <v>140</v>
      </c>
      <c r="Y397" s="68" t="str">
        <f t="shared" si="14"/>
        <v>72010冷房ビル用マルチ無し（一定速）</v>
      </c>
      <c r="Z397" s="69">
        <v>0.25</v>
      </c>
      <c r="AA397" s="69">
        <v>0.75</v>
      </c>
      <c r="AB397" s="70">
        <v>0.25</v>
      </c>
      <c r="AC397" s="70">
        <v>0.75</v>
      </c>
      <c r="AD397" s="61">
        <f>HLOOKUP(T397,既存設備NO3!$E$16:$P$17,2,0)</f>
        <v>0</v>
      </c>
      <c r="AE397" s="62">
        <f t="shared" si="13"/>
        <v>0.75</v>
      </c>
    </row>
    <row r="398" spans="13:31" ht="13.5" customHeight="1">
      <c r="M398" s="46">
        <v>9</v>
      </c>
      <c r="N398" s="47" t="s">
        <v>149</v>
      </c>
      <c r="O398" s="47" t="s">
        <v>489</v>
      </c>
      <c r="P398" s="47" t="s">
        <v>114</v>
      </c>
      <c r="Q398" s="47" t="s">
        <v>592</v>
      </c>
      <c r="R398" s="48">
        <v>0.48599999999999999</v>
      </c>
      <c r="T398" s="55">
        <v>7</v>
      </c>
      <c r="U398" s="67">
        <v>2010</v>
      </c>
      <c r="V398" s="46" t="s">
        <v>124</v>
      </c>
      <c r="W398" s="46" t="s">
        <v>121</v>
      </c>
      <c r="X398" s="46" t="s">
        <v>140</v>
      </c>
      <c r="Y398" s="68" t="str">
        <f t="shared" si="14"/>
        <v>72010冷房設備用無し（一定速）</v>
      </c>
      <c r="Z398" s="69">
        <v>0.25</v>
      </c>
      <c r="AA398" s="69">
        <v>0.75</v>
      </c>
      <c r="AB398" s="70">
        <v>0.25</v>
      </c>
      <c r="AC398" s="70">
        <v>0.75</v>
      </c>
      <c r="AD398" s="61">
        <f>HLOOKUP(T398,既存設備NO3!$E$16:$P$17,2,0)</f>
        <v>0</v>
      </c>
      <c r="AE398" s="62">
        <f t="shared" si="13"/>
        <v>0.75</v>
      </c>
    </row>
    <row r="399" spans="13:31" ht="13.5" customHeight="1">
      <c r="M399" s="46">
        <v>9</v>
      </c>
      <c r="N399" s="47" t="s">
        <v>154</v>
      </c>
      <c r="O399" s="47" t="s">
        <v>489</v>
      </c>
      <c r="P399" s="47" t="s">
        <v>114</v>
      </c>
      <c r="Q399" s="47" t="s">
        <v>593</v>
      </c>
      <c r="R399" s="48">
        <v>0.34100000000000003</v>
      </c>
      <c r="T399" s="55">
        <v>7</v>
      </c>
      <c r="U399" s="67">
        <v>2010</v>
      </c>
      <c r="V399" s="46" t="s">
        <v>156</v>
      </c>
      <c r="W399" s="46" t="s">
        <v>125</v>
      </c>
      <c r="X399" s="46" t="s">
        <v>102</v>
      </c>
      <c r="Y399" s="68" t="str">
        <f t="shared" si="14"/>
        <v>72010暖房店舗用有り</v>
      </c>
      <c r="Z399" s="69">
        <v>-0.72</v>
      </c>
      <c r="AA399" s="69">
        <v>1.72</v>
      </c>
      <c r="AB399" s="70">
        <v>1.0757000000000001</v>
      </c>
      <c r="AC399" s="70">
        <v>1.2710999999999999</v>
      </c>
      <c r="AD399" s="61">
        <f>HLOOKUP(T399,既存設備NO3!$E$16:$P$17,2,0)</f>
        <v>0</v>
      </c>
      <c r="AE399" s="62">
        <f t="shared" si="13"/>
        <v>1.2709999999999999</v>
      </c>
    </row>
    <row r="400" spans="13:31" ht="13.5" customHeight="1">
      <c r="M400" s="46">
        <v>9</v>
      </c>
      <c r="N400" s="47" t="s">
        <v>153</v>
      </c>
      <c r="O400" s="47" t="s">
        <v>489</v>
      </c>
      <c r="P400" s="47" t="s">
        <v>114</v>
      </c>
      <c r="Q400" s="47" t="s">
        <v>594</v>
      </c>
      <c r="R400" s="48">
        <v>0.436</v>
      </c>
      <c r="T400" s="55">
        <v>7</v>
      </c>
      <c r="U400" s="67">
        <v>2010</v>
      </c>
      <c r="V400" s="46" t="s">
        <v>156</v>
      </c>
      <c r="W400" s="46" t="s">
        <v>111</v>
      </c>
      <c r="X400" s="46" t="s">
        <v>102</v>
      </c>
      <c r="Y400" s="68" t="str">
        <f t="shared" si="14"/>
        <v>72010暖房ビル用マルチ有り</v>
      </c>
      <c r="Z400" s="69">
        <v>-0.7</v>
      </c>
      <c r="AA400" s="69">
        <v>1.7</v>
      </c>
      <c r="AB400" s="70">
        <v>1.036</v>
      </c>
      <c r="AC400" s="70">
        <v>1.266</v>
      </c>
      <c r="AD400" s="61">
        <f>HLOOKUP(T400,既存設備NO3!$E$16:$P$17,2,0)</f>
        <v>0</v>
      </c>
      <c r="AE400" s="62">
        <f t="shared" si="13"/>
        <v>1.266</v>
      </c>
    </row>
    <row r="401" spans="13:31" ht="13.5" customHeight="1">
      <c r="M401" s="46">
        <v>9</v>
      </c>
      <c r="N401" s="47" t="s">
        <v>110</v>
      </c>
      <c r="O401" s="47" t="s">
        <v>489</v>
      </c>
      <c r="P401" s="47" t="s">
        <v>114</v>
      </c>
      <c r="Q401" s="47" t="s">
        <v>595</v>
      </c>
      <c r="R401" s="48">
        <v>0.26400000000000001</v>
      </c>
      <c r="T401" s="55">
        <v>7</v>
      </c>
      <c r="U401" s="67">
        <v>2010</v>
      </c>
      <c r="V401" s="46" t="s">
        <v>156</v>
      </c>
      <c r="W401" s="46" t="s">
        <v>121</v>
      </c>
      <c r="X401" s="46" t="s">
        <v>102</v>
      </c>
      <c r="Y401" s="68" t="str">
        <f t="shared" si="14"/>
        <v>72010暖房設備用有り</v>
      </c>
      <c r="Z401" s="69">
        <v>-0.26</v>
      </c>
      <c r="AA401" s="69">
        <v>1.26</v>
      </c>
      <c r="AB401" s="70">
        <v>0.82779999999999998</v>
      </c>
      <c r="AC401" s="70">
        <v>0.98809999999999998</v>
      </c>
      <c r="AD401" s="61">
        <f>HLOOKUP(T401,既存設備NO3!$E$16:$P$17,2,0)</f>
        <v>0</v>
      </c>
      <c r="AE401" s="62">
        <f t="shared" si="13"/>
        <v>0.98799999999999999</v>
      </c>
    </row>
    <row r="402" spans="13:31" ht="13.5" customHeight="1">
      <c r="M402" s="46">
        <v>9</v>
      </c>
      <c r="N402" s="47" t="s">
        <v>90</v>
      </c>
      <c r="O402" s="47" t="s">
        <v>489</v>
      </c>
      <c r="P402" s="47" t="s">
        <v>114</v>
      </c>
      <c r="Q402" s="47" t="s">
        <v>596</v>
      </c>
      <c r="R402" s="48">
        <v>0.17299999999999999</v>
      </c>
      <c r="T402" s="55">
        <v>7</v>
      </c>
      <c r="U402" s="67">
        <v>2010</v>
      </c>
      <c r="V402" s="46" t="s">
        <v>156</v>
      </c>
      <c r="W402" s="46" t="s">
        <v>125</v>
      </c>
      <c r="X402" s="46" t="s">
        <v>140</v>
      </c>
      <c r="Y402" s="68" t="str">
        <f t="shared" si="14"/>
        <v>72010暖房店舗用無し（一定速）</v>
      </c>
      <c r="Z402" s="69">
        <v>0.25</v>
      </c>
      <c r="AA402" s="69">
        <v>0.75</v>
      </c>
      <c r="AB402" s="70">
        <v>0.25</v>
      </c>
      <c r="AC402" s="70">
        <v>0.75</v>
      </c>
      <c r="AD402" s="61">
        <f>HLOOKUP(T402,既存設備NO3!$E$16:$P$17,2,0)</f>
        <v>0</v>
      </c>
      <c r="AE402" s="62">
        <f t="shared" si="13"/>
        <v>0.75</v>
      </c>
    </row>
    <row r="403" spans="13:31" ht="13.5" customHeight="1">
      <c r="M403" s="46">
        <v>9</v>
      </c>
      <c r="N403" s="47" t="s">
        <v>171</v>
      </c>
      <c r="O403" s="47" t="s">
        <v>489</v>
      </c>
      <c r="P403" s="47" t="s">
        <v>114</v>
      </c>
      <c r="Q403" s="47" t="s">
        <v>597</v>
      </c>
      <c r="R403" s="48">
        <v>0.57499999999999996</v>
      </c>
      <c r="T403" s="55">
        <v>7</v>
      </c>
      <c r="U403" s="67">
        <v>2010</v>
      </c>
      <c r="V403" s="46" t="s">
        <v>156</v>
      </c>
      <c r="W403" s="46" t="s">
        <v>111</v>
      </c>
      <c r="X403" s="46" t="s">
        <v>140</v>
      </c>
      <c r="Y403" s="68" t="str">
        <f t="shared" si="14"/>
        <v>72010暖房ビル用マルチ無し（一定速）</v>
      </c>
      <c r="Z403" s="69">
        <v>0.25</v>
      </c>
      <c r="AA403" s="69">
        <v>0.75</v>
      </c>
      <c r="AB403" s="70">
        <v>0.25</v>
      </c>
      <c r="AC403" s="70">
        <v>0.75</v>
      </c>
      <c r="AD403" s="61">
        <f>HLOOKUP(T403,既存設備NO3!$E$16:$P$17,2,0)</f>
        <v>0</v>
      </c>
      <c r="AE403" s="62">
        <f t="shared" si="13"/>
        <v>0.75</v>
      </c>
    </row>
    <row r="404" spans="13:31" ht="13.5" customHeight="1">
      <c r="M404" s="46">
        <v>10</v>
      </c>
      <c r="N404" s="47" t="s">
        <v>112</v>
      </c>
      <c r="O404" s="47" t="s">
        <v>489</v>
      </c>
      <c r="P404" s="47" t="s">
        <v>114</v>
      </c>
      <c r="Q404" s="47" t="s">
        <v>598</v>
      </c>
      <c r="R404" s="48">
        <v>0.23499999999999999</v>
      </c>
      <c r="T404" s="55">
        <v>7</v>
      </c>
      <c r="U404" s="67">
        <v>2010</v>
      </c>
      <c r="V404" s="46" t="s">
        <v>156</v>
      </c>
      <c r="W404" s="46" t="s">
        <v>121</v>
      </c>
      <c r="X404" s="46" t="s">
        <v>140</v>
      </c>
      <c r="Y404" s="68" t="str">
        <f t="shared" si="14"/>
        <v>72010暖房設備用無し（一定速）</v>
      </c>
      <c r="Z404" s="69">
        <v>0.25</v>
      </c>
      <c r="AA404" s="69">
        <v>0.75</v>
      </c>
      <c r="AB404" s="70">
        <v>0.25</v>
      </c>
      <c r="AC404" s="70">
        <v>0.75</v>
      </c>
      <c r="AD404" s="61">
        <f>HLOOKUP(T404,既存設備NO3!$E$16:$P$17,2,0)</f>
        <v>0</v>
      </c>
      <c r="AE404" s="62">
        <f t="shared" si="13"/>
        <v>0.75</v>
      </c>
    </row>
    <row r="405" spans="13:31" ht="13.5" customHeight="1">
      <c r="M405" s="46">
        <v>10</v>
      </c>
      <c r="N405" s="47" t="s">
        <v>122</v>
      </c>
      <c r="O405" s="47" t="s">
        <v>489</v>
      </c>
      <c r="P405" s="47" t="s">
        <v>114</v>
      </c>
      <c r="Q405" s="47" t="s">
        <v>599</v>
      </c>
      <c r="R405" s="48">
        <v>0.223</v>
      </c>
      <c r="T405" s="55">
        <v>7</v>
      </c>
      <c r="U405" s="67">
        <v>2015</v>
      </c>
      <c r="V405" s="46" t="s">
        <v>124</v>
      </c>
      <c r="W405" s="46" t="s">
        <v>125</v>
      </c>
      <c r="X405" s="46" t="s">
        <v>102</v>
      </c>
      <c r="Y405" s="68" t="str">
        <f t="shared" si="14"/>
        <v>72015冷房店舗用有り</v>
      </c>
      <c r="Z405" s="69">
        <v>-1.38</v>
      </c>
      <c r="AA405" s="69">
        <v>2.38</v>
      </c>
      <c r="AB405" s="70">
        <v>1.0581</v>
      </c>
      <c r="AC405" s="70">
        <v>1.7705</v>
      </c>
      <c r="AD405" s="61">
        <f>HLOOKUP(T405,既存設備NO3!$E$16:$P$17,2,0)</f>
        <v>0</v>
      </c>
      <c r="AE405" s="62">
        <f t="shared" si="13"/>
        <v>1.77</v>
      </c>
    </row>
    <row r="406" spans="13:31" ht="13.5" customHeight="1">
      <c r="M406" s="46">
        <v>10</v>
      </c>
      <c r="N406" s="47" t="s">
        <v>130</v>
      </c>
      <c r="O406" s="47" t="s">
        <v>489</v>
      </c>
      <c r="P406" s="47" t="s">
        <v>114</v>
      </c>
      <c r="Q406" s="47" t="s">
        <v>600</v>
      </c>
      <c r="R406" s="48">
        <v>0.251</v>
      </c>
      <c r="T406" s="55">
        <v>7</v>
      </c>
      <c r="U406" s="67">
        <v>2015</v>
      </c>
      <c r="V406" s="46" t="s">
        <v>124</v>
      </c>
      <c r="W406" s="46" t="s">
        <v>111</v>
      </c>
      <c r="X406" s="46" t="s">
        <v>102</v>
      </c>
      <c r="Y406" s="68" t="str">
        <f t="shared" si="14"/>
        <v>72015冷房ビル用マルチ有り</v>
      </c>
      <c r="Z406" s="69">
        <v>-1.5740000000000001</v>
      </c>
      <c r="AA406" s="69">
        <v>2.5739999999999998</v>
      </c>
      <c r="AB406" s="70">
        <v>1.0751999999999999</v>
      </c>
      <c r="AC406" s="70">
        <v>1.9117</v>
      </c>
      <c r="AD406" s="61">
        <f>HLOOKUP(T406,既存設備NO3!$E$16:$P$17,2,0)</f>
        <v>0</v>
      </c>
      <c r="AE406" s="62">
        <f t="shared" si="13"/>
        <v>1.911</v>
      </c>
    </row>
    <row r="407" spans="13:31" ht="13.5" customHeight="1">
      <c r="M407" s="46">
        <v>10</v>
      </c>
      <c r="N407" s="47" t="s">
        <v>128</v>
      </c>
      <c r="O407" s="47" t="s">
        <v>489</v>
      </c>
      <c r="P407" s="47" t="s">
        <v>114</v>
      </c>
      <c r="Q407" s="47" t="s">
        <v>601</v>
      </c>
      <c r="R407" s="48">
        <v>0.13</v>
      </c>
      <c r="T407" s="55">
        <v>7</v>
      </c>
      <c r="U407" s="67">
        <v>2015</v>
      </c>
      <c r="V407" s="46" t="s">
        <v>124</v>
      </c>
      <c r="W407" s="46" t="s">
        <v>121</v>
      </c>
      <c r="X407" s="46" t="s">
        <v>102</v>
      </c>
      <c r="Y407" s="68" t="str">
        <f t="shared" si="14"/>
        <v>72015冷房設備用有り</v>
      </c>
      <c r="Z407" s="69">
        <v>-0.62</v>
      </c>
      <c r="AA407" s="69">
        <v>1.62</v>
      </c>
      <c r="AB407" s="70">
        <v>1.0472999999999999</v>
      </c>
      <c r="AC407" s="70">
        <v>1.2032</v>
      </c>
      <c r="AD407" s="61">
        <f>HLOOKUP(T407,既存設備NO3!$E$16:$P$17,2,0)</f>
        <v>0</v>
      </c>
      <c r="AE407" s="62">
        <f t="shared" si="13"/>
        <v>1.2030000000000001</v>
      </c>
    </row>
    <row r="408" spans="13:31" ht="13.5" customHeight="1">
      <c r="M408" s="46">
        <v>10</v>
      </c>
      <c r="N408" s="47" t="s">
        <v>138</v>
      </c>
      <c r="O408" s="47" t="s">
        <v>489</v>
      </c>
      <c r="P408" s="47" t="s">
        <v>114</v>
      </c>
      <c r="Q408" s="47" t="s">
        <v>602</v>
      </c>
      <c r="R408" s="48">
        <v>0.22500000000000001</v>
      </c>
      <c r="T408" s="55">
        <v>7</v>
      </c>
      <c r="U408" s="67">
        <v>2015</v>
      </c>
      <c r="V408" s="46" t="s">
        <v>124</v>
      </c>
      <c r="W408" s="46" t="s">
        <v>125</v>
      </c>
      <c r="X408" s="46" t="s">
        <v>140</v>
      </c>
      <c r="Y408" s="68" t="str">
        <f t="shared" si="14"/>
        <v>72015冷房店舗用無し（一定速）</v>
      </c>
      <c r="Z408" s="69">
        <v>0.25</v>
      </c>
      <c r="AA408" s="69">
        <v>0.75</v>
      </c>
      <c r="AB408" s="70">
        <v>0.25</v>
      </c>
      <c r="AC408" s="70">
        <v>0.75</v>
      </c>
      <c r="AD408" s="61">
        <f>HLOOKUP(T408,既存設備NO3!$E$16:$P$17,2,0)</f>
        <v>0</v>
      </c>
      <c r="AE408" s="62">
        <f t="shared" si="13"/>
        <v>0.75</v>
      </c>
    </row>
    <row r="409" spans="13:31" ht="13.5" customHeight="1">
      <c r="M409" s="46">
        <v>10</v>
      </c>
      <c r="N409" s="47" t="s">
        <v>143</v>
      </c>
      <c r="O409" s="47" t="s">
        <v>489</v>
      </c>
      <c r="P409" s="47" t="s">
        <v>114</v>
      </c>
      <c r="Q409" s="47" t="s">
        <v>603</v>
      </c>
      <c r="R409" s="48">
        <v>0.23400000000000001</v>
      </c>
      <c r="T409" s="55">
        <v>7</v>
      </c>
      <c r="U409" s="67">
        <v>2015</v>
      </c>
      <c r="V409" s="46" t="s">
        <v>124</v>
      </c>
      <c r="W409" s="46" t="s">
        <v>111</v>
      </c>
      <c r="X409" s="46" t="s">
        <v>140</v>
      </c>
      <c r="Y409" s="68" t="str">
        <f t="shared" si="14"/>
        <v>72015冷房ビル用マルチ無し（一定速）</v>
      </c>
      <c r="Z409" s="69">
        <v>0.25</v>
      </c>
      <c r="AA409" s="69">
        <v>0.75</v>
      </c>
      <c r="AB409" s="70">
        <v>0.25</v>
      </c>
      <c r="AC409" s="70">
        <v>0.75</v>
      </c>
      <c r="AD409" s="61">
        <f>HLOOKUP(T409,既存設備NO3!$E$16:$P$17,2,0)</f>
        <v>0</v>
      </c>
      <c r="AE409" s="62">
        <f t="shared" si="13"/>
        <v>0.75</v>
      </c>
    </row>
    <row r="410" spans="13:31" ht="13.5" customHeight="1">
      <c r="M410" s="46">
        <v>10</v>
      </c>
      <c r="N410" s="47" t="s">
        <v>149</v>
      </c>
      <c r="O410" s="47" t="s">
        <v>489</v>
      </c>
      <c r="P410" s="47" t="s">
        <v>114</v>
      </c>
      <c r="Q410" s="47" t="s">
        <v>604</v>
      </c>
      <c r="R410" s="48">
        <v>0.185</v>
      </c>
      <c r="T410" s="55">
        <v>7</v>
      </c>
      <c r="U410" s="56">
        <v>2015</v>
      </c>
      <c r="V410" s="57" t="s">
        <v>124</v>
      </c>
      <c r="W410" s="57" t="s">
        <v>121</v>
      </c>
      <c r="X410" s="57" t="s">
        <v>140</v>
      </c>
      <c r="Y410" s="58" t="str">
        <f t="shared" si="14"/>
        <v>72015冷房設備用無し（一定速）</v>
      </c>
      <c r="Z410" s="59">
        <v>0.25</v>
      </c>
      <c r="AA410" s="59">
        <v>0.75</v>
      </c>
      <c r="AB410" s="60">
        <v>0.25</v>
      </c>
      <c r="AC410" s="60">
        <v>0.75</v>
      </c>
      <c r="AD410" s="61">
        <f>HLOOKUP(T410,既存設備NO3!$E$16:$P$17,2,0)</f>
        <v>0</v>
      </c>
      <c r="AE410" s="62">
        <f t="shared" si="13"/>
        <v>0.75</v>
      </c>
    </row>
    <row r="411" spans="13:31" ht="13.5" customHeight="1">
      <c r="M411" s="46">
        <v>10</v>
      </c>
      <c r="N411" s="47" t="s">
        <v>154</v>
      </c>
      <c r="O411" s="47" t="s">
        <v>489</v>
      </c>
      <c r="P411" s="47" t="s">
        <v>114</v>
      </c>
      <c r="Q411" s="47" t="s">
        <v>605</v>
      </c>
      <c r="R411" s="48">
        <v>0.185</v>
      </c>
      <c r="T411" s="55">
        <v>7</v>
      </c>
      <c r="U411" s="56">
        <v>2015</v>
      </c>
      <c r="V411" s="57" t="s">
        <v>156</v>
      </c>
      <c r="W411" s="57" t="s">
        <v>125</v>
      </c>
      <c r="X411" s="57" t="s">
        <v>102</v>
      </c>
      <c r="Y411" s="58" t="str">
        <f t="shared" si="14"/>
        <v>72015暖房店舗用有り</v>
      </c>
      <c r="Z411" s="59">
        <v>-0.97</v>
      </c>
      <c r="AA411" s="59">
        <v>1.97</v>
      </c>
      <c r="AB411" s="60">
        <v>1.0867</v>
      </c>
      <c r="AC411" s="60">
        <v>1.4558</v>
      </c>
      <c r="AD411" s="61">
        <f>HLOOKUP(T411,既存設備NO3!$E$16:$P$17,2,0)</f>
        <v>0</v>
      </c>
      <c r="AE411" s="62">
        <f t="shared" si="13"/>
        <v>1.4550000000000001</v>
      </c>
    </row>
    <row r="412" spans="13:31" ht="13.5" customHeight="1">
      <c r="M412" s="46">
        <v>10</v>
      </c>
      <c r="N412" s="47" t="s">
        <v>153</v>
      </c>
      <c r="O412" s="47" t="s">
        <v>489</v>
      </c>
      <c r="P412" s="47" t="s">
        <v>114</v>
      </c>
      <c r="Q412" s="47" t="s">
        <v>606</v>
      </c>
      <c r="R412" s="48">
        <v>0.21</v>
      </c>
      <c r="T412" s="55">
        <v>7</v>
      </c>
      <c r="U412" s="56">
        <v>2015</v>
      </c>
      <c r="V412" s="57" t="s">
        <v>156</v>
      </c>
      <c r="W412" s="57" t="s">
        <v>111</v>
      </c>
      <c r="X412" s="57" t="s">
        <v>102</v>
      </c>
      <c r="Y412" s="58" t="str">
        <f t="shared" si="14"/>
        <v>72015暖房ビル用マルチ有り</v>
      </c>
      <c r="Z412" s="59">
        <v>-0.876</v>
      </c>
      <c r="AA412" s="59">
        <v>1.8759999999999999</v>
      </c>
      <c r="AB412" s="60">
        <v>1.0398000000000001</v>
      </c>
      <c r="AC412" s="60">
        <v>1.3971</v>
      </c>
      <c r="AD412" s="61">
        <f>HLOOKUP(T412,既存設備NO3!$E$16:$P$17,2,0)</f>
        <v>0</v>
      </c>
      <c r="AE412" s="62">
        <f t="shared" si="13"/>
        <v>1.397</v>
      </c>
    </row>
    <row r="413" spans="13:31" ht="13.5" customHeight="1">
      <c r="M413" s="46">
        <v>10</v>
      </c>
      <c r="N413" s="47" t="s">
        <v>110</v>
      </c>
      <c r="O413" s="47" t="s">
        <v>489</v>
      </c>
      <c r="P413" s="47" t="s">
        <v>114</v>
      </c>
      <c r="Q413" s="47" t="s">
        <v>607</v>
      </c>
      <c r="R413" s="48">
        <v>0.105</v>
      </c>
      <c r="T413" s="55">
        <v>7</v>
      </c>
      <c r="U413" s="56">
        <v>2015</v>
      </c>
      <c r="V413" s="57" t="s">
        <v>156</v>
      </c>
      <c r="W413" s="57" t="s">
        <v>121</v>
      </c>
      <c r="X413" s="57" t="s">
        <v>102</v>
      </c>
      <c r="Y413" s="58" t="str">
        <f t="shared" si="14"/>
        <v>72015暖房設備用有り</v>
      </c>
      <c r="Z413" s="59">
        <v>-0.59799999999999998</v>
      </c>
      <c r="AA413" s="59">
        <v>1.5980000000000001</v>
      </c>
      <c r="AB413" s="60">
        <v>1.0339</v>
      </c>
      <c r="AC413" s="60">
        <v>1.19</v>
      </c>
      <c r="AD413" s="61">
        <f>HLOOKUP(T413,既存設備NO3!$E$16:$P$17,2,0)</f>
        <v>0</v>
      </c>
      <c r="AE413" s="62">
        <f t="shared" si="13"/>
        <v>1.19</v>
      </c>
    </row>
    <row r="414" spans="13:31" ht="13.5" customHeight="1">
      <c r="M414" s="46">
        <v>10</v>
      </c>
      <c r="N414" s="47" t="s">
        <v>90</v>
      </c>
      <c r="O414" s="47" t="s">
        <v>489</v>
      </c>
      <c r="P414" s="47" t="s">
        <v>114</v>
      </c>
      <c r="Q414" s="47" t="s">
        <v>608</v>
      </c>
      <c r="R414" s="48">
        <v>0.08</v>
      </c>
      <c r="T414" s="55">
        <v>7</v>
      </c>
      <c r="U414" s="56">
        <v>2015</v>
      </c>
      <c r="V414" s="57" t="s">
        <v>156</v>
      </c>
      <c r="W414" s="57" t="s">
        <v>125</v>
      </c>
      <c r="X414" s="57" t="s">
        <v>140</v>
      </c>
      <c r="Y414" s="58" t="str">
        <f t="shared" si="14"/>
        <v>72015暖房店舗用無し（一定速）</v>
      </c>
      <c r="Z414" s="59">
        <v>0.25</v>
      </c>
      <c r="AA414" s="59">
        <v>0.75</v>
      </c>
      <c r="AB414" s="60">
        <v>0.25</v>
      </c>
      <c r="AC414" s="60">
        <v>0.75</v>
      </c>
      <c r="AD414" s="61">
        <f>HLOOKUP(T414,既存設備NO3!$E$16:$P$17,2,0)</f>
        <v>0</v>
      </c>
      <c r="AE414" s="62">
        <f t="shared" si="13"/>
        <v>0.75</v>
      </c>
    </row>
    <row r="415" spans="13:31" ht="13.5" customHeight="1">
      <c r="M415" s="46">
        <v>10</v>
      </c>
      <c r="N415" s="47" t="s">
        <v>171</v>
      </c>
      <c r="O415" s="47" t="s">
        <v>489</v>
      </c>
      <c r="P415" s="47" t="s">
        <v>114</v>
      </c>
      <c r="Q415" s="47" t="s">
        <v>609</v>
      </c>
      <c r="R415" s="48">
        <v>0.29699999999999999</v>
      </c>
      <c r="T415" s="55">
        <v>7</v>
      </c>
      <c r="U415" s="56">
        <v>2015</v>
      </c>
      <c r="V415" s="57" t="s">
        <v>156</v>
      </c>
      <c r="W415" s="57" t="s">
        <v>111</v>
      </c>
      <c r="X415" s="57" t="s">
        <v>140</v>
      </c>
      <c r="Y415" s="58" t="str">
        <f t="shared" si="14"/>
        <v>72015暖房ビル用マルチ無し（一定速）</v>
      </c>
      <c r="Z415" s="59">
        <v>0.25</v>
      </c>
      <c r="AA415" s="59">
        <v>0.75</v>
      </c>
      <c r="AB415" s="60">
        <v>0.25</v>
      </c>
      <c r="AC415" s="60">
        <v>0.75</v>
      </c>
      <c r="AD415" s="61">
        <f>HLOOKUP(T415,既存設備NO3!$E$16:$P$17,2,0)</f>
        <v>0</v>
      </c>
      <c r="AE415" s="62">
        <f t="shared" si="13"/>
        <v>0.75</v>
      </c>
    </row>
    <row r="416" spans="13:31" ht="13.5" customHeight="1">
      <c r="M416" s="46">
        <v>11</v>
      </c>
      <c r="N416" s="47" t="s">
        <v>112</v>
      </c>
      <c r="O416" s="47" t="s">
        <v>489</v>
      </c>
      <c r="P416" s="47" t="s">
        <v>114</v>
      </c>
      <c r="Q416" s="47" t="s">
        <v>610</v>
      </c>
      <c r="R416" s="48">
        <v>0.13600000000000001</v>
      </c>
      <c r="T416" s="55">
        <v>7</v>
      </c>
      <c r="U416" s="57">
        <v>2015</v>
      </c>
      <c r="V416" s="57" t="s">
        <v>156</v>
      </c>
      <c r="W416" s="57" t="s">
        <v>121</v>
      </c>
      <c r="X416" s="57" t="s">
        <v>140</v>
      </c>
      <c r="Y416" s="58" t="str">
        <f t="shared" si="14"/>
        <v>72015暖房設備用無し（一定速）</v>
      </c>
      <c r="Z416" s="59">
        <v>0.25</v>
      </c>
      <c r="AA416" s="59">
        <v>0.75</v>
      </c>
      <c r="AB416" s="60">
        <v>0.25</v>
      </c>
      <c r="AC416" s="60">
        <v>0.75</v>
      </c>
      <c r="AD416" s="61">
        <f>HLOOKUP(T416,既存設備NO3!$E$16:$P$17,2,0)</f>
        <v>0</v>
      </c>
      <c r="AE416" s="62">
        <f t="shared" si="13"/>
        <v>0.75</v>
      </c>
    </row>
    <row r="417" spans="13:31" ht="13.5" customHeight="1">
      <c r="M417" s="46">
        <v>11</v>
      </c>
      <c r="N417" s="47" t="s">
        <v>122</v>
      </c>
      <c r="O417" s="47" t="s">
        <v>489</v>
      </c>
      <c r="P417" s="47" t="s">
        <v>114</v>
      </c>
      <c r="Q417" s="47" t="s">
        <v>611</v>
      </c>
      <c r="R417" s="48">
        <v>0.14799999999999999</v>
      </c>
      <c r="T417" s="71">
        <v>7</v>
      </c>
      <c r="U417" s="72">
        <v>2020</v>
      </c>
      <c r="V417" s="72" t="s">
        <v>124</v>
      </c>
      <c r="W417" s="72" t="s">
        <v>125</v>
      </c>
      <c r="X417" s="72" t="s">
        <v>102</v>
      </c>
      <c r="Y417" s="73" t="str">
        <f t="shared" si="14"/>
        <v>72020冷房店舗用有り</v>
      </c>
      <c r="Z417" s="72">
        <v>-1.38</v>
      </c>
      <c r="AA417" s="72">
        <v>2.38</v>
      </c>
      <c r="AB417" s="72">
        <v>1.0581</v>
      </c>
      <c r="AC417" s="72">
        <v>1.7705</v>
      </c>
      <c r="AD417" s="61">
        <f>HLOOKUP(T417,既存設備NO3!$E$16:$P$17,2,0)</f>
        <v>0</v>
      </c>
      <c r="AE417" s="74">
        <f t="shared" si="13"/>
        <v>1.77</v>
      </c>
    </row>
    <row r="418" spans="13:31" ht="13.5" customHeight="1">
      <c r="M418" s="46">
        <v>11</v>
      </c>
      <c r="N418" s="47" t="s">
        <v>130</v>
      </c>
      <c r="O418" s="47" t="s">
        <v>489</v>
      </c>
      <c r="P418" s="47" t="s">
        <v>114</v>
      </c>
      <c r="Q418" s="47" t="s">
        <v>612</v>
      </c>
      <c r="R418" s="48">
        <v>9.5000000000000001E-2</v>
      </c>
      <c r="T418" s="71">
        <v>7</v>
      </c>
      <c r="U418" s="72">
        <v>2020</v>
      </c>
      <c r="V418" s="72" t="s">
        <v>124</v>
      </c>
      <c r="W418" s="72" t="s">
        <v>111</v>
      </c>
      <c r="X418" s="72" t="s">
        <v>102</v>
      </c>
      <c r="Y418" s="73" t="str">
        <f t="shared" si="14"/>
        <v>72020冷房ビル用マルチ有り</v>
      </c>
      <c r="Z418" s="72">
        <v>-1.68</v>
      </c>
      <c r="AA418" s="72">
        <v>2.68</v>
      </c>
      <c r="AB418" s="72">
        <v>1.0788</v>
      </c>
      <c r="AC418" s="72">
        <v>2.0053000000000001</v>
      </c>
      <c r="AD418" s="61">
        <f>HLOOKUP(T418,既存設備NO3!$E$16:$P$17,2,0)</f>
        <v>0</v>
      </c>
      <c r="AE418" s="74">
        <f t="shared" si="13"/>
        <v>2.0049999999999999</v>
      </c>
    </row>
    <row r="419" spans="13:31" ht="13.5" customHeight="1">
      <c r="M419" s="46">
        <v>11</v>
      </c>
      <c r="N419" s="47" t="s">
        <v>128</v>
      </c>
      <c r="O419" s="47" t="s">
        <v>489</v>
      </c>
      <c r="P419" s="47" t="s">
        <v>114</v>
      </c>
      <c r="Q419" s="47" t="s">
        <v>613</v>
      </c>
      <c r="R419" s="48">
        <v>5.8000000000000003E-2</v>
      </c>
      <c r="T419" s="71">
        <v>7</v>
      </c>
      <c r="U419" s="72">
        <v>2020</v>
      </c>
      <c r="V419" s="72" t="s">
        <v>124</v>
      </c>
      <c r="W419" s="72" t="s">
        <v>121</v>
      </c>
      <c r="X419" s="72" t="s">
        <v>102</v>
      </c>
      <c r="Y419" s="73" t="str">
        <f t="shared" si="14"/>
        <v>72020冷房設備用有り</v>
      </c>
      <c r="Z419" s="72">
        <v>-0.62</v>
      </c>
      <c r="AA419" s="72">
        <v>1.62</v>
      </c>
      <c r="AB419" s="72">
        <v>1.0472999999999999</v>
      </c>
      <c r="AC419" s="72">
        <v>1.2032</v>
      </c>
      <c r="AD419" s="61">
        <f>HLOOKUP(T419,既存設備NO3!$E$16:$P$17,2,0)</f>
        <v>0</v>
      </c>
      <c r="AE419" s="74">
        <f t="shared" si="13"/>
        <v>1.2030000000000001</v>
      </c>
    </row>
    <row r="420" spans="13:31" ht="13.5" customHeight="1">
      <c r="M420" s="46">
        <v>11</v>
      </c>
      <c r="N420" s="47" t="s">
        <v>138</v>
      </c>
      <c r="O420" s="47" t="s">
        <v>489</v>
      </c>
      <c r="P420" s="47" t="s">
        <v>114</v>
      </c>
      <c r="Q420" s="47" t="s">
        <v>614</v>
      </c>
      <c r="R420" s="48">
        <v>0.126</v>
      </c>
      <c r="T420" s="71">
        <v>7</v>
      </c>
      <c r="U420" s="72">
        <v>2020</v>
      </c>
      <c r="V420" s="72" t="s">
        <v>124</v>
      </c>
      <c r="W420" s="72" t="s">
        <v>125</v>
      </c>
      <c r="X420" s="72" t="s">
        <v>140</v>
      </c>
      <c r="Y420" s="73" t="str">
        <f t="shared" si="14"/>
        <v>72020冷房店舗用無し（一定速）</v>
      </c>
      <c r="Z420" s="75">
        <v>0.25</v>
      </c>
      <c r="AA420" s="75">
        <v>0.75</v>
      </c>
      <c r="AB420" s="76">
        <v>0.25</v>
      </c>
      <c r="AC420" s="76">
        <v>0.75</v>
      </c>
      <c r="AD420" s="61">
        <f>HLOOKUP(T420,既存設備NO3!$E$16:$P$17,2,0)</f>
        <v>0</v>
      </c>
      <c r="AE420" s="74">
        <f t="shared" si="13"/>
        <v>0.75</v>
      </c>
    </row>
    <row r="421" spans="13:31" ht="13.5" customHeight="1">
      <c r="M421" s="46">
        <v>11</v>
      </c>
      <c r="N421" s="47" t="s">
        <v>143</v>
      </c>
      <c r="O421" s="47" t="s">
        <v>489</v>
      </c>
      <c r="P421" s="47" t="s">
        <v>114</v>
      </c>
      <c r="Q421" s="47" t="s">
        <v>615</v>
      </c>
      <c r="R421" s="48">
        <v>0.11</v>
      </c>
      <c r="T421" s="71">
        <v>7</v>
      </c>
      <c r="U421" s="72">
        <v>2020</v>
      </c>
      <c r="V421" s="72" t="s">
        <v>124</v>
      </c>
      <c r="W421" s="72" t="s">
        <v>111</v>
      </c>
      <c r="X421" s="72" t="s">
        <v>140</v>
      </c>
      <c r="Y421" s="73" t="str">
        <f t="shared" si="14"/>
        <v>72020冷房ビル用マルチ無し（一定速）</v>
      </c>
      <c r="Z421" s="75">
        <v>0.25</v>
      </c>
      <c r="AA421" s="75">
        <v>0.75</v>
      </c>
      <c r="AB421" s="76">
        <v>0.25</v>
      </c>
      <c r="AC421" s="76">
        <v>0.75</v>
      </c>
      <c r="AD421" s="61">
        <f>HLOOKUP(T421,既存設備NO3!$E$16:$P$17,2,0)</f>
        <v>0</v>
      </c>
      <c r="AE421" s="74">
        <f t="shared" si="13"/>
        <v>0.75</v>
      </c>
    </row>
    <row r="422" spans="13:31" ht="13.5" customHeight="1">
      <c r="M422" s="46">
        <v>11</v>
      </c>
      <c r="N422" s="47" t="s">
        <v>149</v>
      </c>
      <c r="O422" s="47" t="s">
        <v>489</v>
      </c>
      <c r="P422" s="47" t="s">
        <v>114</v>
      </c>
      <c r="Q422" s="47" t="s">
        <v>616</v>
      </c>
      <c r="R422" s="48">
        <v>0.109</v>
      </c>
      <c r="T422" s="71">
        <v>7</v>
      </c>
      <c r="U422" s="72">
        <v>2020</v>
      </c>
      <c r="V422" s="72" t="s">
        <v>124</v>
      </c>
      <c r="W422" s="72" t="s">
        <v>121</v>
      </c>
      <c r="X422" s="72" t="s">
        <v>140</v>
      </c>
      <c r="Y422" s="73" t="str">
        <f t="shared" si="14"/>
        <v>72020冷房設備用無し（一定速）</v>
      </c>
      <c r="Z422" s="75">
        <v>0.25</v>
      </c>
      <c r="AA422" s="75">
        <v>0.75</v>
      </c>
      <c r="AB422" s="76">
        <v>0.25</v>
      </c>
      <c r="AC422" s="76">
        <v>0.75</v>
      </c>
      <c r="AD422" s="61">
        <f>HLOOKUP(T422,既存設備NO3!$E$16:$P$17,2,0)</f>
        <v>0</v>
      </c>
      <c r="AE422" s="74">
        <f t="shared" si="13"/>
        <v>0.75</v>
      </c>
    </row>
    <row r="423" spans="13:31" ht="13.5" customHeight="1">
      <c r="M423" s="46">
        <v>11</v>
      </c>
      <c r="N423" s="47" t="s">
        <v>154</v>
      </c>
      <c r="O423" s="47" t="s">
        <v>489</v>
      </c>
      <c r="P423" s="47" t="s">
        <v>114</v>
      </c>
      <c r="Q423" s="47" t="s">
        <v>617</v>
      </c>
      <c r="R423" s="48">
        <v>0.104</v>
      </c>
      <c r="T423" s="71">
        <v>7</v>
      </c>
      <c r="U423" s="72">
        <v>2020</v>
      </c>
      <c r="V423" s="72" t="s">
        <v>156</v>
      </c>
      <c r="W423" s="72" t="s">
        <v>125</v>
      </c>
      <c r="X423" s="72" t="s">
        <v>102</v>
      </c>
      <c r="Y423" s="73" t="str">
        <f t="shared" si="14"/>
        <v>72020暖房店舗用有り</v>
      </c>
      <c r="Z423" s="72">
        <v>-0.96</v>
      </c>
      <c r="AA423" s="72">
        <v>1.96</v>
      </c>
      <c r="AB423" s="72">
        <v>1.0862000000000001</v>
      </c>
      <c r="AC423" s="72">
        <v>1.4483999999999999</v>
      </c>
      <c r="AD423" s="61">
        <f>HLOOKUP(T423,既存設備NO3!$E$16:$P$17,2,0)</f>
        <v>0</v>
      </c>
      <c r="AE423" s="74">
        <f t="shared" si="13"/>
        <v>1.448</v>
      </c>
    </row>
    <row r="424" spans="13:31" ht="13.5" customHeight="1">
      <c r="M424" s="46">
        <v>11</v>
      </c>
      <c r="N424" s="47" t="s">
        <v>153</v>
      </c>
      <c r="O424" s="47" t="s">
        <v>489</v>
      </c>
      <c r="P424" s="47" t="s">
        <v>114</v>
      </c>
      <c r="Q424" s="47" t="s">
        <v>618</v>
      </c>
      <c r="R424" s="48">
        <v>0.16900000000000001</v>
      </c>
      <c r="T424" s="71">
        <v>7</v>
      </c>
      <c r="U424" s="72">
        <v>2020</v>
      </c>
      <c r="V424" s="72" t="s">
        <v>156</v>
      </c>
      <c r="W424" s="72" t="s">
        <v>111</v>
      </c>
      <c r="X424" s="72" t="s">
        <v>102</v>
      </c>
      <c r="Y424" s="73" t="str">
        <f t="shared" si="14"/>
        <v>72020暖房ビル用マルチ有り</v>
      </c>
      <c r="Z424" s="72">
        <v>-1.1000000000000001</v>
      </c>
      <c r="AA424" s="72">
        <v>2.1</v>
      </c>
      <c r="AB424" s="72">
        <v>1.0416000000000001</v>
      </c>
      <c r="AC424" s="72">
        <v>1.4596</v>
      </c>
      <c r="AD424" s="61">
        <f>HLOOKUP(T424,既存設備NO3!$E$16:$P$17,2,0)</f>
        <v>0</v>
      </c>
      <c r="AE424" s="74">
        <f t="shared" si="13"/>
        <v>1.4590000000000001</v>
      </c>
    </row>
    <row r="425" spans="13:31" ht="13.5" customHeight="1">
      <c r="M425" s="46">
        <v>11</v>
      </c>
      <c r="N425" s="47" t="s">
        <v>110</v>
      </c>
      <c r="O425" s="47" t="s">
        <v>489</v>
      </c>
      <c r="P425" s="47" t="s">
        <v>114</v>
      </c>
      <c r="Q425" s="47" t="s">
        <v>619</v>
      </c>
      <c r="R425" s="48">
        <v>0</v>
      </c>
      <c r="T425" s="71">
        <v>7</v>
      </c>
      <c r="U425" s="72">
        <v>2020</v>
      </c>
      <c r="V425" s="72" t="s">
        <v>156</v>
      </c>
      <c r="W425" s="72" t="s">
        <v>121</v>
      </c>
      <c r="X425" s="72" t="s">
        <v>102</v>
      </c>
      <c r="Y425" s="73" t="str">
        <f t="shared" si="14"/>
        <v>72020暖房設備用有り</v>
      </c>
      <c r="Z425" s="72">
        <v>-0.46</v>
      </c>
      <c r="AA425" s="72">
        <v>1.46</v>
      </c>
      <c r="AB425" s="72">
        <v>0.94</v>
      </c>
      <c r="AC425" s="72">
        <v>1.1100000000000001</v>
      </c>
      <c r="AD425" s="61">
        <f>HLOOKUP(T425,既存設備NO3!$E$16:$P$17,2,0)</f>
        <v>0</v>
      </c>
      <c r="AE425" s="74">
        <f t="shared" si="13"/>
        <v>1.1100000000000001</v>
      </c>
    </row>
    <row r="426" spans="13:31" ht="13.5" customHeight="1">
      <c r="M426" s="46">
        <v>11</v>
      </c>
      <c r="N426" s="47" t="s">
        <v>90</v>
      </c>
      <c r="O426" s="47" t="s">
        <v>489</v>
      </c>
      <c r="P426" s="47" t="s">
        <v>114</v>
      </c>
      <c r="Q426" s="47" t="s">
        <v>620</v>
      </c>
      <c r="R426" s="48">
        <v>0</v>
      </c>
      <c r="T426" s="71">
        <v>7</v>
      </c>
      <c r="U426" s="72">
        <v>2020</v>
      </c>
      <c r="V426" s="72" t="s">
        <v>156</v>
      </c>
      <c r="W426" s="72" t="s">
        <v>125</v>
      </c>
      <c r="X426" s="72" t="s">
        <v>140</v>
      </c>
      <c r="Y426" s="73" t="str">
        <f t="shared" si="14"/>
        <v>72020暖房店舗用無し（一定速）</v>
      </c>
      <c r="Z426" s="75">
        <v>0.25</v>
      </c>
      <c r="AA426" s="75">
        <v>0.75</v>
      </c>
      <c r="AB426" s="76">
        <v>0.25</v>
      </c>
      <c r="AC426" s="76">
        <v>0.75</v>
      </c>
      <c r="AD426" s="61">
        <f>HLOOKUP(T426,既存設備NO3!$E$16:$P$17,2,0)</f>
        <v>0</v>
      </c>
      <c r="AE426" s="74">
        <f t="shared" si="13"/>
        <v>0.75</v>
      </c>
    </row>
    <row r="427" spans="13:31" ht="13.5" customHeight="1">
      <c r="M427" s="46">
        <v>11</v>
      </c>
      <c r="N427" s="47" t="s">
        <v>171</v>
      </c>
      <c r="O427" s="47" t="s">
        <v>489</v>
      </c>
      <c r="P427" s="47" t="s">
        <v>114</v>
      </c>
      <c r="Q427" s="47" t="s">
        <v>621</v>
      </c>
      <c r="R427" s="48">
        <v>0.18</v>
      </c>
      <c r="T427" s="71">
        <v>7</v>
      </c>
      <c r="U427" s="72">
        <v>2020</v>
      </c>
      <c r="V427" s="72" t="s">
        <v>156</v>
      </c>
      <c r="W427" s="72" t="s">
        <v>111</v>
      </c>
      <c r="X427" s="72" t="s">
        <v>140</v>
      </c>
      <c r="Y427" s="73" t="str">
        <f t="shared" si="14"/>
        <v>72020暖房ビル用マルチ無し（一定速）</v>
      </c>
      <c r="Z427" s="75">
        <v>0.25</v>
      </c>
      <c r="AA427" s="75">
        <v>0.75</v>
      </c>
      <c r="AB427" s="76">
        <v>0.25</v>
      </c>
      <c r="AC427" s="76">
        <v>0.75</v>
      </c>
      <c r="AD427" s="61">
        <f>HLOOKUP(T427,既存設備NO3!$E$16:$P$17,2,0)</f>
        <v>0</v>
      </c>
      <c r="AE427" s="74">
        <f t="shared" si="13"/>
        <v>0.75</v>
      </c>
    </row>
    <row r="428" spans="13:31" ht="13.5" customHeight="1">
      <c r="M428" s="46">
        <v>12</v>
      </c>
      <c r="N428" s="47" t="s">
        <v>112</v>
      </c>
      <c r="O428" s="47" t="s">
        <v>489</v>
      </c>
      <c r="P428" s="47" t="s">
        <v>114</v>
      </c>
      <c r="Q428" s="47" t="s">
        <v>622</v>
      </c>
      <c r="R428" s="48">
        <v>0</v>
      </c>
      <c r="T428" s="71">
        <v>7</v>
      </c>
      <c r="U428" s="72">
        <v>2020</v>
      </c>
      <c r="V428" s="72" t="s">
        <v>156</v>
      </c>
      <c r="W428" s="72" t="s">
        <v>121</v>
      </c>
      <c r="X428" s="72" t="s">
        <v>140</v>
      </c>
      <c r="Y428" s="73" t="str">
        <f t="shared" si="14"/>
        <v>72020暖房設備用無し（一定速）</v>
      </c>
      <c r="Z428" s="75">
        <v>0.25</v>
      </c>
      <c r="AA428" s="75">
        <v>0.75</v>
      </c>
      <c r="AB428" s="76">
        <v>0.25</v>
      </c>
      <c r="AC428" s="76">
        <v>0.75</v>
      </c>
      <c r="AD428" s="61">
        <f>HLOOKUP(T428,既存設備NO3!$E$16:$P$17,2,0)</f>
        <v>0</v>
      </c>
      <c r="AE428" s="74">
        <f t="shared" si="13"/>
        <v>0.75</v>
      </c>
    </row>
    <row r="429" spans="13:31" ht="13.5" customHeight="1">
      <c r="M429" s="46">
        <v>12</v>
      </c>
      <c r="N429" s="47" t="s">
        <v>122</v>
      </c>
      <c r="O429" s="47" t="s">
        <v>489</v>
      </c>
      <c r="P429" s="47" t="s">
        <v>114</v>
      </c>
      <c r="Q429" s="47" t="s">
        <v>623</v>
      </c>
      <c r="R429" s="48">
        <v>0.109</v>
      </c>
      <c r="T429" s="55">
        <v>8</v>
      </c>
      <c r="U429" s="56">
        <v>1995</v>
      </c>
      <c r="V429" s="57" t="s">
        <v>124</v>
      </c>
      <c r="W429" s="57" t="s">
        <v>125</v>
      </c>
      <c r="X429" s="57" t="s">
        <v>102</v>
      </c>
      <c r="Y429" s="58" t="str">
        <f>T429&amp;U429&amp;V429&amp;W429&amp;X429</f>
        <v>81995冷房店舗用有り</v>
      </c>
      <c r="Z429" s="59">
        <v>0.32</v>
      </c>
      <c r="AA429" s="59">
        <v>0.68</v>
      </c>
      <c r="AB429" s="60">
        <v>1.0165999999999999</v>
      </c>
      <c r="AC429" s="60">
        <v>0.50590000000000002</v>
      </c>
      <c r="AD429" s="61">
        <f>HLOOKUP(T429,既存設備NO3!$E$16:$P$17,2,0)</f>
        <v>0</v>
      </c>
      <c r="AE429" s="62">
        <f t="shared" si="13"/>
        <v>0.505</v>
      </c>
    </row>
    <row r="430" spans="13:31" ht="13.5" customHeight="1">
      <c r="M430" s="46">
        <v>12</v>
      </c>
      <c r="N430" s="47" t="s">
        <v>130</v>
      </c>
      <c r="O430" s="47" t="s">
        <v>489</v>
      </c>
      <c r="P430" s="47" t="s">
        <v>114</v>
      </c>
      <c r="Q430" s="47" t="s">
        <v>624</v>
      </c>
      <c r="R430" s="48">
        <v>0</v>
      </c>
      <c r="T430" s="55">
        <v>8</v>
      </c>
      <c r="U430" s="56">
        <v>1995</v>
      </c>
      <c r="V430" s="57" t="s">
        <v>124</v>
      </c>
      <c r="W430" s="57" t="s">
        <v>111</v>
      </c>
      <c r="X430" s="57" t="s">
        <v>102</v>
      </c>
      <c r="Y430" s="58" t="str">
        <f>T430&amp;U430&amp;V430&amp;W430&amp;X430</f>
        <v>81995冷房ビル用マルチ有り</v>
      </c>
      <c r="Z430" s="59">
        <v>-0.218</v>
      </c>
      <c r="AA430" s="59">
        <v>1.218</v>
      </c>
      <c r="AB430" s="60">
        <v>1.0356000000000001</v>
      </c>
      <c r="AC430" s="60">
        <v>0.90459999999999996</v>
      </c>
      <c r="AD430" s="61">
        <f>HLOOKUP(T430,既存設備NO3!$E$16:$P$17,2,0)</f>
        <v>0</v>
      </c>
      <c r="AE430" s="62">
        <f t="shared" si="13"/>
        <v>0.90400000000000003</v>
      </c>
    </row>
    <row r="431" spans="13:31" ht="14.25" customHeight="1">
      <c r="M431" s="46">
        <v>12</v>
      </c>
      <c r="N431" s="47" t="s">
        <v>128</v>
      </c>
      <c r="O431" s="47" t="s">
        <v>489</v>
      </c>
      <c r="P431" s="47" t="s">
        <v>114</v>
      </c>
      <c r="Q431" s="47" t="s">
        <v>625</v>
      </c>
      <c r="R431" s="48">
        <v>0</v>
      </c>
      <c r="T431" s="55">
        <v>8</v>
      </c>
      <c r="U431" s="56">
        <v>1995</v>
      </c>
      <c r="V431" s="57" t="s">
        <v>124</v>
      </c>
      <c r="W431" s="57" t="s">
        <v>121</v>
      </c>
      <c r="X431" s="57" t="s">
        <v>102</v>
      </c>
      <c r="Y431" s="58" t="str">
        <f>T431&amp;U431&amp;V431&amp;W431&amp;X431</f>
        <v>81995冷房設備用有り</v>
      </c>
      <c r="Z431" s="59">
        <v>0.25</v>
      </c>
      <c r="AA431" s="59">
        <v>0.75</v>
      </c>
      <c r="AB431" s="60">
        <v>1.0219</v>
      </c>
      <c r="AC431" s="60">
        <v>0.55700000000000005</v>
      </c>
      <c r="AD431" s="61">
        <f>HLOOKUP(T431,既存設備NO3!$E$16:$P$17,2,0)</f>
        <v>0</v>
      </c>
      <c r="AE431" s="62">
        <f t="shared" si="13"/>
        <v>0.55700000000000005</v>
      </c>
    </row>
    <row r="432" spans="13:31" ht="13.5" customHeight="1">
      <c r="M432" s="46">
        <v>12</v>
      </c>
      <c r="N432" s="47" t="s">
        <v>138</v>
      </c>
      <c r="O432" s="47" t="s">
        <v>489</v>
      </c>
      <c r="P432" s="47" t="s">
        <v>114</v>
      </c>
      <c r="Q432" s="47" t="s">
        <v>626</v>
      </c>
      <c r="R432" s="48">
        <v>0.13200000000000001</v>
      </c>
      <c r="T432" s="55">
        <v>8</v>
      </c>
      <c r="U432" s="56">
        <v>1995</v>
      </c>
      <c r="V432" s="57" t="s">
        <v>124</v>
      </c>
      <c r="W432" s="57" t="s">
        <v>125</v>
      </c>
      <c r="X432" s="57" t="s">
        <v>140</v>
      </c>
      <c r="Y432" s="58" t="str">
        <f>T432&amp;U432&amp;V432&amp;W432&amp;X432</f>
        <v>81995冷房店舗用無し（一定速）</v>
      </c>
      <c r="Z432" s="59">
        <v>0.26</v>
      </c>
      <c r="AA432" s="59">
        <v>0.74</v>
      </c>
      <c r="AB432" s="60">
        <v>0.26</v>
      </c>
      <c r="AC432" s="60">
        <v>0.74</v>
      </c>
      <c r="AD432" s="61">
        <f>HLOOKUP(T432,既存設備NO3!$E$16:$P$17,2,0)</f>
        <v>0</v>
      </c>
      <c r="AE432" s="62">
        <f t="shared" si="13"/>
        <v>0.74</v>
      </c>
    </row>
    <row r="433" spans="13:31" ht="13.5" customHeight="1">
      <c r="M433" s="46">
        <v>12</v>
      </c>
      <c r="N433" s="47" t="s">
        <v>143</v>
      </c>
      <c r="O433" s="47" t="s">
        <v>489</v>
      </c>
      <c r="P433" s="47" t="s">
        <v>114</v>
      </c>
      <c r="Q433" s="47" t="s">
        <v>627</v>
      </c>
      <c r="R433" s="48">
        <v>0</v>
      </c>
      <c r="T433" s="55">
        <v>8</v>
      </c>
      <c r="U433" s="56">
        <v>1995</v>
      </c>
      <c r="V433" s="57" t="s">
        <v>124</v>
      </c>
      <c r="W433" s="57" t="s">
        <v>111</v>
      </c>
      <c r="X433" s="57" t="s">
        <v>140</v>
      </c>
      <c r="Y433" s="58" t="str">
        <f>T433&amp;U433&amp;V433&amp;W433&amp;X433</f>
        <v>81995冷房ビル用マルチ無し（一定速）</v>
      </c>
      <c r="Z433" s="59">
        <v>0.26</v>
      </c>
      <c r="AA433" s="59">
        <v>0.74</v>
      </c>
      <c r="AB433" s="60">
        <v>0.26</v>
      </c>
      <c r="AC433" s="60">
        <v>0.74</v>
      </c>
      <c r="AD433" s="61">
        <f>HLOOKUP(T433,既存設備NO3!$E$16:$P$17,2,0)</f>
        <v>0</v>
      </c>
      <c r="AE433" s="62">
        <f t="shared" si="13"/>
        <v>0.74</v>
      </c>
    </row>
    <row r="434" spans="13:31" ht="13.5" customHeight="1">
      <c r="M434" s="46">
        <v>12</v>
      </c>
      <c r="N434" s="47" t="s">
        <v>149</v>
      </c>
      <c r="O434" s="47" t="s">
        <v>489</v>
      </c>
      <c r="P434" s="47" t="s">
        <v>114</v>
      </c>
      <c r="Q434" s="47" t="s">
        <v>628</v>
      </c>
      <c r="R434" s="48">
        <v>0</v>
      </c>
      <c r="T434" s="55">
        <v>8</v>
      </c>
      <c r="U434" s="56">
        <v>1995</v>
      </c>
      <c r="V434" s="57" t="s">
        <v>124</v>
      </c>
      <c r="W434" s="57" t="s">
        <v>121</v>
      </c>
      <c r="X434" s="57" t="s">
        <v>140</v>
      </c>
      <c r="Y434" s="58" t="str">
        <f t="shared" ref="Y434:Y497" si="15">T434&amp;U434&amp;V434&amp;W434&amp;X434</f>
        <v>81995冷房設備用無し（一定速）</v>
      </c>
      <c r="Z434" s="59">
        <v>0.26</v>
      </c>
      <c r="AA434" s="59">
        <v>0.74</v>
      </c>
      <c r="AB434" s="60">
        <v>0.26</v>
      </c>
      <c r="AC434" s="60">
        <v>0.74</v>
      </c>
      <c r="AD434" s="61">
        <f>HLOOKUP(T434,既存設備NO3!$E$16:$P$17,2,0)</f>
        <v>0</v>
      </c>
      <c r="AE434" s="62">
        <f t="shared" si="13"/>
        <v>0.74</v>
      </c>
    </row>
    <row r="435" spans="13:31" ht="14.25" customHeight="1">
      <c r="M435" s="46">
        <v>12</v>
      </c>
      <c r="N435" s="47" t="s">
        <v>154</v>
      </c>
      <c r="O435" s="47" t="s">
        <v>489</v>
      </c>
      <c r="P435" s="47" t="s">
        <v>114</v>
      </c>
      <c r="Q435" s="47" t="s">
        <v>629</v>
      </c>
      <c r="R435" s="48">
        <v>7.2999999999999995E-2</v>
      </c>
      <c r="T435" s="55">
        <v>8</v>
      </c>
      <c r="U435" s="56">
        <v>1995</v>
      </c>
      <c r="V435" s="57" t="s">
        <v>156</v>
      </c>
      <c r="W435" s="57" t="s">
        <v>125</v>
      </c>
      <c r="X435" s="57" t="s">
        <v>102</v>
      </c>
      <c r="Y435" s="58" t="str">
        <f t="shared" si="15"/>
        <v>81995暖房店舗用有り</v>
      </c>
      <c r="Z435" s="59">
        <v>0.374</v>
      </c>
      <c r="AA435" s="59">
        <v>0.626</v>
      </c>
      <c r="AB435" s="60">
        <v>1.0275000000000001</v>
      </c>
      <c r="AC435" s="60">
        <v>0.46260000000000001</v>
      </c>
      <c r="AD435" s="61">
        <f>HLOOKUP(T435,既存設備NO3!$E$16:$P$17,2,0)</f>
        <v>0</v>
      </c>
      <c r="AE435" s="62">
        <f t="shared" si="13"/>
        <v>0.46200000000000002</v>
      </c>
    </row>
    <row r="436" spans="13:31" ht="13.5" customHeight="1">
      <c r="M436" s="46">
        <v>12</v>
      </c>
      <c r="N436" s="47" t="s">
        <v>153</v>
      </c>
      <c r="O436" s="47" t="s">
        <v>489</v>
      </c>
      <c r="P436" s="47" t="s">
        <v>114</v>
      </c>
      <c r="Q436" s="47" t="s">
        <v>630</v>
      </c>
      <c r="R436" s="48">
        <v>0</v>
      </c>
      <c r="T436" s="55">
        <v>8</v>
      </c>
      <c r="U436" s="56">
        <v>1995</v>
      </c>
      <c r="V436" s="57" t="s">
        <v>156</v>
      </c>
      <c r="W436" s="57" t="s">
        <v>111</v>
      </c>
      <c r="X436" s="57" t="s">
        <v>102</v>
      </c>
      <c r="Y436" s="58" t="str">
        <f t="shared" si="15"/>
        <v>81995暖房ビル用マルチ有り</v>
      </c>
      <c r="Z436" s="59">
        <v>-0.112</v>
      </c>
      <c r="AA436" s="59">
        <v>1.1120000000000001</v>
      </c>
      <c r="AB436" s="60">
        <v>1.0236000000000001</v>
      </c>
      <c r="AC436" s="60">
        <v>0.82809999999999995</v>
      </c>
      <c r="AD436" s="61">
        <f>HLOOKUP(T436,既存設備NO3!$E$16:$P$17,2,0)</f>
        <v>0</v>
      </c>
      <c r="AE436" s="62">
        <f t="shared" si="13"/>
        <v>0.82799999999999996</v>
      </c>
    </row>
    <row r="437" spans="13:31" ht="13.5" customHeight="1">
      <c r="M437" s="46">
        <v>12</v>
      </c>
      <c r="N437" s="47" t="s">
        <v>110</v>
      </c>
      <c r="O437" s="47" t="s">
        <v>489</v>
      </c>
      <c r="P437" s="47" t="s">
        <v>114</v>
      </c>
      <c r="Q437" s="47" t="s">
        <v>631</v>
      </c>
      <c r="R437" s="48">
        <v>0</v>
      </c>
      <c r="T437" s="55">
        <v>8</v>
      </c>
      <c r="U437" s="56">
        <v>1995</v>
      </c>
      <c r="V437" s="57" t="s">
        <v>156</v>
      </c>
      <c r="W437" s="57" t="s">
        <v>121</v>
      </c>
      <c r="X437" s="57" t="s">
        <v>102</v>
      </c>
      <c r="Y437" s="58" t="str">
        <f t="shared" si="15"/>
        <v>81995暖房設備用有り</v>
      </c>
      <c r="Z437" s="59">
        <v>0.25</v>
      </c>
      <c r="AA437" s="59">
        <v>0.75</v>
      </c>
      <c r="AB437" s="60">
        <v>1.0159</v>
      </c>
      <c r="AC437" s="60">
        <v>0.5585</v>
      </c>
      <c r="AD437" s="61">
        <f>HLOOKUP(T437,既存設備NO3!$E$16:$P$17,2,0)</f>
        <v>0</v>
      </c>
      <c r="AE437" s="62">
        <f t="shared" si="13"/>
        <v>0.55800000000000005</v>
      </c>
    </row>
    <row r="438" spans="13:31" ht="13.5" customHeight="1">
      <c r="M438" s="46">
        <v>12</v>
      </c>
      <c r="N438" s="47" t="s">
        <v>90</v>
      </c>
      <c r="O438" s="47" t="s">
        <v>489</v>
      </c>
      <c r="P438" s="47" t="s">
        <v>114</v>
      </c>
      <c r="Q438" s="47" t="s">
        <v>632</v>
      </c>
      <c r="R438" s="48">
        <v>0</v>
      </c>
      <c r="T438" s="55">
        <v>8</v>
      </c>
      <c r="U438" s="56">
        <v>1995</v>
      </c>
      <c r="V438" s="57" t="s">
        <v>156</v>
      </c>
      <c r="W438" s="57" t="s">
        <v>125</v>
      </c>
      <c r="X438" s="57" t="s">
        <v>140</v>
      </c>
      <c r="Y438" s="58" t="str">
        <f t="shared" si="15"/>
        <v>81995暖房店舗用無し（一定速）</v>
      </c>
      <c r="Z438" s="59">
        <v>0.26</v>
      </c>
      <c r="AA438" s="59">
        <v>0.74</v>
      </c>
      <c r="AB438" s="60">
        <v>0.26</v>
      </c>
      <c r="AC438" s="60">
        <v>0.74</v>
      </c>
      <c r="AD438" s="61">
        <f>HLOOKUP(T438,既存設備NO3!$E$16:$P$17,2,0)</f>
        <v>0</v>
      </c>
      <c r="AE438" s="62">
        <f t="shared" si="13"/>
        <v>0.74</v>
      </c>
    </row>
    <row r="439" spans="13:31" ht="13.5" customHeight="1">
      <c r="M439" s="46">
        <v>12</v>
      </c>
      <c r="N439" s="47" t="s">
        <v>171</v>
      </c>
      <c r="O439" s="47" t="s">
        <v>489</v>
      </c>
      <c r="P439" s="47" t="s">
        <v>114</v>
      </c>
      <c r="Q439" s="47" t="s">
        <v>633</v>
      </c>
      <c r="R439" s="48">
        <v>7.8E-2</v>
      </c>
      <c r="T439" s="55">
        <v>8</v>
      </c>
      <c r="U439" s="56">
        <v>1995</v>
      </c>
      <c r="V439" s="57" t="s">
        <v>156</v>
      </c>
      <c r="W439" s="57" t="s">
        <v>111</v>
      </c>
      <c r="X439" s="57" t="s">
        <v>140</v>
      </c>
      <c r="Y439" s="58" t="str">
        <f t="shared" si="15"/>
        <v>81995暖房ビル用マルチ無し（一定速）</v>
      </c>
      <c r="Z439" s="59">
        <v>0.26</v>
      </c>
      <c r="AA439" s="59">
        <v>0.74</v>
      </c>
      <c r="AB439" s="60">
        <v>0.26</v>
      </c>
      <c r="AC439" s="60">
        <v>0.74</v>
      </c>
      <c r="AD439" s="61">
        <f>HLOOKUP(T439,既存設備NO3!$E$16:$P$17,2,0)</f>
        <v>0</v>
      </c>
      <c r="AE439" s="62">
        <f t="shared" si="13"/>
        <v>0.74</v>
      </c>
    </row>
    <row r="440" spans="13:31" ht="13.5" customHeight="1">
      <c r="M440" s="46">
        <v>1</v>
      </c>
      <c r="N440" s="47" t="s">
        <v>112</v>
      </c>
      <c r="O440" s="47" t="s">
        <v>489</v>
      </c>
      <c r="P440" s="47" t="s">
        <v>344</v>
      </c>
      <c r="Q440" s="47" t="s">
        <v>634</v>
      </c>
      <c r="R440" s="48">
        <v>0.19900000000000001</v>
      </c>
      <c r="T440" s="55">
        <v>8</v>
      </c>
      <c r="U440" s="56">
        <v>1995</v>
      </c>
      <c r="V440" s="57" t="s">
        <v>156</v>
      </c>
      <c r="W440" s="57" t="s">
        <v>121</v>
      </c>
      <c r="X440" s="57" t="s">
        <v>140</v>
      </c>
      <c r="Y440" s="58" t="str">
        <f t="shared" si="15"/>
        <v>81995暖房設備用無し（一定速）</v>
      </c>
      <c r="Z440" s="59">
        <v>0.26</v>
      </c>
      <c r="AA440" s="59">
        <v>0.74</v>
      </c>
      <c r="AB440" s="60">
        <v>0.26</v>
      </c>
      <c r="AC440" s="60">
        <v>0.74</v>
      </c>
      <c r="AD440" s="61">
        <f>HLOOKUP(T440,既存設備NO3!$E$16:$P$17,2,0)</f>
        <v>0</v>
      </c>
      <c r="AE440" s="62">
        <f t="shared" si="13"/>
        <v>0.74</v>
      </c>
    </row>
    <row r="441" spans="13:31" ht="13.5" customHeight="1">
      <c r="M441" s="46">
        <v>1</v>
      </c>
      <c r="N441" s="47" t="s">
        <v>122</v>
      </c>
      <c r="O441" s="47" t="s">
        <v>489</v>
      </c>
      <c r="P441" s="47" t="s">
        <v>344</v>
      </c>
      <c r="Q441" s="47" t="s">
        <v>635</v>
      </c>
      <c r="R441" s="48">
        <v>0.221</v>
      </c>
      <c r="T441" s="55">
        <v>8</v>
      </c>
      <c r="U441" s="56">
        <v>2005</v>
      </c>
      <c r="V441" s="57" t="s">
        <v>124</v>
      </c>
      <c r="W441" s="57" t="s">
        <v>125</v>
      </c>
      <c r="X441" s="57" t="s">
        <v>102</v>
      </c>
      <c r="Y441" s="58" t="str">
        <f t="shared" si="15"/>
        <v>82005冷房店舗用有り</v>
      </c>
      <c r="Z441" s="59">
        <v>-0.86599999999999999</v>
      </c>
      <c r="AA441" s="59">
        <v>1.8660000000000001</v>
      </c>
      <c r="AB441" s="60">
        <v>1.0455000000000001</v>
      </c>
      <c r="AC441" s="60">
        <v>1.3880999999999999</v>
      </c>
      <c r="AD441" s="61">
        <f>HLOOKUP(T441,既存設備NO3!$E$16:$P$17,2,0)</f>
        <v>0</v>
      </c>
      <c r="AE441" s="62">
        <f t="shared" si="13"/>
        <v>1.3879999999999999</v>
      </c>
    </row>
    <row r="442" spans="13:31">
      <c r="M442" s="46">
        <v>1</v>
      </c>
      <c r="N442" s="47" t="s">
        <v>130</v>
      </c>
      <c r="O442" s="47" t="s">
        <v>489</v>
      </c>
      <c r="P442" s="47" t="s">
        <v>344</v>
      </c>
      <c r="Q442" s="47" t="s">
        <v>636</v>
      </c>
      <c r="R442" s="48">
        <v>0.26300000000000001</v>
      </c>
      <c r="T442" s="55">
        <v>8</v>
      </c>
      <c r="U442" s="56">
        <v>2005</v>
      </c>
      <c r="V442" s="57" t="s">
        <v>124</v>
      </c>
      <c r="W442" s="57" t="s">
        <v>111</v>
      </c>
      <c r="X442" s="57" t="s">
        <v>102</v>
      </c>
      <c r="Y442" s="58" t="str">
        <f t="shared" si="15"/>
        <v>82005冷房ビル用マルチ有り</v>
      </c>
      <c r="Z442" s="59">
        <v>-0.68200000000000005</v>
      </c>
      <c r="AA442" s="59">
        <v>1.6819999999999999</v>
      </c>
      <c r="AB442" s="60">
        <v>1.0490999999999999</v>
      </c>
      <c r="AC442" s="60">
        <v>1.2492000000000001</v>
      </c>
      <c r="AD442" s="61">
        <f>HLOOKUP(T442,既存設備NO3!$E$16:$P$17,2,0)</f>
        <v>0</v>
      </c>
      <c r="AE442" s="62">
        <f t="shared" ref="AE442:AE505" si="16">ROUNDDOWN(IF(AD442&gt;=0.25,Z442*AD442+AA442,AB442*AD442+AC442),3)</f>
        <v>1.2490000000000001</v>
      </c>
    </row>
    <row r="443" spans="13:31" ht="13.5" customHeight="1">
      <c r="M443" s="46">
        <v>1</v>
      </c>
      <c r="N443" s="47" t="s">
        <v>128</v>
      </c>
      <c r="O443" s="47" t="s">
        <v>489</v>
      </c>
      <c r="P443" s="47" t="s">
        <v>344</v>
      </c>
      <c r="Q443" s="47" t="s">
        <v>637</v>
      </c>
      <c r="R443" s="48">
        <v>0.42499999999999999</v>
      </c>
      <c r="T443" s="55">
        <v>8</v>
      </c>
      <c r="U443" s="56">
        <v>2005</v>
      </c>
      <c r="V443" s="57" t="s">
        <v>124</v>
      </c>
      <c r="W443" s="57" t="s">
        <v>121</v>
      </c>
      <c r="X443" s="57" t="s">
        <v>102</v>
      </c>
      <c r="Y443" s="58" t="str">
        <f t="shared" si="15"/>
        <v>82005冷房設備用有り</v>
      </c>
      <c r="Z443" s="59">
        <v>-0.114</v>
      </c>
      <c r="AA443" s="59">
        <v>1.1140000000000001</v>
      </c>
      <c r="AB443" s="60">
        <v>1.0325</v>
      </c>
      <c r="AC443" s="60">
        <v>0.82740000000000002</v>
      </c>
      <c r="AD443" s="61">
        <f>HLOOKUP(T443,既存設備NO3!$E$16:$P$17,2,0)</f>
        <v>0</v>
      </c>
      <c r="AE443" s="62">
        <f t="shared" si="16"/>
        <v>0.82699999999999996</v>
      </c>
    </row>
    <row r="444" spans="13:31" ht="13.5" customHeight="1">
      <c r="M444" s="46">
        <v>1</v>
      </c>
      <c r="N444" s="47" t="s">
        <v>138</v>
      </c>
      <c r="O444" s="47" t="s">
        <v>489</v>
      </c>
      <c r="P444" s="47" t="s">
        <v>344</v>
      </c>
      <c r="Q444" s="47" t="s">
        <v>638</v>
      </c>
      <c r="R444" s="48">
        <v>0.21</v>
      </c>
      <c r="T444" s="55">
        <v>8</v>
      </c>
      <c r="U444" s="56">
        <v>2005</v>
      </c>
      <c r="V444" s="57" t="s">
        <v>124</v>
      </c>
      <c r="W444" s="57" t="s">
        <v>125</v>
      </c>
      <c r="X444" s="57" t="s">
        <v>140</v>
      </c>
      <c r="Y444" s="58" t="str">
        <f t="shared" si="15"/>
        <v>82005冷房店舗用無し（一定速）</v>
      </c>
      <c r="Z444" s="59">
        <v>0.25</v>
      </c>
      <c r="AA444" s="59">
        <v>0.75</v>
      </c>
      <c r="AB444" s="60">
        <v>0.25</v>
      </c>
      <c r="AC444" s="60">
        <v>0.75</v>
      </c>
      <c r="AD444" s="61">
        <f>HLOOKUP(T444,既存設備NO3!$E$16:$P$17,2,0)</f>
        <v>0</v>
      </c>
      <c r="AE444" s="62">
        <f t="shared" si="16"/>
        <v>0.75</v>
      </c>
    </row>
    <row r="445" spans="13:31" ht="13.5" customHeight="1">
      <c r="M445" s="46">
        <v>1</v>
      </c>
      <c r="N445" s="47" t="s">
        <v>143</v>
      </c>
      <c r="O445" s="47" t="s">
        <v>489</v>
      </c>
      <c r="P445" s="47" t="s">
        <v>344</v>
      </c>
      <c r="Q445" s="47" t="s">
        <v>639</v>
      </c>
      <c r="R445" s="48">
        <v>0.23699999999999999</v>
      </c>
      <c r="T445" s="55">
        <v>8</v>
      </c>
      <c r="U445" s="56">
        <v>2005</v>
      </c>
      <c r="V445" s="57" t="s">
        <v>124</v>
      </c>
      <c r="W445" s="57" t="s">
        <v>111</v>
      </c>
      <c r="X445" s="57" t="s">
        <v>140</v>
      </c>
      <c r="Y445" s="58" t="str">
        <f t="shared" si="15"/>
        <v>82005冷房ビル用マルチ無し（一定速）</v>
      </c>
      <c r="Z445" s="59">
        <v>0.25</v>
      </c>
      <c r="AA445" s="59">
        <v>0.75</v>
      </c>
      <c r="AB445" s="60">
        <v>0.25</v>
      </c>
      <c r="AC445" s="60">
        <v>0.75</v>
      </c>
      <c r="AD445" s="61">
        <f>HLOOKUP(T445,既存設備NO3!$E$16:$P$17,2,0)</f>
        <v>0</v>
      </c>
      <c r="AE445" s="62">
        <f t="shared" si="16"/>
        <v>0.75</v>
      </c>
    </row>
    <row r="446" spans="13:31" ht="13.5" customHeight="1">
      <c r="M446" s="46">
        <v>1</v>
      </c>
      <c r="N446" s="47" t="s">
        <v>149</v>
      </c>
      <c r="O446" s="47" t="s">
        <v>489</v>
      </c>
      <c r="P446" s="47" t="s">
        <v>344</v>
      </c>
      <c r="Q446" s="47" t="s">
        <v>640</v>
      </c>
      <c r="R446" s="48">
        <v>0.23300000000000001</v>
      </c>
      <c r="T446" s="55">
        <v>8</v>
      </c>
      <c r="U446" s="56">
        <v>2005</v>
      </c>
      <c r="V446" s="57" t="s">
        <v>124</v>
      </c>
      <c r="W446" s="57" t="s">
        <v>121</v>
      </c>
      <c r="X446" s="57" t="s">
        <v>140</v>
      </c>
      <c r="Y446" s="58" t="str">
        <f t="shared" si="15"/>
        <v>82005冷房設備用無し（一定速）</v>
      </c>
      <c r="Z446" s="59">
        <v>0.25</v>
      </c>
      <c r="AA446" s="59">
        <v>0.75</v>
      </c>
      <c r="AB446" s="60">
        <v>0.25</v>
      </c>
      <c r="AC446" s="60">
        <v>0.75</v>
      </c>
      <c r="AD446" s="61">
        <f>HLOOKUP(T446,既存設備NO3!$E$16:$P$17,2,0)</f>
        <v>0</v>
      </c>
      <c r="AE446" s="62">
        <f t="shared" si="16"/>
        <v>0.75</v>
      </c>
    </row>
    <row r="447" spans="13:31" ht="13.5" customHeight="1">
      <c r="M447" s="46">
        <v>1</v>
      </c>
      <c r="N447" s="47" t="s">
        <v>154</v>
      </c>
      <c r="O447" s="47" t="s">
        <v>489</v>
      </c>
      <c r="P447" s="47" t="s">
        <v>344</v>
      </c>
      <c r="Q447" s="47" t="s">
        <v>641</v>
      </c>
      <c r="R447" s="48">
        <v>0.37</v>
      </c>
      <c r="T447" s="55">
        <v>8</v>
      </c>
      <c r="U447" s="56">
        <v>2005</v>
      </c>
      <c r="V447" s="57" t="s">
        <v>156</v>
      </c>
      <c r="W447" s="57" t="s">
        <v>125</v>
      </c>
      <c r="X447" s="57" t="s">
        <v>102</v>
      </c>
      <c r="Y447" s="58" t="str">
        <f t="shared" si="15"/>
        <v>82005暖房店舗用有り</v>
      </c>
      <c r="Z447" s="59">
        <v>-0.65</v>
      </c>
      <c r="AA447" s="59">
        <v>1.65</v>
      </c>
      <c r="AB447" s="60">
        <v>1.0726</v>
      </c>
      <c r="AC447" s="60">
        <v>1.2194</v>
      </c>
      <c r="AD447" s="61">
        <f>HLOOKUP(T447,既存設備NO3!$E$16:$P$17,2,0)</f>
        <v>0</v>
      </c>
      <c r="AE447" s="62">
        <f t="shared" si="16"/>
        <v>1.2190000000000001</v>
      </c>
    </row>
    <row r="448" spans="13:31">
      <c r="M448" s="46">
        <v>1</v>
      </c>
      <c r="N448" s="47" t="s">
        <v>153</v>
      </c>
      <c r="O448" s="47" t="s">
        <v>489</v>
      </c>
      <c r="P448" s="47" t="s">
        <v>344</v>
      </c>
      <c r="Q448" s="47" t="s">
        <v>642</v>
      </c>
      <c r="R448" s="48">
        <v>0.27800000000000002</v>
      </c>
      <c r="T448" s="55">
        <v>8</v>
      </c>
      <c r="U448" s="56">
        <v>2005</v>
      </c>
      <c r="V448" s="57" t="s">
        <v>156</v>
      </c>
      <c r="W448" s="57" t="s">
        <v>111</v>
      </c>
      <c r="X448" s="57" t="s">
        <v>102</v>
      </c>
      <c r="Y448" s="58" t="str">
        <f t="shared" si="15"/>
        <v>82005暖房ビル用マルチ有り</v>
      </c>
      <c r="Z448" s="59">
        <v>-0.56000000000000005</v>
      </c>
      <c r="AA448" s="59">
        <v>1.56</v>
      </c>
      <c r="AB448" s="60">
        <v>1.0330999999999999</v>
      </c>
      <c r="AC448" s="60">
        <v>1.1617</v>
      </c>
      <c r="AD448" s="61">
        <f>HLOOKUP(T448,既存設備NO3!$E$16:$P$17,2,0)</f>
        <v>0</v>
      </c>
      <c r="AE448" s="62">
        <f t="shared" si="16"/>
        <v>1.161</v>
      </c>
    </row>
    <row r="449" spans="13:31" ht="13.5" customHeight="1">
      <c r="M449" s="46">
        <v>1</v>
      </c>
      <c r="N449" s="47" t="s">
        <v>110</v>
      </c>
      <c r="O449" s="47" t="s">
        <v>489</v>
      </c>
      <c r="P449" s="47" t="s">
        <v>344</v>
      </c>
      <c r="Q449" s="47" t="s">
        <v>643</v>
      </c>
      <c r="R449" s="48">
        <v>0.56100000000000005</v>
      </c>
      <c r="T449" s="55">
        <v>8</v>
      </c>
      <c r="U449" s="56">
        <v>2005</v>
      </c>
      <c r="V449" s="57" t="s">
        <v>156</v>
      </c>
      <c r="W449" s="57" t="s">
        <v>121</v>
      </c>
      <c r="X449" s="57" t="s">
        <v>102</v>
      </c>
      <c r="Y449" s="58" t="str">
        <f t="shared" si="15"/>
        <v>82005暖房設備用有り</v>
      </c>
      <c r="Z449" s="59">
        <v>-0.126</v>
      </c>
      <c r="AA449" s="59">
        <v>1.1259999999999999</v>
      </c>
      <c r="AB449" s="60">
        <v>1.0239</v>
      </c>
      <c r="AC449" s="60">
        <v>0.83850000000000002</v>
      </c>
      <c r="AD449" s="61">
        <f>HLOOKUP(T449,既存設備NO3!$E$16:$P$17,2,0)</f>
        <v>0</v>
      </c>
      <c r="AE449" s="62">
        <f t="shared" si="16"/>
        <v>0.83799999999999997</v>
      </c>
    </row>
    <row r="450" spans="13:31" ht="13.5" customHeight="1">
      <c r="M450" s="46">
        <v>1</v>
      </c>
      <c r="N450" s="47" t="s">
        <v>90</v>
      </c>
      <c r="O450" s="47" t="s">
        <v>489</v>
      </c>
      <c r="P450" s="47" t="s">
        <v>344</v>
      </c>
      <c r="Q450" s="47" t="s">
        <v>644</v>
      </c>
      <c r="R450" s="48">
        <v>0.66600000000000004</v>
      </c>
      <c r="T450" s="55">
        <v>8</v>
      </c>
      <c r="U450" s="56">
        <v>2005</v>
      </c>
      <c r="V450" s="57" t="s">
        <v>156</v>
      </c>
      <c r="W450" s="57" t="s">
        <v>125</v>
      </c>
      <c r="X450" s="57" t="s">
        <v>140</v>
      </c>
      <c r="Y450" s="58" t="str">
        <f t="shared" si="15"/>
        <v>82005暖房店舗用無し（一定速）</v>
      </c>
      <c r="Z450" s="59">
        <v>0.25</v>
      </c>
      <c r="AA450" s="59">
        <v>0.75</v>
      </c>
      <c r="AB450" s="60">
        <v>0.25</v>
      </c>
      <c r="AC450" s="60">
        <v>0.75</v>
      </c>
      <c r="AD450" s="61">
        <f>HLOOKUP(T450,既存設備NO3!$E$16:$P$17,2,0)</f>
        <v>0</v>
      </c>
      <c r="AE450" s="62">
        <f t="shared" si="16"/>
        <v>0.75</v>
      </c>
    </row>
    <row r="451" spans="13:31" ht="13.5" customHeight="1">
      <c r="M451" s="46">
        <v>1</v>
      </c>
      <c r="N451" s="47" t="s">
        <v>171</v>
      </c>
      <c r="O451" s="47" t="s">
        <v>489</v>
      </c>
      <c r="P451" s="47" t="s">
        <v>344</v>
      </c>
      <c r="Q451" s="47" t="s">
        <v>645</v>
      </c>
      <c r="R451" s="48">
        <v>0.158</v>
      </c>
      <c r="T451" s="55">
        <v>8</v>
      </c>
      <c r="U451" s="56">
        <v>2005</v>
      </c>
      <c r="V451" s="57" t="s">
        <v>156</v>
      </c>
      <c r="W451" s="57" t="s">
        <v>111</v>
      </c>
      <c r="X451" s="57" t="s">
        <v>140</v>
      </c>
      <c r="Y451" s="58" t="str">
        <f t="shared" si="15"/>
        <v>82005暖房ビル用マルチ無し（一定速）</v>
      </c>
      <c r="Z451" s="59">
        <v>0.25</v>
      </c>
      <c r="AA451" s="59">
        <v>0.75</v>
      </c>
      <c r="AB451" s="60">
        <v>0.25</v>
      </c>
      <c r="AC451" s="60">
        <v>0.75</v>
      </c>
      <c r="AD451" s="61">
        <f>HLOOKUP(T451,既存設備NO3!$E$16:$P$17,2,0)</f>
        <v>0</v>
      </c>
      <c r="AE451" s="62">
        <f t="shared" si="16"/>
        <v>0.75</v>
      </c>
    </row>
    <row r="452" spans="13:31" ht="13.5" customHeight="1">
      <c r="M452" s="46">
        <v>2</v>
      </c>
      <c r="N452" s="47" t="s">
        <v>112</v>
      </c>
      <c r="O452" s="47" t="s">
        <v>489</v>
      </c>
      <c r="P452" s="47" t="s">
        <v>344</v>
      </c>
      <c r="Q452" s="47" t="s">
        <v>646</v>
      </c>
      <c r="R452" s="48">
        <v>0.193</v>
      </c>
      <c r="T452" s="55">
        <v>8</v>
      </c>
      <c r="U452" s="56">
        <v>2005</v>
      </c>
      <c r="V452" s="57" t="s">
        <v>156</v>
      </c>
      <c r="W452" s="57" t="s">
        <v>121</v>
      </c>
      <c r="X452" s="57" t="s">
        <v>140</v>
      </c>
      <c r="Y452" s="58" t="str">
        <f t="shared" si="15"/>
        <v>82005暖房設備用無し（一定速）</v>
      </c>
      <c r="Z452" s="59">
        <v>0.25</v>
      </c>
      <c r="AA452" s="59">
        <v>0.75</v>
      </c>
      <c r="AB452" s="60">
        <v>0.25</v>
      </c>
      <c r="AC452" s="60">
        <v>0.75</v>
      </c>
      <c r="AD452" s="61">
        <f>HLOOKUP(T452,既存設備NO3!$E$16:$P$17,2,0)</f>
        <v>0</v>
      </c>
      <c r="AE452" s="62">
        <f t="shared" si="16"/>
        <v>0.75</v>
      </c>
    </row>
    <row r="453" spans="13:31" ht="13.5" customHeight="1">
      <c r="M453" s="46">
        <v>2</v>
      </c>
      <c r="N453" s="47" t="s">
        <v>122</v>
      </c>
      <c r="O453" s="47" t="s">
        <v>489</v>
      </c>
      <c r="P453" s="47" t="s">
        <v>344</v>
      </c>
      <c r="Q453" s="47" t="s">
        <v>647</v>
      </c>
      <c r="R453" s="48">
        <v>0.22900000000000001</v>
      </c>
      <c r="T453" s="55">
        <v>8</v>
      </c>
      <c r="U453" s="67">
        <v>2010</v>
      </c>
      <c r="V453" s="46" t="s">
        <v>124</v>
      </c>
      <c r="W453" s="46" t="s">
        <v>125</v>
      </c>
      <c r="X453" s="46" t="s">
        <v>102</v>
      </c>
      <c r="Y453" s="68" t="str">
        <f t="shared" si="15"/>
        <v>82010冷房店舗用有り</v>
      </c>
      <c r="Z453" s="69">
        <v>-1.1000000000000001</v>
      </c>
      <c r="AA453" s="69">
        <v>2.1</v>
      </c>
      <c r="AB453" s="70">
        <v>1.0511999999999999</v>
      </c>
      <c r="AC453" s="70">
        <v>1.5622</v>
      </c>
      <c r="AD453" s="61">
        <f>HLOOKUP(T453,既存設備NO3!$E$16:$P$17,2,0)</f>
        <v>0</v>
      </c>
      <c r="AE453" s="62">
        <f t="shared" si="16"/>
        <v>1.5620000000000001</v>
      </c>
    </row>
    <row r="454" spans="13:31">
      <c r="M454" s="46">
        <v>2</v>
      </c>
      <c r="N454" s="47" t="s">
        <v>130</v>
      </c>
      <c r="O454" s="47" t="s">
        <v>489</v>
      </c>
      <c r="P454" s="47" t="s">
        <v>344</v>
      </c>
      <c r="Q454" s="47" t="s">
        <v>648</v>
      </c>
      <c r="R454" s="48">
        <v>0.254</v>
      </c>
      <c r="T454" s="55">
        <v>8</v>
      </c>
      <c r="U454" s="67">
        <v>2010</v>
      </c>
      <c r="V454" s="46" t="s">
        <v>124</v>
      </c>
      <c r="W454" s="46" t="s">
        <v>111</v>
      </c>
      <c r="X454" s="46" t="s">
        <v>102</v>
      </c>
      <c r="Y454" s="68" t="str">
        <f t="shared" si="15"/>
        <v>82010冷房ビル用マルチ有り</v>
      </c>
      <c r="Z454" s="69">
        <v>-0.88</v>
      </c>
      <c r="AA454" s="69">
        <v>1.88</v>
      </c>
      <c r="AB454" s="70">
        <v>1.0548999999999999</v>
      </c>
      <c r="AC454" s="70">
        <v>1.3963000000000001</v>
      </c>
      <c r="AD454" s="61">
        <f>HLOOKUP(T454,既存設備NO3!$E$16:$P$17,2,0)</f>
        <v>0</v>
      </c>
      <c r="AE454" s="62">
        <f t="shared" si="16"/>
        <v>1.3959999999999999</v>
      </c>
    </row>
    <row r="455" spans="13:31" ht="13.5" customHeight="1">
      <c r="M455" s="46">
        <v>2</v>
      </c>
      <c r="N455" s="47" t="s">
        <v>128</v>
      </c>
      <c r="O455" s="47" t="s">
        <v>489</v>
      </c>
      <c r="P455" s="47" t="s">
        <v>344</v>
      </c>
      <c r="Q455" s="47" t="s">
        <v>649</v>
      </c>
      <c r="R455" s="48">
        <v>0.36699999999999999</v>
      </c>
      <c r="T455" s="55">
        <v>8</v>
      </c>
      <c r="U455" s="67">
        <v>2010</v>
      </c>
      <c r="V455" s="46" t="s">
        <v>124</v>
      </c>
      <c r="W455" s="46" t="s">
        <v>121</v>
      </c>
      <c r="X455" s="46" t="s">
        <v>102</v>
      </c>
      <c r="Y455" s="68" t="str">
        <f t="shared" si="15"/>
        <v>82010冷房設備用有り</v>
      </c>
      <c r="Z455" s="69">
        <v>-0.26</v>
      </c>
      <c r="AA455" s="69">
        <v>1.26</v>
      </c>
      <c r="AB455" s="70">
        <v>1.1929000000000001</v>
      </c>
      <c r="AC455" s="70">
        <v>0.89680000000000004</v>
      </c>
      <c r="AD455" s="61">
        <f>HLOOKUP(T455,既存設備NO3!$E$16:$P$17,2,0)</f>
        <v>0</v>
      </c>
      <c r="AE455" s="62">
        <f t="shared" si="16"/>
        <v>0.89600000000000002</v>
      </c>
    </row>
    <row r="456" spans="13:31" ht="13.5" customHeight="1">
      <c r="M456" s="46">
        <v>2</v>
      </c>
      <c r="N456" s="47" t="s">
        <v>138</v>
      </c>
      <c r="O456" s="47" t="s">
        <v>489</v>
      </c>
      <c r="P456" s="47" t="s">
        <v>344</v>
      </c>
      <c r="Q456" s="47" t="s">
        <v>650</v>
      </c>
      <c r="R456" s="48">
        <v>0.224</v>
      </c>
      <c r="T456" s="55">
        <v>8</v>
      </c>
      <c r="U456" s="67">
        <v>2010</v>
      </c>
      <c r="V456" s="46" t="s">
        <v>124</v>
      </c>
      <c r="W456" s="46" t="s">
        <v>125</v>
      </c>
      <c r="X456" s="46" t="s">
        <v>140</v>
      </c>
      <c r="Y456" s="68" t="str">
        <f t="shared" si="15"/>
        <v>82010冷房店舗用無し（一定速）</v>
      </c>
      <c r="Z456" s="69">
        <v>0.25</v>
      </c>
      <c r="AA456" s="69">
        <v>0.75</v>
      </c>
      <c r="AB456" s="70">
        <v>0.25</v>
      </c>
      <c r="AC456" s="70">
        <v>0.75</v>
      </c>
      <c r="AD456" s="61">
        <f>HLOOKUP(T456,既存設備NO3!$E$16:$P$17,2,0)</f>
        <v>0</v>
      </c>
      <c r="AE456" s="62">
        <f t="shared" si="16"/>
        <v>0.75</v>
      </c>
    </row>
    <row r="457" spans="13:31" ht="13.5" customHeight="1">
      <c r="M457" s="46">
        <v>2</v>
      </c>
      <c r="N457" s="47" t="s">
        <v>143</v>
      </c>
      <c r="O457" s="47" t="s">
        <v>489</v>
      </c>
      <c r="P457" s="47" t="s">
        <v>344</v>
      </c>
      <c r="Q457" s="47" t="s">
        <v>651</v>
      </c>
      <c r="R457" s="48">
        <v>0.23499999999999999</v>
      </c>
      <c r="T457" s="55">
        <v>8</v>
      </c>
      <c r="U457" s="67">
        <v>2010</v>
      </c>
      <c r="V457" s="46" t="s">
        <v>124</v>
      </c>
      <c r="W457" s="46" t="s">
        <v>111</v>
      </c>
      <c r="X457" s="46" t="s">
        <v>140</v>
      </c>
      <c r="Y457" s="68" t="str">
        <f t="shared" si="15"/>
        <v>82010冷房ビル用マルチ無し（一定速）</v>
      </c>
      <c r="Z457" s="69">
        <v>0.25</v>
      </c>
      <c r="AA457" s="69">
        <v>0.75</v>
      </c>
      <c r="AB457" s="70">
        <v>0.25</v>
      </c>
      <c r="AC457" s="70">
        <v>0.75</v>
      </c>
      <c r="AD457" s="61">
        <f>HLOOKUP(T457,既存設備NO3!$E$16:$P$17,2,0)</f>
        <v>0</v>
      </c>
      <c r="AE457" s="62">
        <f t="shared" si="16"/>
        <v>0.75</v>
      </c>
    </row>
    <row r="458" spans="13:31" ht="13.5" customHeight="1">
      <c r="M458" s="46">
        <v>2</v>
      </c>
      <c r="N458" s="47" t="s">
        <v>149</v>
      </c>
      <c r="O458" s="47" t="s">
        <v>489</v>
      </c>
      <c r="P458" s="47" t="s">
        <v>344</v>
      </c>
      <c r="Q458" s="47" t="s">
        <v>652</v>
      </c>
      <c r="R458" s="48">
        <v>0.21</v>
      </c>
      <c r="T458" s="55">
        <v>8</v>
      </c>
      <c r="U458" s="67">
        <v>2010</v>
      </c>
      <c r="V458" s="46" t="s">
        <v>124</v>
      </c>
      <c r="W458" s="46" t="s">
        <v>121</v>
      </c>
      <c r="X458" s="46" t="s">
        <v>140</v>
      </c>
      <c r="Y458" s="68" t="str">
        <f t="shared" si="15"/>
        <v>82010冷房設備用無し（一定速）</v>
      </c>
      <c r="Z458" s="69">
        <v>0.25</v>
      </c>
      <c r="AA458" s="69">
        <v>0.75</v>
      </c>
      <c r="AB458" s="70">
        <v>0.25</v>
      </c>
      <c r="AC458" s="70">
        <v>0.75</v>
      </c>
      <c r="AD458" s="61">
        <f>HLOOKUP(T458,既存設備NO3!$E$16:$P$17,2,0)</f>
        <v>0</v>
      </c>
      <c r="AE458" s="62">
        <f t="shared" si="16"/>
        <v>0.75</v>
      </c>
    </row>
    <row r="459" spans="13:31" ht="13.5" customHeight="1">
      <c r="M459" s="46">
        <v>2</v>
      </c>
      <c r="N459" s="47" t="s">
        <v>154</v>
      </c>
      <c r="O459" s="47" t="s">
        <v>489</v>
      </c>
      <c r="P459" s="47" t="s">
        <v>344</v>
      </c>
      <c r="Q459" s="47" t="s">
        <v>653</v>
      </c>
      <c r="R459" s="48">
        <v>0.35899999999999999</v>
      </c>
      <c r="T459" s="55">
        <v>8</v>
      </c>
      <c r="U459" s="67">
        <v>2010</v>
      </c>
      <c r="V459" s="46" t="s">
        <v>156</v>
      </c>
      <c r="W459" s="46" t="s">
        <v>125</v>
      </c>
      <c r="X459" s="46" t="s">
        <v>102</v>
      </c>
      <c r="Y459" s="68" t="str">
        <f t="shared" si="15"/>
        <v>82010暖房店舗用有り</v>
      </c>
      <c r="Z459" s="69">
        <v>-0.72</v>
      </c>
      <c r="AA459" s="69">
        <v>1.72</v>
      </c>
      <c r="AB459" s="70">
        <v>1.0757000000000001</v>
      </c>
      <c r="AC459" s="70">
        <v>1.2710999999999999</v>
      </c>
      <c r="AD459" s="61">
        <f>HLOOKUP(T459,既存設備NO3!$E$16:$P$17,2,0)</f>
        <v>0</v>
      </c>
      <c r="AE459" s="62">
        <f t="shared" si="16"/>
        <v>1.2709999999999999</v>
      </c>
    </row>
    <row r="460" spans="13:31">
      <c r="M460" s="46">
        <v>2</v>
      </c>
      <c r="N460" s="47" t="s">
        <v>153</v>
      </c>
      <c r="O460" s="47" t="s">
        <v>489</v>
      </c>
      <c r="P460" s="47" t="s">
        <v>344</v>
      </c>
      <c r="Q460" s="47" t="s">
        <v>654</v>
      </c>
      <c r="R460" s="48">
        <v>0.25</v>
      </c>
      <c r="T460" s="55">
        <v>8</v>
      </c>
      <c r="U460" s="67">
        <v>2010</v>
      </c>
      <c r="V460" s="46" t="s">
        <v>156</v>
      </c>
      <c r="W460" s="46" t="s">
        <v>111</v>
      </c>
      <c r="X460" s="46" t="s">
        <v>102</v>
      </c>
      <c r="Y460" s="68" t="str">
        <f t="shared" si="15"/>
        <v>82010暖房ビル用マルチ有り</v>
      </c>
      <c r="Z460" s="69">
        <v>-0.7</v>
      </c>
      <c r="AA460" s="69">
        <v>1.7</v>
      </c>
      <c r="AB460" s="70">
        <v>1.036</v>
      </c>
      <c r="AC460" s="70">
        <v>1.266</v>
      </c>
      <c r="AD460" s="61">
        <f>HLOOKUP(T460,既存設備NO3!$E$16:$P$17,2,0)</f>
        <v>0</v>
      </c>
      <c r="AE460" s="62">
        <f t="shared" si="16"/>
        <v>1.266</v>
      </c>
    </row>
    <row r="461" spans="13:31" ht="13.5" customHeight="1">
      <c r="M461" s="46">
        <v>2</v>
      </c>
      <c r="N461" s="47" t="s">
        <v>110</v>
      </c>
      <c r="O461" s="47" t="s">
        <v>489</v>
      </c>
      <c r="P461" s="47" t="s">
        <v>344</v>
      </c>
      <c r="Q461" s="47" t="s">
        <v>655</v>
      </c>
      <c r="R461" s="48">
        <v>0.51700000000000002</v>
      </c>
      <c r="T461" s="55">
        <v>8</v>
      </c>
      <c r="U461" s="67">
        <v>2010</v>
      </c>
      <c r="V461" s="46" t="s">
        <v>156</v>
      </c>
      <c r="W461" s="46" t="s">
        <v>121</v>
      </c>
      <c r="X461" s="46" t="s">
        <v>102</v>
      </c>
      <c r="Y461" s="68" t="str">
        <f t="shared" si="15"/>
        <v>82010暖房設備用有り</v>
      </c>
      <c r="Z461" s="69">
        <v>-0.26</v>
      </c>
      <c r="AA461" s="69">
        <v>1.26</v>
      </c>
      <c r="AB461" s="70">
        <v>0.82779999999999998</v>
      </c>
      <c r="AC461" s="70">
        <v>0.98809999999999998</v>
      </c>
      <c r="AD461" s="61">
        <f>HLOOKUP(T461,既存設備NO3!$E$16:$P$17,2,0)</f>
        <v>0</v>
      </c>
      <c r="AE461" s="62">
        <f t="shared" si="16"/>
        <v>0.98799999999999999</v>
      </c>
    </row>
    <row r="462" spans="13:31" ht="13.5" customHeight="1">
      <c r="M462" s="46">
        <v>2</v>
      </c>
      <c r="N462" s="47" t="s">
        <v>90</v>
      </c>
      <c r="O462" s="47" t="s">
        <v>489</v>
      </c>
      <c r="P462" s="47" t="s">
        <v>344</v>
      </c>
      <c r="Q462" s="47" t="s">
        <v>656</v>
      </c>
      <c r="R462" s="48">
        <v>0.627</v>
      </c>
      <c r="T462" s="55">
        <v>8</v>
      </c>
      <c r="U462" s="67">
        <v>2010</v>
      </c>
      <c r="V462" s="46" t="s">
        <v>156</v>
      </c>
      <c r="W462" s="46" t="s">
        <v>125</v>
      </c>
      <c r="X462" s="46" t="s">
        <v>140</v>
      </c>
      <c r="Y462" s="68" t="str">
        <f t="shared" si="15"/>
        <v>82010暖房店舗用無し（一定速）</v>
      </c>
      <c r="Z462" s="69">
        <v>0.25</v>
      </c>
      <c r="AA462" s="69">
        <v>0.75</v>
      </c>
      <c r="AB462" s="70">
        <v>0.25</v>
      </c>
      <c r="AC462" s="70">
        <v>0.75</v>
      </c>
      <c r="AD462" s="61">
        <f>HLOOKUP(T462,既存設備NO3!$E$16:$P$17,2,0)</f>
        <v>0</v>
      </c>
      <c r="AE462" s="62">
        <f t="shared" si="16"/>
        <v>0.75</v>
      </c>
    </row>
    <row r="463" spans="13:31" ht="13.5" customHeight="1">
      <c r="M463" s="46">
        <v>2</v>
      </c>
      <c r="N463" s="47" t="s">
        <v>171</v>
      </c>
      <c r="O463" s="47" t="s">
        <v>489</v>
      </c>
      <c r="P463" s="47" t="s">
        <v>344</v>
      </c>
      <c r="Q463" s="47" t="s">
        <v>657</v>
      </c>
      <c r="R463" s="48">
        <v>0.11899999999999999</v>
      </c>
      <c r="T463" s="55">
        <v>8</v>
      </c>
      <c r="U463" s="67">
        <v>2010</v>
      </c>
      <c r="V463" s="46" t="s">
        <v>156</v>
      </c>
      <c r="W463" s="46" t="s">
        <v>111</v>
      </c>
      <c r="X463" s="46" t="s">
        <v>140</v>
      </c>
      <c r="Y463" s="68" t="str">
        <f t="shared" si="15"/>
        <v>82010暖房ビル用マルチ無し（一定速）</v>
      </c>
      <c r="Z463" s="69">
        <v>0.25</v>
      </c>
      <c r="AA463" s="69">
        <v>0.75</v>
      </c>
      <c r="AB463" s="70">
        <v>0.25</v>
      </c>
      <c r="AC463" s="70">
        <v>0.75</v>
      </c>
      <c r="AD463" s="61">
        <f>HLOOKUP(T463,既存設備NO3!$E$16:$P$17,2,0)</f>
        <v>0</v>
      </c>
      <c r="AE463" s="62">
        <f t="shared" si="16"/>
        <v>0.75</v>
      </c>
    </row>
    <row r="464" spans="13:31" ht="13.5" customHeight="1">
      <c r="M464" s="46">
        <v>3</v>
      </c>
      <c r="N464" s="47" t="s">
        <v>112</v>
      </c>
      <c r="O464" s="47" t="s">
        <v>489</v>
      </c>
      <c r="P464" s="47" t="s">
        <v>344</v>
      </c>
      <c r="Q464" s="47" t="s">
        <v>658</v>
      </c>
      <c r="R464" s="48">
        <v>0.14599999999999999</v>
      </c>
      <c r="T464" s="55">
        <v>8</v>
      </c>
      <c r="U464" s="67">
        <v>2010</v>
      </c>
      <c r="V464" s="46" t="s">
        <v>156</v>
      </c>
      <c r="W464" s="46" t="s">
        <v>121</v>
      </c>
      <c r="X464" s="46" t="s">
        <v>140</v>
      </c>
      <c r="Y464" s="68" t="str">
        <f t="shared" si="15"/>
        <v>82010暖房設備用無し（一定速）</v>
      </c>
      <c r="Z464" s="69">
        <v>0.25</v>
      </c>
      <c r="AA464" s="69">
        <v>0.75</v>
      </c>
      <c r="AB464" s="70">
        <v>0.25</v>
      </c>
      <c r="AC464" s="70">
        <v>0.75</v>
      </c>
      <c r="AD464" s="61">
        <f>HLOOKUP(T464,既存設備NO3!$E$16:$P$17,2,0)</f>
        <v>0</v>
      </c>
      <c r="AE464" s="62">
        <f t="shared" si="16"/>
        <v>0.75</v>
      </c>
    </row>
    <row r="465" spans="13:31" ht="13.5" customHeight="1">
      <c r="M465" s="46">
        <v>3</v>
      </c>
      <c r="N465" s="47" t="s">
        <v>122</v>
      </c>
      <c r="O465" s="47" t="s">
        <v>489</v>
      </c>
      <c r="P465" s="47" t="s">
        <v>344</v>
      </c>
      <c r="Q465" s="47" t="s">
        <v>659</v>
      </c>
      <c r="R465" s="48">
        <v>0.123</v>
      </c>
      <c r="T465" s="55">
        <v>8</v>
      </c>
      <c r="U465" s="67">
        <v>2015</v>
      </c>
      <c r="V465" s="46" t="s">
        <v>124</v>
      </c>
      <c r="W465" s="46" t="s">
        <v>125</v>
      </c>
      <c r="X465" s="46" t="s">
        <v>102</v>
      </c>
      <c r="Y465" s="68" t="str">
        <f t="shared" si="15"/>
        <v>82015冷房店舗用有り</v>
      </c>
      <c r="Z465" s="69">
        <v>-1.38</v>
      </c>
      <c r="AA465" s="69">
        <v>2.38</v>
      </c>
      <c r="AB465" s="70">
        <v>1.0581</v>
      </c>
      <c r="AC465" s="70">
        <v>1.7705</v>
      </c>
      <c r="AD465" s="61">
        <f>HLOOKUP(T465,既存設備NO3!$E$16:$P$17,2,0)</f>
        <v>0</v>
      </c>
      <c r="AE465" s="62">
        <f t="shared" si="16"/>
        <v>1.77</v>
      </c>
    </row>
    <row r="466" spans="13:31">
      <c r="M466" s="46">
        <v>3</v>
      </c>
      <c r="N466" s="47" t="s">
        <v>130</v>
      </c>
      <c r="O466" s="47" t="s">
        <v>489</v>
      </c>
      <c r="P466" s="47" t="s">
        <v>344</v>
      </c>
      <c r="Q466" s="47" t="s">
        <v>660</v>
      </c>
      <c r="R466" s="48">
        <v>0.15</v>
      </c>
      <c r="T466" s="55">
        <v>8</v>
      </c>
      <c r="U466" s="56">
        <v>2015</v>
      </c>
      <c r="V466" s="57" t="s">
        <v>124</v>
      </c>
      <c r="W466" s="57" t="s">
        <v>111</v>
      </c>
      <c r="X466" s="57" t="s">
        <v>102</v>
      </c>
      <c r="Y466" s="58" t="str">
        <f t="shared" si="15"/>
        <v>82015冷房ビル用マルチ有り</v>
      </c>
      <c r="Z466" s="59">
        <v>-1.5740000000000001</v>
      </c>
      <c r="AA466" s="59">
        <v>2.5739999999999998</v>
      </c>
      <c r="AB466" s="60">
        <v>1.0751999999999999</v>
      </c>
      <c r="AC466" s="60">
        <v>1.9117</v>
      </c>
      <c r="AD466" s="61">
        <f>HLOOKUP(T466,既存設備NO3!$E$16:$P$17,2,0)</f>
        <v>0</v>
      </c>
      <c r="AE466" s="62">
        <f t="shared" si="16"/>
        <v>1.911</v>
      </c>
    </row>
    <row r="467" spans="13:31" ht="13.5" customHeight="1">
      <c r="M467" s="46">
        <v>3</v>
      </c>
      <c r="N467" s="47" t="s">
        <v>128</v>
      </c>
      <c r="O467" s="47" t="s">
        <v>489</v>
      </c>
      <c r="P467" s="47" t="s">
        <v>344</v>
      </c>
      <c r="Q467" s="47" t="s">
        <v>661</v>
      </c>
      <c r="R467" s="48">
        <v>0.28999999999999998</v>
      </c>
      <c r="T467" s="55">
        <v>8</v>
      </c>
      <c r="U467" s="56">
        <v>2015</v>
      </c>
      <c r="V467" s="57" t="s">
        <v>124</v>
      </c>
      <c r="W467" s="57" t="s">
        <v>121</v>
      </c>
      <c r="X467" s="57" t="s">
        <v>102</v>
      </c>
      <c r="Y467" s="58" t="str">
        <f t="shared" si="15"/>
        <v>82015冷房設備用有り</v>
      </c>
      <c r="Z467" s="59">
        <v>-0.62</v>
      </c>
      <c r="AA467" s="59">
        <v>1.62</v>
      </c>
      <c r="AB467" s="60">
        <v>1.0472999999999999</v>
      </c>
      <c r="AC467" s="60">
        <v>1.2032</v>
      </c>
      <c r="AD467" s="61">
        <f>HLOOKUP(T467,既存設備NO3!$E$16:$P$17,2,0)</f>
        <v>0</v>
      </c>
      <c r="AE467" s="62">
        <f t="shared" si="16"/>
        <v>1.2030000000000001</v>
      </c>
    </row>
    <row r="468" spans="13:31" ht="13.5" customHeight="1">
      <c r="M468" s="46">
        <v>3</v>
      </c>
      <c r="N468" s="47" t="s">
        <v>138</v>
      </c>
      <c r="O468" s="47" t="s">
        <v>489</v>
      </c>
      <c r="P468" s="47" t="s">
        <v>344</v>
      </c>
      <c r="Q468" s="47" t="s">
        <v>662</v>
      </c>
      <c r="R468" s="48">
        <v>0.14299999999999999</v>
      </c>
      <c r="T468" s="55">
        <v>8</v>
      </c>
      <c r="U468" s="56">
        <v>2015</v>
      </c>
      <c r="V468" s="57" t="s">
        <v>124</v>
      </c>
      <c r="W468" s="57" t="s">
        <v>125</v>
      </c>
      <c r="X468" s="57" t="s">
        <v>140</v>
      </c>
      <c r="Y468" s="58" t="str">
        <f t="shared" si="15"/>
        <v>82015冷房店舗用無し（一定速）</v>
      </c>
      <c r="Z468" s="59">
        <v>0.25</v>
      </c>
      <c r="AA468" s="59">
        <v>0.75</v>
      </c>
      <c r="AB468" s="60">
        <v>0.25</v>
      </c>
      <c r="AC468" s="60">
        <v>0.75</v>
      </c>
      <c r="AD468" s="61">
        <f>HLOOKUP(T468,既存設備NO3!$E$16:$P$17,2,0)</f>
        <v>0</v>
      </c>
      <c r="AE468" s="62">
        <f t="shared" si="16"/>
        <v>0.75</v>
      </c>
    </row>
    <row r="469" spans="13:31" ht="13.5" customHeight="1">
      <c r="M469" s="46">
        <v>3</v>
      </c>
      <c r="N469" s="47" t="s">
        <v>143</v>
      </c>
      <c r="O469" s="47" t="s">
        <v>489</v>
      </c>
      <c r="P469" s="47" t="s">
        <v>344</v>
      </c>
      <c r="Q469" s="47" t="s">
        <v>663</v>
      </c>
      <c r="R469" s="48">
        <v>0.14199999999999999</v>
      </c>
      <c r="T469" s="55">
        <v>8</v>
      </c>
      <c r="U469" s="56">
        <v>2015</v>
      </c>
      <c r="V469" s="57" t="s">
        <v>124</v>
      </c>
      <c r="W469" s="57" t="s">
        <v>111</v>
      </c>
      <c r="X469" s="57" t="s">
        <v>140</v>
      </c>
      <c r="Y469" s="58" t="str">
        <f t="shared" si="15"/>
        <v>82015冷房ビル用マルチ無し（一定速）</v>
      </c>
      <c r="Z469" s="59">
        <v>0.25</v>
      </c>
      <c r="AA469" s="59">
        <v>0.75</v>
      </c>
      <c r="AB469" s="60">
        <v>0.25</v>
      </c>
      <c r="AC469" s="60">
        <v>0.75</v>
      </c>
      <c r="AD469" s="61">
        <f>HLOOKUP(T469,既存設備NO3!$E$16:$P$17,2,0)</f>
        <v>0</v>
      </c>
      <c r="AE469" s="62">
        <f t="shared" si="16"/>
        <v>0.75</v>
      </c>
    </row>
    <row r="470" spans="13:31" ht="13.5" customHeight="1">
      <c r="M470" s="46">
        <v>3</v>
      </c>
      <c r="N470" s="47" t="s">
        <v>149</v>
      </c>
      <c r="O470" s="47" t="s">
        <v>489</v>
      </c>
      <c r="P470" s="47" t="s">
        <v>344</v>
      </c>
      <c r="Q470" s="47" t="s">
        <v>664</v>
      </c>
      <c r="R470" s="48">
        <v>0.13</v>
      </c>
      <c r="T470" s="55">
        <v>8</v>
      </c>
      <c r="U470" s="56">
        <v>2015</v>
      </c>
      <c r="V470" s="57" t="s">
        <v>124</v>
      </c>
      <c r="W470" s="57" t="s">
        <v>121</v>
      </c>
      <c r="X470" s="57" t="s">
        <v>140</v>
      </c>
      <c r="Y470" s="58" t="str">
        <f t="shared" si="15"/>
        <v>82015冷房設備用無し（一定速）</v>
      </c>
      <c r="Z470" s="59">
        <v>0.25</v>
      </c>
      <c r="AA470" s="59">
        <v>0.75</v>
      </c>
      <c r="AB470" s="60">
        <v>0.25</v>
      </c>
      <c r="AC470" s="60">
        <v>0.75</v>
      </c>
      <c r="AD470" s="61">
        <f>HLOOKUP(T470,既存設備NO3!$E$16:$P$17,2,0)</f>
        <v>0</v>
      </c>
      <c r="AE470" s="62">
        <f t="shared" si="16"/>
        <v>0.75</v>
      </c>
    </row>
    <row r="471" spans="13:31" ht="13.5" customHeight="1">
      <c r="M471" s="46">
        <v>3</v>
      </c>
      <c r="N471" s="47" t="s">
        <v>154</v>
      </c>
      <c r="O471" s="47" t="s">
        <v>489</v>
      </c>
      <c r="P471" s="47" t="s">
        <v>344</v>
      </c>
      <c r="Q471" s="47" t="s">
        <v>665</v>
      </c>
      <c r="R471" s="48">
        <v>0.22</v>
      </c>
      <c r="T471" s="55">
        <v>8</v>
      </c>
      <c r="U471" s="56">
        <v>2015</v>
      </c>
      <c r="V471" s="57" t="s">
        <v>156</v>
      </c>
      <c r="W471" s="57" t="s">
        <v>125</v>
      </c>
      <c r="X471" s="57" t="s">
        <v>102</v>
      </c>
      <c r="Y471" s="58" t="str">
        <f t="shared" si="15"/>
        <v>82015暖房店舗用有り</v>
      </c>
      <c r="Z471" s="59">
        <v>-0.97</v>
      </c>
      <c r="AA471" s="59">
        <v>1.97</v>
      </c>
      <c r="AB471" s="60">
        <v>1.0867</v>
      </c>
      <c r="AC471" s="60">
        <v>1.4558</v>
      </c>
      <c r="AD471" s="61">
        <f>HLOOKUP(T471,既存設備NO3!$E$16:$P$17,2,0)</f>
        <v>0</v>
      </c>
      <c r="AE471" s="62">
        <f t="shared" si="16"/>
        <v>1.4550000000000001</v>
      </c>
    </row>
    <row r="472" spans="13:31">
      <c r="M472" s="46">
        <v>3</v>
      </c>
      <c r="N472" s="47" t="s">
        <v>153</v>
      </c>
      <c r="O472" s="47" t="s">
        <v>489</v>
      </c>
      <c r="P472" s="47" t="s">
        <v>344</v>
      </c>
      <c r="Q472" s="47" t="s">
        <v>666</v>
      </c>
      <c r="R472" s="48">
        <v>0.20100000000000001</v>
      </c>
      <c r="T472" s="55">
        <v>8</v>
      </c>
      <c r="U472" s="56">
        <v>2015</v>
      </c>
      <c r="V472" s="57" t="s">
        <v>156</v>
      </c>
      <c r="W472" s="57" t="s">
        <v>111</v>
      </c>
      <c r="X472" s="57" t="s">
        <v>102</v>
      </c>
      <c r="Y472" s="58" t="str">
        <f t="shared" si="15"/>
        <v>82015暖房ビル用マルチ有り</v>
      </c>
      <c r="Z472" s="59">
        <v>-0.876</v>
      </c>
      <c r="AA472" s="59">
        <v>1.8759999999999999</v>
      </c>
      <c r="AB472" s="60">
        <v>1.0398000000000001</v>
      </c>
      <c r="AC472" s="60">
        <v>1.3971</v>
      </c>
      <c r="AD472" s="61">
        <f>HLOOKUP(T472,既存設備NO3!$E$16:$P$17,2,0)</f>
        <v>0</v>
      </c>
      <c r="AE472" s="62">
        <f t="shared" si="16"/>
        <v>1.397</v>
      </c>
    </row>
    <row r="473" spans="13:31" ht="13.5" customHeight="1">
      <c r="M473" s="46">
        <v>3</v>
      </c>
      <c r="N473" s="47" t="s">
        <v>110</v>
      </c>
      <c r="O473" s="47" t="s">
        <v>489</v>
      </c>
      <c r="P473" s="47" t="s">
        <v>344</v>
      </c>
      <c r="Q473" s="47" t="s">
        <v>667</v>
      </c>
      <c r="R473" s="48">
        <v>0.36099999999999999</v>
      </c>
      <c r="T473" s="55">
        <v>8</v>
      </c>
      <c r="U473" s="56">
        <v>2015</v>
      </c>
      <c r="V473" s="57" t="s">
        <v>156</v>
      </c>
      <c r="W473" s="57" t="s">
        <v>121</v>
      </c>
      <c r="X473" s="57" t="s">
        <v>102</v>
      </c>
      <c r="Y473" s="58" t="str">
        <f t="shared" si="15"/>
        <v>82015暖房設備用有り</v>
      </c>
      <c r="Z473" s="59">
        <v>-0.59799999999999998</v>
      </c>
      <c r="AA473" s="59">
        <v>1.5980000000000001</v>
      </c>
      <c r="AB473" s="60">
        <v>1.0339</v>
      </c>
      <c r="AC473" s="60">
        <v>1.19</v>
      </c>
      <c r="AD473" s="61">
        <f>HLOOKUP(T473,既存設備NO3!$E$16:$P$17,2,0)</f>
        <v>0</v>
      </c>
      <c r="AE473" s="62">
        <f t="shared" si="16"/>
        <v>1.19</v>
      </c>
    </row>
    <row r="474" spans="13:31" ht="13.5" customHeight="1">
      <c r="M474" s="46">
        <v>3</v>
      </c>
      <c r="N474" s="47" t="s">
        <v>90</v>
      </c>
      <c r="O474" s="47" t="s">
        <v>489</v>
      </c>
      <c r="P474" s="47" t="s">
        <v>344</v>
      </c>
      <c r="Q474" s="47" t="s">
        <v>668</v>
      </c>
      <c r="R474" s="48">
        <v>0.48299999999999998</v>
      </c>
      <c r="T474" s="55">
        <v>8</v>
      </c>
      <c r="U474" s="56">
        <v>2015</v>
      </c>
      <c r="V474" s="57" t="s">
        <v>156</v>
      </c>
      <c r="W474" s="57" t="s">
        <v>125</v>
      </c>
      <c r="X474" s="57" t="s">
        <v>140</v>
      </c>
      <c r="Y474" s="58" t="str">
        <f t="shared" si="15"/>
        <v>82015暖房店舗用無し（一定速）</v>
      </c>
      <c r="Z474" s="59">
        <v>0.25</v>
      </c>
      <c r="AA474" s="59">
        <v>0.75</v>
      </c>
      <c r="AB474" s="60">
        <v>0.25</v>
      </c>
      <c r="AC474" s="60">
        <v>0.75</v>
      </c>
      <c r="AD474" s="61">
        <f>HLOOKUP(T474,既存設備NO3!$E$16:$P$17,2,0)</f>
        <v>0</v>
      </c>
      <c r="AE474" s="62">
        <f t="shared" si="16"/>
        <v>0.75</v>
      </c>
    </row>
    <row r="475" spans="13:31" ht="13.5" customHeight="1">
      <c r="M475" s="46">
        <v>3</v>
      </c>
      <c r="N475" s="47" t="s">
        <v>171</v>
      </c>
      <c r="O475" s="47" t="s">
        <v>489</v>
      </c>
      <c r="P475" s="47" t="s">
        <v>344</v>
      </c>
      <c r="Q475" s="47" t="s">
        <v>669</v>
      </c>
      <c r="R475" s="48">
        <v>7.9000000000000001E-2</v>
      </c>
      <c r="T475" s="55">
        <v>8</v>
      </c>
      <c r="U475" s="56">
        <v>2015</v>
      </c>
      <c r="V475" s="57" t="s">
        <v>156</v>
      </c>
      <c r="W475" s="57" t="s">
        <v>111</v>
      </c>
      <c r="X475" s="57" t="s">
        <v>140</v>
      </c>
      <c r="Y475" s="58" t="str">
        <f t="shared" si="15"/>
        <v>82015暖房ビル用マルチ無し（一定速）</v>
      </c>
      <c r="Z475" s="59">
        <v>0.25</v>
      </c>
      <c r="AA475" s="59">
        <v>0.75</v>
      </c>
      <c r="AB475" s="60">
        <v>0.25</v>
      </c>
      <c r="AC475" s="60">
        <v>0.75</v>
      </c>
      <c r="AD475" s="61">
        <f>HLOOKUP(T475,既存設備NO3!$E$16:$P$17,2,0)</f>
        <v>0</v>
      </c>
      <c r="AE475" s="62">
        <f t="shared" si="16"/>
        <v>0.75</v>
      </c>
    </row>
    <row r="476" spans="13:31" ht="13.5" customHeight="1">
      <c r="M476" s="46">
        <v>4</v>
      </c>
      <c r="N476" s="47" t="s">
        <v>112</v>
      </c>
      <c r="O476" s="47" t="s">
        <v>489</v>
      </c>
      <c r="P476" s="47" t="s">
        <v>344</v>
      </c>
      <c r="Q476" s="47" t="s">
        <v>670</v>
      </c>
      <c r="R476" s="48">
        <v>8.7999999999999995E-2</v>
      </c>
      <c r="T476" s="55">
        <v>8</v>
      </c>
      <c r="U476" s="57">
        <v>2015</v>
      </c>
      <c r="V476" s="57" t="s">
        <v>156</v>
      </c>
      <c r="W476" s="57" t="s">
        <v>121</v>
      </c>
      <c r="X476" s="57" t="s">
        <v>140</v>
      </c>
      <c r="Y476" s="58" t="str">
        <f t="shared" si="15"/>
        <v>82015暖房設備用無し（一定速）</v>
      </c>
      <c r="Z476" s="59">
        <v>0.25</v>
      </c>
      <c r="AA476" s="59">
        <v>0.75</v>
      </c>
      <c r="AB476" s="60">
        <v>0.25</v>
      </c>
      <c r="AC476" s="60">
        <v>0.75</v>
      </c>
      <c r="AD476" s="61">
        <f>HLOOKUP(T476,既存設備NO3!$E$16:$P$17,2,0)</f>
        <v>0</v>
      </c>
      <c r="AE476" s="62">
        <f t="shared" si="16"/>
        <v>0.75</v>
      </c>
    </row>
    <row r="477" spans="13:31" ht="13.5" customHeight="1">
      <c r="M477" s="46">
        <v>4</v>
      </c>
      <c r="N477" s="47" t="s">
        <v>122</v>
      </c>
      <c r="O477" s="47" t="s">
        <v>489</v>
      </c>
      <c r="P477" s="47" t="s">
        <v>344</v>
      </c>
      <c r="Q477" s="47" t="s">
        <v>671</v>
      </c>
      <c r="R477" s="48">
        <v>8.4000000000000005E-2</v>
      </c>
      <c r="T477" s="71">
        <v>8</v>
      </c>
      <c r="U477" s="72">
        <v>2020</v>
      </c>
      <c r="V477" s="72" t="s">
        <v>124</v>
      </c>
      <c r="W477" s="72" t="s">
        <v>125</v>
      </c>
      <c r="X477" s="72" t="s">
        <v>102</v>
      </c>
      <c r="Y477" s="73" t="str">
        <f t="shared" si="15"/>
        <v>82020冷房店舗用有り</v>
      </c>
      <c r="Z477" s="72">
        <v>-1.38</v>
      </c>
      <c r="AA477" s="72">
        <v>2.38</v>
      </c>
      <c r="AB477" s="72">
        <v>1.0581</v>
      </c>
      <c r="AC477" s="72">
        <v>1.7705</v>
      </c>
      <c r="AD477" s="61">
        <f>HLOOKUP(T477,既存設備NO3!$E$16:$P$17,2,0)</f>
        <v>0</v>
      </c>
      <c r="AE477" s="74">
        <f t="shared" si="16"/>
        <v>1.77</v>
      </c>
    </row>
    <row r="478" spans="13:31">
      <c r="M478" s="46">
        <v>4</v>
      </c>
      <c r="N478" s="47" t="s">
        <v>130</v>
      </c>
      <c r="O478" s="47" t="s">
        <v>489</v>
      </c>
      <c r="P478" s="47" t="s">
        <v>344</v>
      </c>
      <c r="Q478" s="47" t="s">
        <v>672</v>
      </c>
      <c r="R478" s="48">
        <v>9.8000000000000004E-2</v>
      </c>
      <c r="T478" s="71">
        <v>8</v>
      </c>
      <c r="U478" s="72">
        <v>2020</v>
      </c>
      <c r="V478" s="72" t="s">
        <v>124</v>
      </c>
      <c r="W478" s="72" t="s">
        <v>111</v>
      </c>
      <c r="X478" s="72" t="s">
        <v>102</v>
      </c>
      <c r="Y478" s="73" t="str">
        <f t="shared" si="15"/>
        <v>82020冷房ビル用マルチ有り</v>
      </c>
      <c r="Z478" s="72">
        <v>-1.68</v>
      </c>
      <c r="AA478" s="72">
        <v>2.68</v>
      </c>
      <c r="AB478" s="72">
        <v>1.0788</v>
      </c>
      <c r="AC478" s="72">
        <v>2.0053000000000001</v>
      </c>
      <c r="AD478" s="61">
        <f>HLOOKUP(T478,既存設備NO3!$E$16:$P$17,2,0)</f>
        <v>0</v>
      </c>
      <c r="AE478" s="74">
        <f t="shared" si="16"/>
        <v>2.0049999999999999</v>
      </c>
    </row>
    <row r="479" spans="13:31" ht="14.25" customHeight="1">
      <c r="M479" s="46">
        <v>4</v>
      </c>
      <c r="N479" s="47" t="s">
        <v>128</v>
      </c>
      <c r="O479" s="47" t="s">
        <v>489</v>
      </c>
      <c r="P479" s="47" t="s">
        <v>344</v>
      </c>
      <c r="Q479" s="47" t="s">
        <v>673</v>
      </c>
      <c r="R479" s="48">
        <v>0.128</v>
      </c>
      <c r="T479" s="71">
        <v>8</v>
      </c>
      <c r="U479" s="72">
        <v>2020</v>
      </c>
      <c r="V479" s="72" t="s">
        <v>124</v>
      </c>
      <c r="W479" s="72" t="s">
        <v>121</v>
      </c>
      <c r="X479" s="72" t="s">
        <v>102</v>
      </c>
      <c r="Y479" s="73" t="str">
        <f t="shared" si="15"/>
        <v>82020冷房設備用有り</v>
      </c>
      <c r="Z479" s="72">
        <v>-0.62</v>
      </c>
      <c r="AA479" s="72">
        <v>1.62</v>
      </c>
      <c r="AB479" s="72">
        <v>1.0472999999999999</v>
      </c>
      <c r="AC479" s="72">
        <v>1.2032</v>
      </c>
      <c r="AD479" s="61">
        <f>HLOOKUP(T479,既存設備NO3!$E$16:$P$17,2,0)</f>
        <v>0</v>
      </c>
      <c r="AE479" s="74">
        <f t="shared" si="16"/>
        <v>1.2030000000000001</v>
      </c>
    </row>
    <row r="480" spans="13:31" ht="13.5" customHeight="1">
      <c r="M480" s="46">
        <v>4</v>
      </c>
      <c r="N480" s="47" t="s">
        <v>138</v>
      </c>
      <c r="O480" s="47" t="s">
        <v>489</v>
      </c>
      <c r="P480" s="47" t="s">
        <v>344</v>
      </c>
      <c r="Q480" s="47" t="s">
        <v>674</v>
      </c>
      <c r="R480" s="48">
        <v>0</v>
      </c>
      <c r="T480" s="71">
        <v>8</v>
      </c>
      <c r="U480" s="72">
        <v>2020</v>
      </c>
      <c r="V480" s="72" t="s">
        <v>124</v>
      </c>
      <c r="W480" s="72" t="s">
        <v>125</v>
      </c>
      <c r="X480" s="72" t="s">
        <v>140</v>
      </c>
      <c r="Y480" s="73" t="str">
        <f t="shared" si="15"/>
        <v>82020冷房店舗用無し（一定速）</v>
      </c>
      <c r="Z480" s="75">
        <v>0.25</v>
      </c>
      <c r="AA480" s="75">
        <v>0.75</v>
      </c>
      <c r="AB480" s="76">
        <v>0.25</v>
      </c>
      <c r="AC480" s="76">
        <v>0.75</v>
      </c>
      <c r="AD480" s="61">
        <f>HLOOKUP(T480,既存設備NO3!$E$16:$P$17,2,0)</f>
        <v>0</v>
      </c>
      <c r="AE480" s="74">
        <f t="shared" si="16"/>
        <v>0.75</v>
      </c>
    </row>
    <row r="481" spans="13:31" ht="13.5" customHeight="1">
      <c r="M481" s="46">
        <v>4</v>
      </c>
      <c r="N481" s="47" t="s">
        <v>143</v>
      </c>
      <c r="O481" s="47" t="s">
        <v>489</v>
      </c>
      <c r="P481" s="47" t="s">
        <v>344</v>
      </c>
      <c r="Q481" s="47" t="s">
        <v>675</v>
      </c>
      <c r="R481" s="48">
        <v>6.8000000000000005E-2</v>
      </c>
      <c r="T481" s="71">
        <v>8</v>
      </c>
      <c r="U481" s="72">
        <v>2020</v>
      </c>
      <c r="V481" s="72" t="s">
        <v>124</v>
      </c>
      <c r="W481" s="72" t="s">
        <v>111</v>
      </c>
      <c r="X481" s="72" t="s">
        <v>140</v>
      </c>
      <c r="Y481" s="73" t="str">
        <f t="shared" si="15"/>
        <v>82020冷房ビル用マルチ無し（一定速）</v>
      </c>
      <c r="Z481" s="75">
        <v>0.25</v>
      </c>
      <c r="AA481" s="75">
        <v>0.75</v>
      </c>
      <c r="AB481" s="76">
        <v>0.25</v>
      </c>
      <c r="AC481" s="76">
        <v>0.75</v>
      </c>
      <c r="AD481" s="61">
        <f>HLOOKUP(T481,既存設備NO3!$E$16:$P$17,2,0)</f>
        <v>0</v>
      </c>
      <c r="AE481" s="74">
        <f t="shared" si="16"/>
        <v>0.75</v>
      </c>
    </row>
    <row r="482" spans="13:31" ht="13.5" customHeight="1">
      <c r="M482" s="46">
        <v>4</v>
      </c>
      <c r="N482" s="47" t="s">
        <v>149</v>
      </c>
      <c r="O482" s="47" t="s">
        <v>489</v>
      </c>
      <c r="P482" s="47" t="s">
        <v>344</v>
      </c>
      <c r="Q482" s="47" t="s">
        <v>676</v>
      </c>
      <c r="R482" s="48">
        <v>6.8000000000000005E-2</v>
      </c>
      <c r="T482" s="71">
        <v>8</v>
      </c>
      <c r="U482" s="72">
        <v>2020</v>
      </c>
      <c r="V482" s="72" t="s">
        <v>124</v>
      </c>
      <c r="W482" s="72" t="s">
        <v>121</v>
      </c>
      <c r="X482" s="72" t="s">
        <v>140</v>
      </c>
      <c r="Y482" s="73" t="str">
        <f t="shared" si="15"/>
        <v>82020冷房設備用無し（一定速）</v>
      </c>
      <c r="Z482" s="75">
        <v>0.25</v>
      </c>
      <c r="AA482" s="75">
        <v>0.75</v>
      </c>
      <c r="AB482" s="76">
        <v>0.25</v>
      </c>
      <c r="AC482" s="76">
        <v>0.75</v>
      </c>
      <c r="AD482" s="61">
        <f>HLOOKUP(T482,既存設備NO3!$E$16:$P$17,2,0)</f>
        <v>0</v>
      </c>
      <c r="AE482" s="74">
        <f t="shared" si="16"/>
        <v>0.75</v>
      </c>
    </row>
    <row r="483" spans="13:31" ht="14.25" customHeight="1">
      <c r="M483" s="46">
        <v>4</v>
      </c>
      <c r="N483" s="47" t="s">
        <v>154</v>
      </c>
      <c r="O483" s="47" t="s">
        <v>489</v>
      </c>
      <c r="P483" s="47" t="s">
        <v>344</v>
      </c>
      <c r="Q483" s="47" t="s">
        <v>677</v>
      </c>
      <c r="R483" s="48">
        <v>0.14899999999999999</v>
      </c>
      <c r="T483" s="71">
        <v>8</v>
      </c>
      <c r="U483" s="72">
        <v>2020</v>
      </c>
      <c r="V483" s="72" t="s">
        <v>156</v>
      </c>
      <c r="W483" s="72" t="s">
        <v>125</v>
      </c>
      <c r="X483" s="72" t="s">
        <v>102</v>
      </c>
      <c r="Y483" s="73" t="str">
        <f t="shared" si="15"/>
        <v>82020暖房店舗用有り</v>
      </c>
      <c r="Z483" s="72">
        <v>-0.96</v>
      </c>
      <c r="AA483" s="72">
        <v>1.96</v>
      </c>
      <c r="AB483" s="72">
        <v>1.0862000000000001</v>
      </c>
      <c r="AC483" s="72">
        <v>1.4483999999999999</v>
      </c>
      <c r="AD483" s="61">
        <f>HLOOKUP(T483,既存設備NO3!$E$16:$P$17,2,0)</f>
        <v>0</v>
      </c>
      <c r="AE483" s="74">
        <f t="shared" si="16"/>
        <v>1.448</v>
      </c>
    </row>
    <row r="484" spans="13:31">
      <c r="M484" s="46">
        <v>4</v>
      </c>
      <c r="N484" s="47" t="s">
        <v>153</v>
      </c>
      <c r="O484" s="47" t="s">
        <v>489</v>
      </c>
      <c r="P484" s="47" t="s">
        <v>344</v>
      </c>
      <c r="Q484" s="47" t="s">
        <v>678</v>
      </c>
      <c r="R484" s="48">
        <v>0.10199999999999999</v>
      </c>
      <c r="T484" s="71">
        <v>8</v>
      </c>
      <c r="U484" s="72">
        <v>2020</v>
      </c>
      <c r="V484" s="72" t="s">
        <v>156</v>
      </c>
      <c r="W484" s="72" t="s">
        <v>111</v>
      </c>
      <c r="X484" s="72" t="s">
        <v>102</v>
      </c>
      <c r="Y484" s="73" t="str">
        <f t="shared" si="15"/>
        <v>82020暖房ビル用マルチ有り</v>
      </c>
      <c r="Z484" s="72">
        <v>-1.1000000000000001</v>
      </c>
      <c r="AA484" s="72">
        <v>2.1</v>
      </c>
      <c r="AB484" s="72">
        <v>1.0416000000000001</v>
      </c>
      <c r="AC484" s="72">
        <v>1.4596</v>
      </c>
      <c r="AD484" s="61">
        <f>HLOOKUP(T484,既存設備NO3!$E$16:$P$17,2,0)</f>
        <v>0</v>
      </c>
      <c r="AE484" s="74">
        <f t="shared" si="16"/>
        <v>1.4590000000000001</v>
      </c>
    </row>
    <row r="485" spans="13:31" ht="13.5" customHeight="1">
      <c r="M485" s="46">
        <v>4</v>
      </c>
      <c r="N485" s="47" t="s">
        <v>110</v>
      </c>
      <c r="O485" s="47" t="s">
        <v>489</v>
      </c>
      <c r="P485" s="47" t="s">
        <v>344</v>
      </c>
      <c r="Q485" s="47" t="s">
        <v>679</v>
      </c>
      <c r="R485" s="48">
        <v>0.14499999999999999</v>
      </c>
      <c r="T485" s="71">
        <v>8</v>
      </c>
      <c r="U485" s="72">
        <v>2020</v>
      </c>
      <c r="V485" s="72" t="s">
        <v>156</v>
      </c>
      <c r="W485" s="72" t="s">
        <v>121</v>
      </c>
      <c r="X485" s="72" t="s">
        <v>102</v>
      </c>
      <c r="Y485" s="73" t="str">
        <f t="shared" si="15"/>
        <v>82020暖房設備用有り</v>
      </c>
      <c r="Z485" s="72">
        <v>-0.46</v>
      </c>
      <c r="AA485" s="72">
        <v>1.46</v>
      </c>
      <c r="AB485" s="72">
        <v>0.94</v>
      </c>
      <c r="AC485" s="72">
        <v>1.1100000000000001</v>
      </c>
      <c r="AD485" s="61">
        <f>HLOOKUP(T485,既存設備NO3!$E$16:$P$17,2,0)</f>
        <v>0</v>
      </c>
      <c r="AE485" s="74">
        <f t="shared" si="16"/>
        <v>1.1100000000000001</v>
      </c>
    </row>
    <row r="486" spans="13:31" ht="13.5" customHeight="1">
      <c r="M486" s="46">
        <v>4</v>
      </c>
      <c r="N486" s="47" t="s">
        <v>90</v>
      </c>
      <c r="O486" s="47" t="s">
        <v>489</v>
      </c>
      <c r="P486" s="47" t="s">
        <v>344</v>
      </c>
      <c r="Q486" s="47" t="s">
        <v>680</v>
      </c>
      <c r="R486" s="48">
        <v>0.30099999999999999</v>
      </c>
      <c r="T486" s="71">
        <v>8</v>
      </c>
      <c r="U486" s="72">
        <v>2020</v>
      </c>
      <c r="V486" s="72" t="s">
        <v>156</v>
      </c>
      <c r="W486" s="72" t="s">
        <v>125</v>
      </c>
      <c r="X486" s="72" t="s">
        <v>140</v>
      </c>
      <c r="Y486" s="73" t="str">
        <f t="shared" si="15"/>
        <v>82020暖房店舗用無し（一定速）</v>
      </c>
      <c r="Z486" s="75">
        <v>0.25</v>
      </c>
      <c r="AA486" s="75">
        <v>0.75</v>
      </c>
      <c r="AB486" s="76">
        <v>0.25</v>
      </c>
      <c r="AC486" s="76">
        <v>0.75</v>
      </c>
      <c r="AD486" s="61">
        <f>HLOOKUP(T486,既存設備NO3!$E$16:$P$17,2,0)</f>
        <v>0</v>
      </c>
      <c r="AE486" s="74">
        <f t="shared" si="16"/>
        <v>0.75</v>
      </c>
    </row>
    <row r="487" spans="13:31" ht="13.5" customHeight="1">
      <c r="M487" s="46">
        <v>4</v>
      </c>
      <c r="N487" s="47" t="s">
        <v>171</v>
      </c>
      <c r="O487" s="47" t="s">
        <v>489</v>
      </c>
      <c r="P487" s="47" t="s">
        <v>344</v>
      </c>
      <c r="Q487" s="47" t="s">
        <v>681</v>
      </c>
      <c r="R487" s="48">
        <v>0</v>
      </c>
      <c r="T487" s="71">
        <v>8</v>
      </c>
      <c r="U487" s="72">
        <v>2020</v>
      </c>
      <c r="V487" s="72" t="s">
        <v>156</v>
      </c>
      <c r="W487" s="72" t="s">
        <v>111</v>
      </c>
      <c r="X487" s="72" t="s">
        <v>140</v>
      </c>
      <c r="Y487" s="73" t="str">
        <f t="shared" si="15"/>
        <v>82020暖房ビル用マルチ無し（一定速）</v>
      </c>
      <c r="Z487" s="75">
        <v>0.25</v>
      </c>
      <c r="AA487" s="75">
        <v>0.75</v>
      </c>
      <c r="AB487" s="76">
        <v>0.25</v>
      </c>
      <c r="AC487" s="76">
        <v>0.75</v>
      </c>
      <c r="AD487" s="61">
        <f>HLOOKUP(T487,既存設備NO3!$E$16:$P$17,2,0)</f>
        <v>0</v>
      </c>
      <c r="AE487" s="74">
        <f t="shared" si="16"/>
        <v>0.75</v>
      </c>
    </row>
    <row r="488" spans="13:31" ht="13.5" customHeight="1">
      <c r="M488" s="46">
        <v>5</v>
      </c>
      <c r="N488" s="47" t="s">
        <v>112</v>
      </c>
      <c r="O488" s="47" t="s">
        <v>489</v>
      </c>
      <c r="P488" s="47" t="s">
        <v>344</v>
      </c>
      <c r="Q488" s="47" t="s">
        <v>682</v>
      </c>
      <c r="R488" s="48">
        <v>4.4999999999999998E-2</v>
      </c>
      <c r="T488" s="71">
        <v>8</v>
      </c>
      <c r="U488" s="72">
        <v>2020</v>
      </c>
      <c r="V488" s="72" t="s">
        <v>156</v>
      </c>
      <c r="W488" s="72" t="s">
        <v>121</v>
      </c>
      <c r="X488" s="72" t="s">
        <v>140</v>
      </c>
      <c r="Y488" s="73" t="str">
        <f t="shared" si="15"/>
        <v>82020暖房設備用無し（一定速）</v>
      </c>
      <c r="Z488" s="75">
        <v>0.25</v>
      </c>
      <c r="AA488" s="75">
        <v>0.75</v>
      </c>
      <c r="AB488" s="76">
        <v>0.25</v>
      </c>
      <c r="AC488" s="76">
        <v>0.75</v>
      </c>
      <c r="AD488" s="61">
        <f>HLOOKUP(T488,既存設備NO3!$E$16:$P$17,2,0)</f>
        <v>0</v>
      </c>
      <c r="AE488" s="74">
        <f t="shared" si="16"/>
        <v>0.75</v>
      </c>
    </row>
    <row r="489" spans="13:31" ht="13.5" customHeight="1">
      <c r="M489" s="46">
        <v>5</v>
      </c>
      <c r="N489" s="47" t="s">
        <v>122</v>
      </c>
      <c r="O489" s="47" t="s">
        <v>489</v>
      </c>
      <c r="P489" s="47" t="s">
        <v>344</v>
      </c>
      <c r="Q489" s="47" t="s">
        <v>683</v>
      </c>
      <c r="R489" s="48">
        <v>0</v>
      </c>
      <c r="T489" s="55">
        <v>9</v>
      </c>
      <c r="U489" s="56">
        <v>1995</v>
      </c>
      <c r="V489" s="57" t="s">
        <v>124</v>
      </c>
      <c r="W489" s="57" t="s">
        <v>125</v>
      </c>
      <c r="X489" s="57" t="s">
        <v>102</v>
      </c>
      <c r="Y489" s="58" t="str">
        <f t="shared" si="15"/>
        <v>91995冷房店舗用有り</v>
      </c>
      <c r="Z489" s="59">
        <v>0.32</v>
      </c>
      <c r="AA489" s="59">
        <v>0.68</v>
      </c>
      <c r="AB489" s="60">
        <v>1.0165999999999999</v>
      </c>
      <c r="AC489" s="60">
        <v>0.50590000000000002</v>
      </c>
      <c r="AD489" s="61">
        <f>HLOOKUP(T489,既存設備NO3!$E$16:$P$17,2,0)</f>
        <v>0</v>
      </c>
      <c r="AE489" s="62">
        <f t="shared" si="16"/>
        <v>0.505</v>
      </c>
    </row>
    <row r="490" spans="13:31">
      <c r="M490" s="46">
        <v>5</v>
      </c>
      <c r="N490" s="47" t="s">
        <v>130</v>
      </c>
      <c r="O490" s="47" t="s">
        <v>489</v>
      </c>
      <c r="P490" s="47" t="s">
        <v>344</v>
      </c>
      <c r="Q490" s="47" t="s">
        <v>684</v>
      </c>
      <c r="R490" s="48">
        <v>0</v>
      </c>
      <c r="T490" s="55">
        <v>9</v>
      </c>
      <c r="U490" s="56">
        <v>1995</v>
      </c>
      <c r="V490" s="57" t="s">
        <v>124</v>
      </c>
      <c r="W490" s="57" t="s">
        <v>111</v>
      </c>
      <c r="X490" s="57" t="s">
        <v>102</v>
      </c>
      <c r="Y490" s="58" t="str">
        <f t="shared" si="15"/>
        <v>91995冷房ビル用マルチ有り</v>
      </c>
      <c r="Z490" s="59">
        <v>-0.218</v>
      </c>
      <c r="AA490" s="59">
        <v>1.218</v>
      </c>
      <c r="AB490" s="60">
        <v>1.0356000000000001</v>
      </c>
      <c r="AC490" s="60">
        <v>0.90459999999999996</v>
      </c>
      <c r="AD490" s="61">
        <f>HLOOKUP(T490,既存設備NO3!$E$16:$P$17,2,0)</f>
        <v>0</v>
      </c>
      <c r="AE490" s="62">
        <f t="shared" si="16"/>
        <v>0.90400000000000003</v>
      </c>
    </row>
    <row r="491" spans="13:31" ht="13.5" customHeight="1">
      <c r="M491" s="46">
        <v>5</v>
      </c>
      <c r="N491" s="47" t="s">
        <v>128</v>
      </c>
      <c r="O491" s="47" t="s">
        <v>489</v>
      </c>
      <c r="P491" s="47" t="s">
        <v>344</v>
      </c>
      <c r="Q491" s="47" t="s">
        <v>685</v>
      </c>
      <c r="R491" s="48">
        <v>0.155</v>
      </c>
      <c r="T491" s="55">
        <v>9</v>
      </c>
      <c r="U491" s="56">
        <v>1995</v>
      </c>
      <c r="V491" s="57" t="s">
        <v>124</v>
      </c>
      <c r="W491" s="57" t="s">
        <v>121</v>
      </c>
      <c r="X491" s="57" t="s">
        <v>102</v>
      </c>
      <c r="Y491" s="58" t="str">
        <f t="shared" si="15"/>
        <v>91995冷房設備用有り</v>
      </c>
      <c r="Z491" s="59">
        <v>0.25</v>
      </c>
      <c r="AA491" s="59">
        <v>0.75</v>
      </c>
      <c r="AB491" s="60">
        <v>1.0219</v>
      </c>
      <c r="AC491" s="60">
        <v>0.55700000000000005</v>
      </c>
      <c r="AD491" s="61">
        <f>HLOOKUP(T491,既存設備NO3!$E$16:$P$17,2,0)</f>
        <v>0</v>
      </c>
      <c r="AE491" s="62">
        <f t="shared" si="16"/>
        <v>0.55700000000000005</v>
      </c>
    </row>
    <row r="492" spans="13:31" ht="13.5" customHeight="1">
      <c r="M492" s="46">
        <v>5</v>
      </c>
      <c r="N492" s="47" t="s">
        <v>138</v>
      </c>
      <c r="O492" s="47" t="s">
        <v>489</v>
      </c>
      <c r="P492" s="47" t="s">
        <v>344</v>
      </c>
      <c r="Q492" s="47" t="s">
        <v>686</v>
      </c>
      <c r="R492" s="48">
        <v>0</v>
      </c>
      <c r="T492" s="55">
        <v>9</v>
      </c>
      <c r="U492" s="56">
        <v>1995</v>
      </c>
      <c r="V492" s="57" t="s">
        <v>124</v>
      </c>
      <c r="W492" s="57" t="s">
        <v>125</v>
      </c>
      <c r="X492" s="57" t="s">
        <v>140</v>
      </c>
      <c r="Y492" s="58" t="str">
        <f t="shared" si="15"/>
        <v>91995冷房店舗用無し（一定速）</v>
      </c>
      <c r="Z492" s="59">
        <v>0.26</v>
      </c>
      <c r="AA492" s="59">
        <v>0.74</v>
      </c>
      <c r="AB492" s="60">
        <v>0.26</v>
      </c>
      <c r="AC492" s="60">
        <v>0.74</v>
      </c>
      <c r="AD492" s="61">
        <f>HLOOKUP(T492,既存設備NO3!$E$16:$P$17,2,0)</f>
        <v>0</v>
      </c>
      <c r="AE492" s="62">
        <f t="shared" si="16"/>
        <v>0.74</v>
      </c>
    </row>
    <row r="493" spans="13:31" ht="13.5" customHeight="1">
      <c r="M493" s="46">
        <v>5</v>
      </c>
      <c r="N493" s="47" t="s">
        <v>143</v>
      </c>
      <c r="O493" s="47" t="s">
        <v>489</v>
      </c>
      <c r="P493" s="47" t="s">
        <v>344</v>
      </c>
      <c r="Q493" s="47" t="s">
        <v>687</v>
      </c>
      <c r="R493" s="48">
        <v>0</v>
      </c>
      <c r="T493" s="55">
        <v>9</v>
      </c>
      <c r="U493" s="56">
        <v>1995</v>
      </c>
      <c r="V493" s="57" t="s">
        <v>124</v>
      </c>
      <c r="W493" s="57" t="s">
        <v>111</v>
      </c>
      <c r="X493" s="57" t="s">
        <v>140</v>
      </c>
      <c r="Y493" s="58" t="str">
        <f t="shared" si="15"/>
        <v>91995冷房ビル用マルチ無し（一定速）</v>
      </c>
      <c r="Z493" s="59">
        <v>0.26</v>
      </c>
      <c r="AA493" s="59">
        <v>0.74</v>
      </c>
      <c r="AB493" s="60">
        <v>0.26</v>
      </c>
      <c r="AC493" s="60">
        <v>0.74</v>
      </c>
      <c r="AD493" s="61">
        <f>HLOOKUP(T493,既存設備NO3!$E$16:$P$17,2,0)</f>
        <v>0</v>
      </c>
      <c r="AE493" s="62">
        <f t="shared" si="16"/>
        <v>0.74</v>
      </c>
    </row>
    <row r="494" spans="13:31" ht="13.5" customHeight="1">
      <c r="M494" s="46">
        <v>5</v>
      </c>
      <c r="N494" s="47" t="s">
        <v>149</v>
      </c>
      <c r="O494" s="47" t="s">
        <v>489</v>
      </c>
      <c r="P494" s="47" t="s">
        <v>344</v>
      </c>
      <c r="Q494" s="47" t="s">
        <v>688</v>
      </c>
      <c r="R494" s="48">
        <v>0</v>
      </c>
      <c r="T494" s="55">
        <v>9</v>
      </c>
      <c r="U494" s="56">
        <v>1995</v>
      </c>
      <c r="V494" s="57" t="s">
        <v>124</v>
      </c>
      <c r="W494" s="57" t="s">
        <v>121</v>
      </c>
      <c r="X494" s="57" t="s">
        <v>140</v>
      </c>
      <c r="Y494" s="58" t="str">
        <f t="shared" si="15"/>
        <v>91995冷房設備用無し（一定速）</v>
      </c>
      <c r="Z494" s="59">
        <v>0.26</v>
      </c>
      <c r="AA494" s="59">
        <v>0.74</v>
      </c>
      <c r="AB494" s="60">
        <v>0.26</v>
      </c>
      <c r="AC494" s="60">
        <v>0.74</v>
      </c>
      <c r="AD494" s="61">
        <f>HLOOKUP(T494,既存設備NO3!$E$16:$P$17,2,0)</f>
        <v>0</v>
      </c>
      <c r="AE494" s="62">
        <f t="shared" si="16"/>
        <v>0.74</v>
      </c>
    </row>
    <row r="495" spans="13:31" ht="13.5" customHeight="1">
      <c r="M495" s="46">
        <v>5</v>
      </c>
      <c r="N495" s="47" t="s">
        <v>154</v>
      </c>
      <c r="O495" s="47" t="s">
        <v>489</v>
      </c>
      <c r="P495" s="47" t="s">
        <v>344</v>
      </c>
      <c r="Q495" s="47" t="s">
        <v>689</v>
      </c>
      <c r="R495" s="48">
        <v>4.4999999999999998E-2</v>
      </c>
      <c r="T495" s="55">
        <v>9</v>
      </c>
      <c r="U495" s="56">
        <v>1995</v>
      </c>
      <c r="V495" s="57" t="s">
        <v>156</v>
      </c>
      <c r="W495" s="57" t="s">
        <v>125</v>
      </c>
      <c r="X495" s="57" t="s">
        <v>102</v>
      </c>
      <c r="Y495" s="58" t="str">
        <f t="shared" si="15"/>
        <v>91995暖房店舗用有り</v>
      </c>
      <c r="Z495" s="59">
        <v>0.374</v>
      </c>
      <c r="AA495" s="59">
        <v>0.626</v>
      </c>
      <c r="AB495" s="60">
        <v>1.0275000000000001</v>
      </c>
      <c r="AC495" s="60">
        <v>0.46260000000000001</v>
      </c>
      <c r="AD495" s="61">
        <f>HLOOKUP(T495,既存設備NO3!$E$16:$P$17,2,0)</f>
        <v>0</v>
      </c>
      <c r="AE495" s="62">
        <f t="shared" si="16"/>
        <v>0.46200000000000002</v>
      </c>
    </row>
    <row r="496" spans="13:31">
      <c r="M496" s="46">
        <v>5</v>
      </c>
      <c r="N496" s="47" t="s">
        <v>153</v>
      </c>
      <c r="O496" s="47" t="s">
        <v>489</v>
      </c>
      <c r="P496" s="47" t="s">
        <v>344</v>
      </c>
      <c r="Q496" s="47" t="s">
        <v>690</v>
      </c>
      <c r="R496" s="48">
        <v>7.5999999999999998E-2</v>
      </c>
      <c r="T496" s="55">
        <v>9</v>
      </c>
      <c r="U496" s="56">
        <v>1995</v>
      </c>
      <c r="V496" s="57" t="s">
        <v>156</v>
      </c>
      <c r="W496" s="57" t="s">
        <v>111</v>
      </c>
      <c r="X496" s="57" t="s">
        <v>102</v>
      </c>
      <c r="Y496" s="58" t="str">
        <f t="shared" si="15"/>
        <v>91995暖房ビル用マルチ有り</v>
      </c>
      <c r="Z496" s="59">
        <v>-0.112</v>
      </c>
      <c r="AA496" s="59">
        <v>1.1120000000000001</v>
      </c>
      <c r="AB496" s="60">
        <v>1.0236000000000001</v>
      </c>
      <c r="AC496" s="60">
        <v>0.82809999999999995</v>
      </c>
      <c r="AD496" s="61">
        <f>HLOOKUP(T496,既存設備NO3!$E$16:$P$17,2,0)</f>
        <v>0</v>
      </c>
      <c r="AE496" s="62">
        <f t="shared" si="16"/>
        <v>0.82799999999999996</v>
      </c>
    </row>
    <row r="497" spans="13:31" ht="13.5" customHeight="1">
      <c r="M497" s="46">
        <v>5</v>
      </c>
      <c r="N497" s="47" t="s">
        <v>110</v>
      </c>
      <c r="O497" s="47" t="s">
        <v>489</v>
      </c>
      <c r="P497" s="47" t="s">
        <v>344</v>
      </c>
      <c r="Q497" s="47" t="s">
        <v>691</v>
      </c>
      <c r="R497" s="48">
        <v>0.10100000000000001</v>
      </c>
      <c r="T497" s="55">
        <v>9</v>
      </c>
      <c r="U497" s="56">
        <v>1995</v>
      </c>
      <c r="V497" s="57" t="s">
        <v>156</v>
      </c>
      <c r="W497" s="57" t="s">
        <v>121</v>
      </c>
      <c r="X497" s="57" t="s">
        <v>102</v>
      </c>
      <c r="Y497" s="58" t="str">
        <f t="shared" si="15"/>
        <v>91995暖房設備用有り</v>
      </c>
      <c r="Z497" s="59">
        <v>0.25</v>
      </c>
      <c r="AA497" s="59">
        <v>0.75</v>
      </c>
      <c r="AB497" s="60">
        <v>1.0159</v>
      </c>
      <c r="AC497" s="60">
        <v>0.5585</v>
      </c>
      <c r="AD497" s="61">
        <f>HLOOKUP(T497,既存設備NO3!$E$16:$P$17,2,0)</f>
        <v>0</v>
      </c>
      <c r="AE497" s="62">
        <f t="shared" si="16"/>
        <v>0.55800000000000005</v>
      </c>
    </row>
    <row r="498" spans="13:31" ht="13.5" customHeight="1">
      <c r="M498" s="46">
        <v>5</v>
      </c>
      <c r="N498" s="47" t="s">
        <v>90</v>
      </c>
      <c r="O498" s="47" t="s">
        <v>489</v>
      </c>
      <c r="P498" s="47" t="s">
        <v>344</v>
      </c>
      <c r="Q498" s="47" t="s">
        <v>692</v>
      </c>
      <c r="R498" s="48">
        <v>0.10199999999999999</v>
      </c>
      <c r="T498" s="55">
        <v>9</v>
      </c>
      <c r="U498" s="56">
        <v>1995</v>
      </c>
      <c r="V498" s="57" t="s">
        <v>156</v>
      </c>
      <c r="W498" s="57" t="s">
        <v>125</v>
      </c>
      <c r="X498" s="57" t="s">
        <v>140</v>
      </c>
      <c r="Y498" s="58" t="str">
        <f t="shared" ref="Y498:Y561" si="17">T498&amp;U498&amp;V498&amp;W498&amp;X498</f>
        <v>91995暖房店舗用無し（一定速）</v>
      </c>
      <c r="Z498" s="59">
        <v>0.26</v>
      </c>
      <c r="AA498" s="59">
        <v>0.74</v>
      </c>
      <c r="AB498" s="60">
        <v>0.26</v>
      </c>
      <c r="AC498" s="60">
        <v>0.74</v>
      </c>
      <c r="AD498" s="61">
        <f>HLOOKUP(T498,既存設備NO3!$E$16:$P$17,2,0)</f>
        <v>0</v>
      </c>
      <c r="AE498" s="62">
        <f t="shared" si="16"/>
        <v>0.74</v>
      </c>
    </row>
    <row r="499" spans="13:31" ht="13.5" customHeight="1">
      <c r="M499" s="46">
        <v>5</v>
      </c>
      <c r="N499" s="47" t="s">
        <v>171</v>
      </c>
      <c r="O499" s="47" t="s">
        <v>489</v>
      </c>
      <c r="P499" s="47" t="s">
        <v>344</v>
      </c>
      <c r="Q499" s="47" t="s">
        <v>693</v>
      </c>
      <c r="R499" s="48">
        <v>0</v>
      </c>
      <c r="T499" s="55">
        <v>9</v>
      </c>
      <c r="U499" s="56">
        <v>1995</v>
      </c>
      <c r="V499" s="57" t="s">
        <v>156</v>
      </c>
      <c r="W499" s="57" t="s">
        <v>111</v>
      </c>
      <c r="X499" s="57" t="s">
        <v>140</v>
      </c>
      <c r="Y499" s="58" t="str">
        <f t="shared" si="17"/>
        <v>91995暖房ビル用マルチ無し（一定速）</v>
      </c>
      <c r="Z499" s="59">
        <v>0.26</v>
      </c>
      <c r="AA499" s="59">
        <v>0.74</v>
      </c>
      <c r="AB499" s="60">
        <v>0.26</v>
      </c>
      <c r="AC499" s="60">
        <v>0.74</v>
      </c>
      <c r="AD499" s="61">
        <f>HLOOKUP(T499,既存設備NO3!$E$16:$P$17,2,0)</f>
        <v>0</v>
      </c>
      <c r="AE499" s="62">
        <f t="shared" si="16"/>
        <v>0.74</v>
      </c>
    </row>
    <row r="500" spans="13:31" ht="13.5" customHeight="1">
      <c r="M500" s="46">
        <v>6</v>
      </c>
      <c r="N500" s="47" t="s">
        <v>112</v>
      </c>
      <c r="O500" s="47" t="s">
        <v>489</v>
      </c>
      <c r="P500" s="47" t="s">
        <v>344</v>
      </c>
      <c r="Q500" s="47" t="s">
        <v>694</v>
      </c>
      <c r="R500" s="48">
        <v>0</v>
      </c>
      <c r="T500" s="55">
        <v>9</v>
      </c>
      <c r="U500" s="56">
        <v>1995</v>
      </c>
      <c r="V500" s="57" t="s">
        <v>156</v>
      </c>
      <c r="W500" s="57" t="s">
        <v>121</v>
      </c>
      <c r="X500" s="57" t="s">
        <v>140</v>
      </c>
      <c r="Y500" s="58" t="str">
        <f t="shared" si="17"/>
        <v>91995暖房設備用無し（一定速）</v>
      </c>
      <c r="Z500" s="59">
        <v>0.26</v>
      </c>
      <c r="AA500" s="59">
        <v>0.74</v>
      </c>
      <c r="AB500" s="60">
        <v>0.26</v>
      </c>
      <c r="AC500" s="60">
        <v>0.74</v>
      </c>
      <c r="AD500" s="61">
        <f>HLOOKUP(T500,既存設備NO3!$E$16:$P$17,2,0)</f>
        <v>0</v>
      </c>
      <c r="AE500" s="62">
        <f t="shared" si="16"/>
        <v>0.74</v>
      </c>
    </row>
    <row r="501" spans="13:31" ht="13.5" customHeight="1">
      <c r="M501" s="46">
        <v>6</v>
      </c>
      <c r="N501" s="47" t="s">
        <v>122</v>
      </c>
      <c r="O501" s="47" t="s">
        <v>489</v>
      </c>
      <c r="P501" s="47" t="s">
        <v>344</v>
      </c>
      <c r="Q501" s="47" t="s">
        <v>695</v>
      </c>
      <c r="R501" s="48">
        <v>0</v>
      </c>
      <c r="T501" s="55">
        <v>9</v>
      </c>
      <c r="U501" s="56">
        <v>2005</v>
      </c>
      <c r="V501" s="57" t="s">
        <v>124</v>
      </c>
      <c r="W501" s="57" t="s">
        <v>125</v>
      </c>
      <c r="X501" s="57" t="s">
        <v>102</v>
      </c>
      <c r="Y501" s="58" t="str">
        <f t="shared" si="17"/>
        <v>92005冷房店舗用有り</v>
      </c>
      <c r="Z501" s="59">
        <v>-0.86599999999999999</v>
      </c>
      <c r="AA501" s="59">
        <v>1.8660000000000001</v>
      </c>
      <c r="AB501" s="60">
        <v>1.0455000000000001</v>
      </c>
      <c r="AC501" s="60">
        <v>1.3880999999999999</v>
      </c>
      <c r="AD501" s="61">
        <f>HLOOKUP(T501,既存設備NO3!$E$16:$P$17,2,0)</f>
        <v>0</v>
      </c>
      <c r="AE501" s="62">
        <f t="shared" si="16"/>
        <v>1.3879999999999999</v>
      </c>
    </row>
    <row r="502" spans="13:31">
      <c r="M502" s="46">
        <v>6</v>
      </c>
      <c r="N502" s="47" t="s">
        <v>130</v>
      </c>
      <c r="O502" s="47" t="s">
        <v>489</v>
      </c>
      <c r="P502" s="47" t="s">
        <v>344</v>
      </c>
      <c r="Q502" s="47" t="s">
        <v>696</v>
      </c>
      <c r="R502" s="48">
        <v>0</v>
      </c>
      <c r="T502" s="55">
        <v>9</v>
      </c>
      <c r="U502" s="56">
        <v>2005</v>
      </c>
      <c r="V502" s="57" t="s">
        <v>124</v>
      </c>
      <c r="W502" s="57" t="s">
        <v>111</v>
      </c>
      <c r="X502" s="57" t="s">
        <v>102</v>
      </c>
      <c r="Y502" s="58" t="str">
        <f t="shared" si="17"/>
        <v>92005冷房ビル用マルチ有り</v>
      </c>
      <c r="Z502" s="59">
        <v>-0.68200000000000005</v>
      </c>
      <c r="AA502" s="59">
        <v>1.6819999999999999</v>
      </c>
      <c r="AB502" s="60">
        <v>1.0490999999999999</v>
      </c>
      <c r="AC502" s="60">
        <v>1.2492000000000001</v>
      </c>
      <c r="AD502" s="61">
        <f>HLOOKUP(T502,既存設備NO3!$E$16:$P$17,2,0)</f>
        <v>0</v>
      </c>
      <c r="AE502" s="62">
        <f t="shared" si="16"/>
        <v>1.2490000000000001</v>
      </c>
    </row>
    <row r="503" spans="13:31" ht="13.5" customHeight="1">
      <c r="M503" s="46">
        <v>6</v>
      </c>
      <c r="N503" s="47" t="s">
        <v>128</v>
      </c>
      <c r="O503" s="47" t="s">
        <v>489</v>
      </c>
      <c r="P503" s="47" t="s">
        <v>344</v>
      </c>
      <c r="Q503" s="47" t="s">
        <v>697</v>
      </c>
      <c r="R503" s="48">
        <v>0</v>
      </c>
      <c r="T503" s="55">
        <v>9</v>
      </c>
      <c r="U503" s="56">
        <v>2005</v>
      </c>
      <c r="V503" s="57" t="s">
        <v>124</v>
      </c>
      <c r="W503" s="57" t="s">
        <v>121</v>
      </c>
      <c r="X503" s="57" t="s">
        <v>102</v>
      </c>
      <c r="Y503" s="58" t="str">
        <f t="shared" si="17"/>
        <v>92005冷房設備用有り</v>
      </c>
      <c r="Z503" s="59">
        <v>-0.114</v>
      </c>
      <c r="AA503" s="59">
        <v>1.1140000000000001</v>
      </c>
      <c r="AB503" s="60">
        <v>1.0325</v>
      </c>
      <c r="AC503" s="60">
        <v>0.82740000000000002</v>
      </c>
      <c r="AD503" s="61">
        <f>HLOOKUP(T503,既存設備NO3!$E$16:$P$17,2,0)</f>
        <v>0</v>
      </c>
      <c r="AE503" s="62">
        <f t="shared" si="16"/>
        <v>0.82699999999999996</v>
      </c>
    </row>
    <row r="504" spans="13:31" ht="13.5" customHeight="1">
      <c r="M504" s="46">
        <v>6</v>
      </c>
      <c r="N504" s="47" t="s">
        <v>138</v>
      </c>
      <c r="O504" s="47" t="s">
        <v>489</v>
      </c>
      <c r="P504" s="47" t="s">
        <v>344</v>
      </c>
      <c r="Q504" s="47" t="s">
        <v>698</v>
      </c>
      <c r="R504" s="48">
        <v>0</v>
      </c>
      <c r="T504" s="55">
        <v>9</v>
      </c>
      <c r="U504" s="56">
        <v>2005</v>
      </c>
      <c r="V504" s="57" t="s">
        <v>124</v>
      </c>
      <c r="W504" s="57" t="s">
        <v>125</v>
      </c>
      <c r="X504" s="57" t="s">
        <v>140</v>
      </c>
      <c r="Y504" s="58" t="str">
        <f t="shared" si="17"/>
        <v>92005冷房店舗用無し（一定速）</v>
      </c>
      <c r="Z504" s="59">
        <v>0.25</v>
      </c>
      <c r="AA504" s="59">
        <v>0.75</v>
      </c>
      <c r="AB504" s="60">
        <v>0.25</v>
      </c>
      <c r="AC504" s="60">
        <v>0.75</v>
      </c>
      <c r="AD504" s="61">
        <f>HLOOKUP(T504,既存設備NO3!$E$16:$P$17,2,0)</f>
        <v>0</v>
      </c>
      <c r="AE504" s="62">
        <f t="shared" si="16"/>
        <v>0.75</v>
      </c>
    </row>
    <row r="505" spans="13:31" ht="13.5" customHeight="1">
      <c r="M505" s="46">
        <v>6</v>
      </c>
      <c r="N505" s="47" t="s">
        <v>143</v>
      </c>
      <c r="O505" s="47" t="s">
        <v>489</v>
      </c>
      <c r="P505" s="47" t="s">
        <v>344</v>
      </c>
      <c r="Q505" s="47" t="s">
        <v>699</v>
      </c>
      <c r="R505" s="48">
        <v>0</v>
      </c>
      <c r="T505" s="55">
        <v>9</v>
      </c>
      <c r="U505" s="56">
        <v>2005</v>
      </c>
      <c r="V505" s="57" t="s">
        <v>124</v>
      </c>
      <c r="W505" s="57" t="s">
        <v>111</v>
      </c>
      <c r="X505" s="57" t="s">
        <v>140</v>
      </c>
      <c r="Y505" s="58" t="str">
        <f t="shared" si="17"/>
        <v>92005冷房ビル用マルチ無し（一定速）</v>
      </c>
      <c r="Z505" s="59">
        <v>0.25</v>
      </c>
      <c r="AA505" s="59">
        <v>0.75</v>
      </c>
      <c r="AB505" s="60">
        <v>0.25</v>
      </c>
      <c r="AC505" s="60">
        <v>0.75</v>
      </c>
      <c r="AD505" s="61">
        <f>HLOOKUP(T505,既存設備NO3!$E$16:$P$17,2,0)</f>
        <v>0</v>
      </c>
      <c r="AE505" s="62">
        <f t="shared" si="16"/>
        <v>0.75</v>
      </c>
    </row>
    <row r="506" spans="13:31" ht="13.5" customHeight="1">
      <c r="M506" s="46">
        <v>6</v>
      </c>
      <c r="N506" s="47" t="s">
        <v>149</v>
      </c>
      <c r="O506" s="47" t="s">
        <v>489</v>
      </c>
      <c r="P506" s="47" t="s">
        <v>344</v>
      </c>
      <c r="Q506" s="47" t="s">
        <v>700</v>
      </c>
      <c r="R506" s="48">
        <v>0</v>
      </c>
      <c r="T506" s="55">
        <v>9</v>
      </c>
      <c r="U506" s="56">
        <v>2005</v>
      </c>
      <c r="V506" s="57" t="s">
        <v>124</v>
      </c>
      <c r="W506" s="57" t="s">
        <v>121</v>
      </c>
      <c r="X506" s="57" t="s">
        <v>140</v>
      </c>
      <c r="Y506" s="58" t="str">
        <f t="shared" si="17"/>
        <v>92005冷房設備用無し（一定速）</v>
      </c>
      <c r="Z506" s="59">
        <v>0.25</v>
      </c>
      <c r="AA506" s="59">
        <v>0.75</v>
      </c>
      <c r="AB506" s="60">
        <v>0.25</v>
      </c>
      <c r="AC506" s="60">
        <v>0.75</v>
      </c>
      <c r="AD506" s="61">
        <f>HLOOKUP(T506,既存設備NO3!$E$16:$P$17,2,0)</f>
        <v>0</v>
      </c>
      <c r="AE506" s="62">
        <f t="shared" ref="AE506:AE569" si="18">ROUNDDOWN(IF(AD506&gt;=0.25,Z506*AD506+AA506,AB506*AD506+AC506),3)</f>
        <v>0.75</v>
      </c>
    </row>
    <row r="507" spans="13:31" ht="13.5" customHeight="1">
      <c r="M507" s="46">
        <v>6</v>
      </c>
      <c r="N507" s="47" t="s">
        <v>154</v>
      </c>
      <c r="O507" s="47" t="s">
        <v>489</v>
      </c>
      <c r="P507" s="47" t="s">
        <v>344</v>
      </c>
      <c r="Q507" s="47" t="s">
        <v>701</v>
      </c>
      <c r="R507" s="48">
        <v>0</v>
      </c>
      <c r="T507" s="55">
        <v>9</v>
      </c>
      <c r="U507" s="56">
        <v>2005</v>
      </c>
      <c r="V507" s="57" t="s">
        <v>156</v>
      </c>
      <c r="W507" s="57" t="s">
        <v>125</v>
      </c>
      <c r="X507" s="57" t="s">
        <v>102</v>
      </c>
      <c r="Y507" s="58" t="str">
        <f t="shared" si="17"/>
        <v>92005暖房店舗用有り</v>
      </c>
      <c r="Z507" s="59">
        <v>-0.65</v>
      </c>
      <c r="AA507" s="59">
        <v>1.65</v>
      </c>
      <c r="AB507" s="60">
        <v>1.0726</v>
      </c>
      <c r="AC507" s="60">
        <v>1.2194</v>
      </c>
      <c r="AD507" s="61">
        <f>HLOOKUP(T507,既存設備NO3!$E$16:$P$17,2,0)</f>
        <v>0</v>
      </c>
      <c r="AE507" s="62">
        <f t="shared" si="18"/>
        <v>1.2190000000000001</v>
      </c>
    </row>
    <row r="508" spans="13:31">
      <c r="M508" s="46">
        <v>6</v>
      </c>
      <c r="N508" s="47" t="s">
        <v>153</v>
      </c>
      <c r="O508" s="47" t="s">
        <v>489</v>
      </c>
      <c r="P508" s="47" t="s">
        <v>344</v>
      </c>
      <c r="Q508" s="47" t="s">
        <v>702</v>
      </c>
      <c r="R508" s="48">
        <v>0</v>
      </c>
      <c r="T508" s="55">
        <v>9</v>
      </c>
      <c r="U508" s="56">
        <v>2005</v>
      </c>
      <c r="V508" s="57" t="s">
        <v>156</v>
      </c>
      <c r="W508" s="57" t="s">
        <v>111</v>
      </c>
      <c r="X508" s="57" t="s">
        <v>102</v>
      </c>
      <c r="Y508" s="58" t="str">
        <f t="shared" si="17"/>
        <v>92005暖房ビル用マルチ有り</v>
      </c>
      <c r="Z508" s="59">
        <v>-0.56000000000000005</v>
      </c>
      <c r="AA508" s="59">
        <v>1.56</v>
      </c>
      <c r="AB508" s="60">
        <v>1.0330999999999999</v>
      </c>
      <c r="AC508" s="60">
        <v>1.1617</v>
      </c>
      <c r="AD508" s="61">
        <f>HLOOKUP(T508,既存設備NO3!$E$16:$P$17,2,0)</f>
        <v>0</v>
      </c>
      <c r="AE508" s="62">
        <f t="shared" si="18"/>
        <v>1.161</v>
      </c>
    </row>
    <row r="509" spans="13:31" ht="13.5" customHeight="1">
      <c r="M509" s="46">
        <v>6</v>
      </c>
      <c r="N509" s="47" t="s">
        <v>110</v>
      </c>
      <c r="O509" s="47" t="s">
        <v>489</v>
      </c>
      <c r="P509" s="47" t="s">
        <v>344</v>
      </c>
      <c r="Q509" s="47" t="s">
        <v>703</v>
      </c>
      <c r="R509" s="48">
        <v>0</v>
      </c>
      <c r="T509" s="55">
        <v>9</v>
      </c>
      <c r="U509" s="56">
        <v>2005</v>
      </c>
      <c r="V509" s="57" t="s">
        <v>156</v>
      </c>
      <c r="W509" s="57" t="s">
        <v>121</v>
      </c>
      <c r="X509" s="57" t="s">
        <v>102</v>
      </c>
      <c r="Y509" s="58" t="str">
        <f t="shared" si="17"/>
        <v>92005暖房設備用有り</v>
      </c>
      <c r="Z509" s="59">
        <v>-0.126</v>
      </c>
      <c r="AA509" s="59">
        <v>1.1259999999999999</v>
      </c>
      <c r="AB509" s="60">
        <v>1.0239</v>
      </c>
      <c r="AC509" s="60">
        <v>0.83850000000000002</v>
      </c>
      <c r="AD509" s="61">
        <f>HLOOKUP(T509,既存設備NO3!$E$16:$P$17,2,0)</f>
        <v>0</v>
      </c>
      <c r="AE509" s="62">
        <f t="shared" si="18"/>
        <v>0.83799999999999997</v>
      </c>
    </row>
    <row r="510" spans="13:31" ht="13.5" customHeight="1">
      <c r="M510" s="46">
        <v>6</v>
      </c>
      <c r="N510" s="47" t="s">
        <v>90</v>
      </c>
      <c r="O510" s="47" t="s">
        <v>489</v>
      </c>
      <c r="P510" s="47" t="s">
        <v>344</v>
      </c>
      <c r="Q510" s="47" t="s">
        <v>704</v>
      </c>
      <c r="R510" s="48">
        <v>7.4999999999999997E-2</v>
      </c>
      <c r="T510" s="55">
        <v>9</v>
      </c>
      <c r="U510" s="56">
        <v>2005</v>
      </c>
      <c r="V510" s="57" t="s">
        <v>156</v>
      </c>
      <c r="W510" s="57" t="s">
        <v>125</v>
      </c>
      <c r="X510" s="57" t="s">
        <v>140</v>
      </c>
      <c r="Y510" s="58" t="str">
        <f t="shared" si="17"/>
        <v>92005暖房店舗用無し（一定速）</v>
      </c>
      <c r="Z510" s="59">
        <v>0.25</v>
      </c>
      <c r="AA510" s="59">
        <v>0.75</v>
      </c>
      <c r="AB510" s="60">
        <v>0.25</v>
      </c>
      <c r="AC510" s="60">
        <v>0.75</v>
      </c>
      <c r="AD510" s="61">
        <f>HLOOKUP(T510,既存設備NO3!$E$16:$P$17,2,0)</f>
        <v>0</v>
      </c>
      <c r="AE510" s="62">
        <f t="shared" si="18"/>
        <v>0.75</v>
      </c>
    </row>
    <row r="511" spans="13:31" ht="13.5" customHeight="1">
      <c r="M511" s="46">
        <v>6</v>
      </c>
      <c r="N511" s="47" t="s">
        <v>171</v>
      </c>
      <c r="O511" s="47" t="s">
        <v>489</v>
      </c>
      <c r="P511" s="47" t="s">
        <v>344</v>
      </c>
      <c r="Q511" s="47" t="s">
        <v>705</v>
      </c>
      <c r="R511" s="48">
        <v>0</v>
      </c>
      <c r="T511" s="55">
        <v>9</v>
      </c>
      <c r="U511" s="56">
        <v>2005</v>
      </c>
      <c r="V511" s="57" t="s">
        <v>156</v>
      </c>
      <c r="W511" s="57" t="s">
        <v>111</v>
      </c>
      <c r="X511" s="57" t="s">
        <v>140</v>
      </c>
      <c r="Y511" s="58" t="str">
        <f t="shared" si="17"/>
        <v>92005暖房ビル用マルチ無し（一定速）</v>
      </c>
      <c r="Z511" s="59">
        <v>0.25</v>
      </c>
      <c r="AA511" s="59">
        <v>0.75</v>
      </c>
      <c r="AB511" s="60">
        <v>0.25</v>
      </c>
      <c r="AC511" s="60">
        <v>0.75</v>
      </c>
      <c r="AD511" s="61">
        <f>HLOOKUP(T511,既存設備NO3!$E$16:$P$17,2,0)</f>
        <v>0</v>
      </c>
      <c r="AE511" s="62">
        <f t="shared" si="18"/>
        <v>0.75</v>
      </c>
    </row>
    <row r="512" spans="13:31" ht="13.5" customHeight="1">
      <c r="M512" s="46">
        <v>7</v>
      </c>
      <c r="N512" s="47" t="s">
        <v>112</v>
      </c>
      <c r="O512" s="47" t="s">
        <v>489</v>
      </c>
      <c r="P512" s="47" t="s">
        <v>344</v>
      </c>
      <c r="Q512" s="47" t="s">
        <v>706</v>
      </c>
      <c r="R512" s="48">
        <v>0</v>
      </c>
      <c r="T512" s="55">
        <v>9</v>
      </c>
      <c r="U512" s="56">
        <v>2005</v>
      </c>
      <c r="V512" s="57" t="s">
        <v>156</v>
      </c>
      <c r="W512" s="57" t="s">
        <v>121</v>
      </c>
      <c r="X512" s="57" t="s">
        <v>140</v>
      </c>
      <c r="Y512" s="58" t="str">
        <f t="shared" si="17"/>
        <v>92005暖房設備用無し（一定速）</v>
      </c>
      <c r="Z512" s="59">
        <v>0.25</v>
      </c>
      <c r="AA512" s="59">
        <v>0.75</v>
      </c>
      <c r="AB512" s="60">
        <v>0.25</v>
      </c>
      <c r="AC512" s="60">
        <v>0.75</v>
      </c>
      <c r="AD512" s="61">
        <f>HLOOKUP(T512,既存設備NO3!$E$16:$P$17,2,0)</f>
        <v>0</v>
      </c>
      <c r="AE512" s="62">
        <f t="shared" si="18"/>
        <v>0.75</v>
      </c>
    </row>
    <row r="513" spans="13:31" ht="13.5" customHeight="1">
      <c r="M513" s="46">
        <v>7</v>
      </c>
      <c r="N513" s="47" t="s">
        <v>122</v>
      </c>
      <c r="O513" s="47" t="s">
        <v>489</v>
      </c>
      <c r="P513" s="47" t="s">
        <v>344</v>
      </c>
      <c r="Q513" s="47" t="s">
        <v>707</v>
      </c>
      <c r="R513" s="48">
        <v>0</v>
      </c>
      <c r="T513" s="55">
        <v>9</v>
      </c>
      <c r="U513" s="67">
        <v>2010</v>
      </c>
      <c r="V513" s="46" t="s">
        <v>124</v>
      </c>
      <c r="W513" s="46" t="s">
        <v>125</v>
      </c>
      <c r="X513" s="46" t="s">
        <v>102</v>
      </c>
      <c r="Y513" s="68" t="str">
        <f t="shared" si="17"/>
        <v>92010冷房店舗用有り</v>
      </c>
      <c r="Z513" s="69">
        <v>-1.1000000000000001</v>
      </c>
      <c r="AA513" s="69">
        <v>2.1</v>
      </c>
      <c r="AB513" s="70">
        <v>1.0511999999999999</v>
      </c>
      <c r="AC513" s="70">
        <v>1.5622</v>
      </c>
      <c r="AD513" s="61">
        <f>HLOOKUP(T513,既存設備NO3!$E$16:$P$17,2,0)</f>
        <v>0</v>
      </c>
      <c r="AE513" s="62">
        <f t="shared" si="18"/>
        <v>1.5620000000000001</v>
      </c>
    </row>
    <row r="514" spans="13:31">
      <c r="M514" s="46">
        <v>7</v>
      </c>
      <c r="N514" s="47" t="s">
        <v>130</v>
      </c>
      <c r="O514" s="47" t="s">
        <v>489</v>
      </c>
      <c r="P514" s="47" t="s">
        <v>344</v>
      </c>
      <c r="Q514" s="47" t="s">
        <v>708</v>
      </c>
      <c r="R514" s="48">
        <v>0</v>
      </c>
      <c r="T514" s="55">
        <v>9</v>
      </c>
      <c r="U514" s="67">
        <v>2010</v>
      </c>
      <c r="V514" s="46" t="s">
        <v>124</v>
      </c>
      <c r="W514" s="46" t="s">
        <v>111</v>
      </c>
      <c r="X514" s="46" t="s">
        <v>102</v>
      </c>
      <c r="Y514" s="68" t="str">
        <f t="shared" si="17"/>
        <v>92010冷房ビル用マルチ有り</v>
      </c>
      <c r="Z514" s="69">
        <v>-0.88</v>
      </c>
      <c r="AA514" s="69">
        <v>1.88</v>
      </c>
      <c r="AB514" s="70">
        <v>1.0548999999999999</v>
      </c>
      <c r="AC514" s="70">
        <v>1.3963000000000001</v>
      </c>
      <c r="AD514" s="61">
        <f>HLOOKUP(T514,既存設備NO3!$E$16:$P$17,2,0)</f>
        <v>0</v>
      </c>
      <c r="AE514" s="62">
        <f t="shared" si="18"/>
        <v>1.3959999999999999</v>
      </c>
    </row>
    <row r="515" spans="13:31">
      <c r="M515" s="46">
        <v>7</v>
      </c>
      <c r="N515" s="47" t="s">
        <v>128</v>
      </c>
      <c r="O515" s="47" t="s">
        <v>489</v>
      </c>
      <c r="P515" s="47" t="s">
        <v>344</v>
      </c>
      <c r="Q515" s="47" t="s">
        <v>709</v>
      </c>
      <c r="R515" s="48">
        <v>0</v>
      </c>
      <c r="T515" s="55">
        <v>9</v>
      </c>
      <c r="U515" s="67">
        <v>2010</v>
      </c>
      <c r="V515" s="46" t="s">
        <v>124</v>
      </c>
      <c r="W515" s="46" t="s">
        <v>121</v>
      </c>
      <c r="X515" s="46" t="s">
        <v>102</v>
      </c>
      <c r="Y515" s="68" t="str">
        <f t="shared" si="17"/>
        <v>92010冷房設備用有り</v>
      </c>
      <c r="Z515" s="69">
        <v>-0.26</v>
      </c>
      <c r="AA515" s="69">
        <v>1.26</v>
      </c>
      <c r="AB515" s="70">
        <v>1.1929000000000001</v>
      </c>
      <c r="AC515" s="70">
        <v>0.89680000000000004</v>
      </c>
      <c r="AD515" s="61">
        <f>HLOOKUP(T515,既存設備NO3!$E$16:$P$17,2,0)</f>
        <v>0</v>
      </c>
      <c r="AE515" s="62">
        <f t="shared" si="18"/>
        <v>0.89600000000000002</v>
      </c>
    </row>
    <row r="516" spans="13:31">
      <c r="M516" s="46">
        <v>7</v>
      </c>
      <c r="N516" s="47" t="s">
        <v>138</v>
      </c>
      <c r="O516" s="47" t="s">
        <v>489</v>
      </c>
      <c r="P516" s="47" t="s">
        <v>344</v>
      </c>
      <c r="Q516" s="47" t="s">
        <v>710</v>
      </c>
      <c r="R516" s="48">
        <v>0</v>
      </c>
      <c r="T516" s="55">
        <v>9</v>
      </c>
      <c r="U516" s="67">
        <v>2010</v>
      </c>
      <c r="V516" s="46" t="s">
        <v>124</v>
      </c>
      <c r="W516" s="46" t="s">
        <v>125</v>
      </c>
      <c r="X516" s="46" t="s">
        <v>140</v>
      </c>
      <c r="Y516" s="68" t="str">
        <f t="shared" si="17"/>
        <v>92010冷房店舗用無し（一定速）</v>
      </c>
      <c r="Z516" s="69">
        <v>0.25</v>
      </c>
      <c r="AA516" s="69">
        <v>0.75</v>
      </c>
      <c r="AB516" s="70">
        <v>0.25</v>
      </c>
      <c r="AC516" s="70">
        <v>0.75</v>
      </c>
      <c r="AD516" s="61">
        <f>HLOOKUP(T516,既存設備NO3!$E$16:$P$17,2,0)</f>
        <v>0</v>
      </c>
      <c r="AE516" s="62">
        <f t="shared" si="18"/>
        <v>0.75</v>
      </c>
    </row>
    <row r="517" spans="13:31">
      <c r="M517" s="46">
        <v>7</v>
      </c>
      <c r="N517" s="47" t="s">
        <v>143</v>
      </c>
      <c r="O517" s="47" t="s">
        <v>489</v>
      </c>
      <c r="P517" s="47" t="s">
        <v>344</v>
      </c>
      <c r="Q517" s="47" t="s">
        <v>711</v>
      </c>
      <c r="R517" s="48">
        <v>0</v>
      </c>
      <c r="T517" s="55">
        <v>9</v>
      </c>
      <c r="U517" s="67">
        <v>2010</v>
      </c>
      <c r="V517" s="46" t="s">
        <v>124</v>
      </c>
      <c r="W517" s="46" t="s">
        <v>111</v>
      </c>
      <c r="X517" s="46" t="s">
        <v>140</v>
      </c>
      <c r="Y517" s="68" t="str">
        <f t="shared" si="17"/>
        <v>92010冷房ビル用マルチ無し（一定速）</v>
      </c>
      <c r="Z517" s="69">
        <v>0.25</v>
      </c>
      <c r="AA517" s="69">
        <v>0.75</v>
      </c>
      <c r="AB517" s="70">
        <v>0.25</v>
      </c>
      <c r="AC517" s="70">
        <v>0.75</v>
      </c>
      <c r="AD517" s="61">
        <f>HLOOKUP(T517,既存設備NO3!$E$16:$P$17,2,0)</f>
        <v>0</v>
      </c>
      <c r="AE517" s="62">
        <f t="shared" si="18"/>
        <v>0.75</v>
      </c>
    </row>
    <row r="518" spans="13:31">
      <c r="M518" s="46">
        <v>7</v>
      </c>
      <c r="N518" s="47" t="s">
        <v>149</v>
      </c>
      <c r="O518" s="47" t="s">
        <v>489</v>
      </c>
      <c r="P518" s="47" t="s">
        <v>344</v>
      </c>
      <c r="Q518" s="47" t="s">
        <v>712</v>
      </c>
      <c r="R518" s="48">
        <v>0</v>
      </c>
      <c r="T518" s="55">
        <v>9</v>
      </c>
      <c r="U518" s="67">
        <v>2010</v>
      </c>
      <c r="V518" s="46" t="s">
        <v>124</v>
      </c>
      <c r="W518" s="46" t="s">
        <v>121</v>
      </c>
      <c r="X518" s="46" t="s">
        <v>140</v>
      </c>
      <c r="Y518" s="68" t="str">
        <f t="shared" si="17"/>
        <v>92010冷房設備用無し（一定速）</v>
      </c>
      <c r="Z518" s="69">
        <v>0.25</v>
      </c>
      <c r="AA518" s="69">
        <v>0.75</v>
      </c>
      <c r="AB518" s="70">
        <v>0.25</v>
      </c>
      <c r="AC518" s="70">
        <v>0.75</v>
      </c>
      <c r="AD518" s="61">
        <f>HLOOKUP(T518,既存設備NO3!$E$16:$P$17,2,0)</f>
        <v>0</v>
      </c>
      <c r="AE518" s="62">
        <f t="shared" si="18"/>
        <v>0.75</v>
      </c>
    </row>
    <row r="519" spans="13:31">
      <c r="M519" s="46">
        <v>7</v>
      </c>
      <c r="N519" s="47" t="s">
        <v>154</v>
      </c>
      <c r="O519" s="47" t="s">
        <v>489</v>
      </c>
      <c r="P519" s="47" t="s">
        <v>344</v>
      </c>
      <c r="Q519" s="47" t="s">
        <v>713</v>
      </c>
      <c r="R519" s="48">
        <v>0</v>
      </c>
      <c r="T519" s="55">
        <v>9</v>
      </c>
      <c r="U519" s="67">
        <v>2010</v>
      </c>
      <c r="V519" s="46" t="s">
        <v>156</v>
      </c>
      <c r="W519" s="46" t="s">
        <v>125</v>
      </c>
      <c r="X519" s="46" t="s">
        <v>102</v>
      </c>
      <c r="Y519" s="68" t="str">
        <f t="shared" si="17"/>
        <v>92010暖房店舗用有り</v>
      </c>
      <c r="Z519" s="69">
        <v>-0.72</v>
      </c>
      <c r="AA519" s="69">
        <v>1.72</v>
      </c>
      <c r="AB519" s="70">
        <v>1.0757000000000001</v>
      </c>
      <c r="AC519" s="70">
        <v>1.2710999999999999</v>
      </c>
      <c r="AD519" s="61">
        <f>HLOOKUP(T519,既存設備NO3!$E$16:$P$17,2,0)</f>
        <v>0</v>
      </c>
      <c r="AE519" s="62">
        <f t="shared" si="18"/>
        <v>1.2709999999999999</v>
      </c>
    </row>
    <row r="520" spans="13:31">
      <c r="M520" s="46">
        <v>7</v>
      </c>
      <c r="N520" s="47" t="s">
        <v>153</v>
      </c>
      <c r="O520" s="47" t="s">
        <v>489</v>
      </c>
      <c r="P520" s="47" t="s">
        <v>344</v>
      </c>
      <c r="Q520" s="47" t="s">
        <v>714</v>
      </c>
      <c r="R520" s="48">
        <v>0</v>
      </c>
      <c r="T520" s="55">
        <v>9</v>
      </c>
      <c r="U520" s="67">
        <v>2010</v>
      </c>
      <c r="V520" s="46" t="s">
        <v>156</v>
      </c>
      <c r="W520" s="46" t="s">
        <v>111</v>
      </c>
      <c r="X520" s="46" t="s">
        <v>102</v>
      </c>
      <c r="Y520" s="68" t="str">
        <f t="shared" si="17"/>
        <v>92010暖房ビル用マルチ有り</v>
      </c>
      <c r="Z520" s="69">
        <v>-0.7</v>
      </c>
      <c r="AA520" s="69">
        <v>1.7</v>
      </c>
      <c r="AB520" s="70">
        <v>1.036</v>
      </c>
      <c r="AC520" s="70">
        <v>1.266</v>
      </c>
      <c r="AD520" s="61">
        <f>HLOOKUP(T520,既存設備NO3!$E$16:$P$17,2,0)</f>
        <v>0</v>
      </c>
      <c r="AE520" s="62">
        <f t="shared" si="18"/>
        <v>1.266</v>
      </c>
    </row>
    <row r="521" spans="13:31">
      <c r="M521" s="46">
        <v>7</v>
      </c>
      <c r="N521" s="47" t="s">
        <v>110</v>
      </c>
      <c r="O521" s="47" t="s">
        <v>489</v>
      </c>
      <c r="P521" s="47" t="s">
        <v>344</v>
      </c>
      <c r="Q521" s="47" t="s">
        <v>715</v>
      </c>
      <c r="R521" s="48">
        <v>0</v>
      </c>
      <c r="T521" s="55">
        <v>9</v>
      </c>
      <c r="U521" s="67">
        <v>2010</v>
      </c>
      <c r="V521" s="46" t="s">
        <v>156</v>
      </c>
      <c r="W521" s="46" t="s">
        <v>121</v>
      </c>
      <c r="X521" s="46" t="s">
        <v>102</v>
      </c>
      <c r="Y521" s="68" t="str">
        <f t="shared" si="17"/>
        <v>92010暖房設備用有り</v>
      </c>
      <c r="Z521" s="69">
        <v>-0.26</v>
      </c>
      <c r="AA521" s="69">
        <v>1.26</v>
      </c>
      <c r="AB521" s="70">
        <v>0.82779999999999998</v>
      </c>
      <c r="AC521" s="70">
        <v>0.98809999999999998</v>
      </c>
      <c r="AD521" s="61">
        <f>HLOOKUP(T521,既存設備NO3!$E$16:$P$17,2,0)</f>
        <v>0</v>
      </c>
      <c r="AE521" s="62">
        <f t="shared" si="18"/>
        <v>0.98799999999999999</v>
      </c>
    </row>
    <row r="522" spans="13:31">
      <c r="M522" s="46">
        <v>7</v>
      </c>
      <c r="N522" s="47" t="s">
        <v>90</v>
      </c>
      <c r="O522" s="47" t="s">
        <v>489</v>
      </c>
      <c r="P522" s="47" t="s">
        <v>344</v>
      </c>
      <c r="Q522" s="47" t="s">
        <v>716</v>
      </c>
      <c r="R522" s="48">
        <v>0</v>
      </c>
      <c r="T522" s="55">
        <v>9</v>
      </c>
      <c r="U522" s="67">
        <v>2010</v>
      </c>
      <c r="V522" s="46" t="s">
        <v>156</v>
      </c>
      <c r="W522" s="46" t="s">
        <v>125</v>
      </c>
      <c r="X522" s="46" t="s">
        <v>140</v>
      </c>
      <c r="Y522" s="68" t="str">
        <f t="shared" si="17"/>
        <v>92010暖房店舗用無し（一定速）</v>
      </c>
      <c r="Z522" s="69">
        <v>0.25</v>
      </c>
      <c r="AA522" s="69">
        <v>0.75</v>
      </c>
      <c r="AB522" s="70">
        <v>0.25</v>
      </c>
      <c r="AC522" s="70">
        <v>0.75</v>
      </c>
      <c r="AD522" s="61">
        <f>HLOOKUP(T522,既存設備NO3!$E$16:$P$17,2,0)</f>
        <v>0</v>
      </c>
      <c r="AE522" s="62">
        <f t="shared" si="18"/>
        <v>0.75</v>
      </c>
    </row>
    <row r="523" spans="13:31">
      <c r="M523" s="46">
        <v>7</v>
      </c>
      <c r="N523" s="47" t="s">
        <v>171</v>
      </c>
      <c r="O523" s="47" t="s">
        <v>489</v>
      </c>
      <c r="P523" s="47" t="s">
        <v>344</v>
      </c>
      <c r="Q523" s="47" t="s">
        <v>717</v>
      </c>
      <c r="R523" s="48">
        <v>0</v>
      </c>
      <c r="T523" s="55">
        <v>9</v>
      </c>
      <c r="U523" s="67">
        <v>2010</v>
      </c>
      <c r="V523" s="46" t="s">
        <v>156</v>
      </c>
      <c r="W523" s="46" t="s">
        <v>111</v>
      </c>
      <c r="X523" s="46" t="s">
        <v>140</v>
      </c>
      <c r="Y523" s="68" t="str">
        <f t="shared" si="17"/>
        <v>92010暖房ビル用マルチ無し（一定速）</v>
      </c>
      <c r="Z523" s="69">
        <v>0.25</v>
      </c>
      <c r="AA523" s="69">
        <v>0.75</v>
      </c>
      <c r="AB523" s="70">
        <v>0.25</v>
      </c>
      <c r="AC523" s="70">
        <v>0.75</v>
      </c>
      <c r="AD523" s="61">
        <f>HLOOKUP(T523,既存設備NO3!$E$16:$P$17,2,0)</f>
        <v>0</v>
      </c>
      <c r="AE523" s="62">
        <f t="shared" si="18"/>
        <v>0.75</v>
      </c>
    </row>
    <row r="524" spans="13:31">
      <c r="M524" s="46">
        <v>8</v>
      </c>
      <c r="N524" s="47" t="s">
        <v>112</v>
      </c>
      <c r="O524" s="47" t="s">
        <v>489</v>
      </c>
      <c r="P524" s="47" t="s">
        <v>344</v>
      </c>
      <c r="Q524" s="47" t="s">
        <v>718</v>
      </c>
      <c r="R524" s="48">
        <v>0</v>
      </c>
      <c r="T524" s="55">
        <v>9</v>
      </c>
      <c r="U524" s="67">
        <v>2010</v>
      </c>
      <c r="V524" s="46" t="s">
        <v>156</v>
      </c>
      <c r="W524" s="46" t="s">
        <v>121</v>
      </c>
      <c r="X524" s="46" t="s">
        <v>140</v>
      </c>
      <c r="Y524" s="68" t="str">
        <f t="shared" si="17"/>
        <v>92010暖房設備用無し（一定速）</v>
      </c>
      <c r="Z524" s="69">
        <v>0.25</v>
      </c>
      <c r="AA524" s="69">
        <v>0.75</v>
      </c>
      <c r="AB524" s="70">
        <v>0.25</v>
      </c>
      <c r="AC524" s="70">
        <v>0.75</v>
      </c>
      <c r="AD524" s="61">
        <f>HLOOKUP(T524,既存設備NO3!$E$16:$P$17,2,0)</f>
        <v>0</v>
      </c>
      <c r="AE524" s="62">
        <f t="shared" si="18"/>
        <v>0.75</v>
      </c>
    </row>
    <row r="525" spans="13:31">
      <c r="M525" s="46">
        <v>8</v>
      </c>
      <c r="N525" s="47" t="s">
        <v>122</v>
      </c>
      <c r="O525" s="47" t="s">
        <v>489</v>
      </c>
      <c r="P525" s="47" t="s">
        <v>344</v>
      </c>
      <c r="Q525" s="47" t="s">
        <v>719</v>
      </c>
      <c r="R525" s="48">
        <v>0</v>
      </c>
      <c r="T525" s="55">
        <v>9</v>
      </c>
      <c r="U525" s="67">
        <v>2015</v>
      </c>
      <c r="V525" s="46" t="s">
        <v>124</v>
      </c>
      <c r="W525" s="46" t="s">
        <v>125</v>
      </c>
      <c r="X525" s="46" t="s">
        <v>102</v>
      </c>
      <c r="Y525" s="68" t="str">
        <f t="shared" si="17"/>
        <v>92015冷房店舗用有り</v>
      </c>
      <c r="Z525" s="69">
        <v>-1.38</v>
      </c>
      <c r="AA525" s="69">
        <v>2.38</v>
      </c>
      <c r="AB525" s="70">
        <v>1.0581</v>
      </c>
      <c r="AC525" s="70">
        <v>1.7705</v>
      </c>
      <c r="AD525" s="61">
        <f>HLOOKUP(T525,既存設備NO3!$E$16:$P$17,2,0)</f>
        <v>0</v>
      </c>
      <c r="AE525" s="62">
        <f t="shared" si="18"/>
        <v>1.77</v>
      </c>
    </row>
    <row r="526" spans="13:31">
      <c r="M526" s="46">
        <v>8</v>
      </c>
      <c r="N526" s="47" t="s">
        <v>130</v>
      </c>
      <c r="O526" s="47" t="s">
        <v>489</v>
      </c>
      <c r="P526" s="47" t="s">
        <v>344</v>
      </c>
      <c r="Q526" s="47" t="s">
        <v>720</v>
      </c>
      <c r="R526" s="48">
        <v>0</v>
      </c>
      <c r="T526" s="55">
        <v>9</v>
      </c>
      <c r="U526" s="56">
        <v>2015</v>
      </c>
      <c r="V526" s="57" t="s">
        <v>124</v>
      </c>
      <c r="W526" s="57" t="s">
        <v>111</v>
      </c>
      <c r="X526" s="57" t="s">
        <v>102</v>
      </c>
      <c r="Y526" s="58" t="str">
        <f t="shared" si="17"/>
        <v>92015冷房ビル用マルチ有り</v>
      </c>
      <c r="Z526" s="59">
        <v>-1.5740000000000001</v>
      </c>
      <c r="AA526" s="59">
        <v>2.5739999999999998</v>
      </c>
      <c r="AB526" s="60">
        <v>1.0751999999999999</v>
      </c>
      <c r="AC526" s="60">
        <v>1.9117</v>
      </c>
      <c r="AD526" s="61">
        <f>HLOOKUP(T526,既存設備NO3!$E$16:$P$17,2,0)</f>
        <v>0</v>
      </c>
      <c r="AE526" s="62">
        <f t="shared" si="18"/>
        <v>1.911</v>
      </c>
    </row>
    <row r="527" spans="13:31">
      <c r="M527" s="46">
        <v>8</v>
      </c>
      <c r="N527" s="47" t="s">
        <v>128</v>
      </c>
      <c r="O527" s="47" t="s">
        <v>489</v>
      </c>
      <c r="P527" s="47" t="s">
        <v>344</v>
      </c>
      <c r="Q527" s="47" t="s">
        <v>721</v>
      </c>
      <c r="R527" s="48">
        <v>0</v>
      </c>
      <c r="T527" s="55">
        <v>9</v>
      </c>
      <c r="U527" s="56">
        <v>2015</v>
      </c>
      <c r="V527" s="57" t="s">
        <v>124</v>
      </c>
      <c r="W527" s="57" t="s">
        <v>121</v>
      </c>
      <c r="X527" s="57" t="s">
        <v>102</v>
      </c>
      <c r="Y527" s="58" t="str">
        <f t="shared" si="17"/>
        <v>92015冷房設備用有り</v>
      </c>
      <c r="Z527" s="59">
        <v>-0.62</v>
      </c>
      <c r="AA527" s="59">
        <v>1.62</v>
      </c>
      <c r="AB527" s="60">
        <v>1.0472999999999999</v>
      </c>
      <c r="AC527" s="60">
        <v>1.2032</v>
      </c>
      <c r="AD527" s="61">
        <f>HLOOKUP(T527,既存設備NO3!$E$16:$P$17,2,0)</f>
        <v>0</v>
      </c>
      <c r="AE527" s="62">
        <f t="shared" si="18"/>
        <v>1.2030000000000001</v>
      </c>
    </row>
    <row r="528" spans="13:31">
      <c r="M528" s="46">
        <v>8</v>
      </c>
      <c r="N528" s="47" t="s">
        <v>138</v>
      </c>
      <c r="O528" s="47" t="s">
        <v>489</v>
      </c>
      <c r="P528" s="47" t="s">
        <v>344</v>
      </c>
      <c r="Q528" s="47" t="s">
        <v>722</v>
      </c>
      <c r="R528" s="48">
        <v>0</v>
      </c>
      <c r="T528" s="55">
        <v>9</v>
      </c>
      <c r="U528" s="56">
        <v>2015</v>
      </c>
      <c r="V528" s="57" t="s">
        <v>124</v>
      </c>
      <c r="W528" s="57" t="s">
        <v>125</v>
      </c>
      <c r="X528" s="57" t="s">
        <v>140</v>
      </c>
      <c r="Y528" s="58" t="str">
        <f t="shared" si="17"/>
        <v>92015冷房店舗用無し（一定速）</v>
      </c>
      <c r="Z528" s="59">
        <v>0.25</v>
      </c>
      <c r="AA528" s="59">
        <v>0.75</v>
      </c>
      <c r="AB528" s="60">
        <v>0.25</v>
      </c>
      <c r="AC528" s="60">
        <v>0.75</v>
      </c>
      <c r="AD528" s="61">
        <f>HLOOKUP(T528,既存設備NO3!$E$16:$P$17,2,0)</f>
        <v>0</v>
      </c>
      <c r="AE528" s="62">
        <f t="shared" si="18"/>
        <v>0.75</v>
      </c>
    </row>
    <row r="529" spans="13:31">
      <c r="M529" s="46">
        <v>8</v>
      </c>
      <c r="N529" s="47" t="s">
        <v>143</v>
      </c>
      <c r="O529" s="47" t="s">
        <v>489</v>
      </c>
      <c r="P529" s="47" t="s">
        <v>344</v>
      </c>
      <c r="Q529" s="47" t="s">
        <v>723</v>
      </c>
      <c r="R529" s="48">
        <v>0</v>
      </c>
      <c r="T529" s="55">
        <v>9</v>
      </c>
      <c r="U529" s="56">
        <v>2015</v>
      </c>
      <c r="V529" s="57" t="s">
        <v>124</v>
      </c>
      <c r="W529" s="57" t="s">
        <v>111</v>
      </c>
      <c r="X529" s="57" t="s">
        <v>140</v>
      </c>
      <c r="Y529" s="58" t="str">
        <f t="shared" si="17"/>
        <v>92015冷房ビル用マルチ無し（一定速）</v>
      </c>
      <c r="Z529" s="59">
        <v>0.25</v>
      </c>
      <c r="AA529" s="59">
        <v>0.75</v>
      </c>
      <c r="AB529" s="60">
        <v>0.25</v>
      </c>
      <c r="AC529" s="60">
        <v>0.75</v>
      </c>
      <c r="AD529" s="61">
        <f>HLOOKUP(T529,既存設備NO3!$E$16:$P$17,2,0)</f>
        <v>0</v>
      </c>
      <c r="AE529" s="62">
        <f t="shared" si="18"/>
        <v>0.75</v>
      </c>
    </row>
    <row r="530" spans="13:31">
      <c r="M530" s="46">
        <v>8</v>
      </c>
      <c r="N530" s="47" t="s">
        <v>149</v>
      </c>
      <c r="O530" s="47" t="s">
        <v>489</v>
      </c>
      <c r="P530" s="47" t="s">
        <v>344</v>
      </c>
      <c r="Q530" s="47" t="s">
        <v>724</v>
      </c>
      <c r="R530" s="48">
        <v>0</v>
      </c>
      <c r="T530" s="55">
        <v>9</v>
      </c>
      <c r="U530" s="56">
        <v>2015</v>
      </c>
      <c r="V530" s="57" t="s">
        <v>124</v>
      </c>
      <c r="W530" s="57" t="s">
        <v>121</v>
      </c>
      <c r="X530" s="57" t="s">
        <v>140</v>
      </c>
      <c r="Y530" s="58" t="str">
        <f t="shared" si="17"/>
        <v>92015冷房設備用無し（一定速）</v>
      </c>
      <c r="Z530" s="59">
        <v>0.25</v>
      </c>
      <c r="AA530" s="59">
        <v>0.75</v>
      </c>
      <c r="AB530" s="60">
        <v>0.25</v>
      </c>
      <c r="AC530" s="60">
        <v>0.75</v>
      </c>
      <c r="AD530" s="61">
        <f>HLOOKUP(T530,既存設備NO3!$E$16:$P$17,2,0)</f>
        <v>0</v>
      </c>
      <c r="AE530" s="62">
        <f t="shared" si="18"/>
        <v>0.75</v>
      </c>
    </row>
    <row r="531" spans="13:31">
      <c r="M531" s="46">
        <v>8</v>
      </c>
      <c r="N531" s="47" t="s">
        <v>154</v>
      </c>
      <c r="O531" s="47" t="s">
        <v>489</v>
      </c>
      <c r="P531" s="47" t="s">
        <v>344</v>
      </c>
      <c r="Q531" s="47" t="s">
        <v>725</v>
      </c>
      <c r="R531" s="48">
        <v>0</v>
      </c>
      <c r="T531" s="55">
        <v>9</v>
      </c>
      <c r="U531" s="56">
        <v>2015</v>
      </c>
      <c r="V531" s="57" t="s">
        <v>156</v>
      </c>
      <c r="W531" s="57" t="s">
        <v>125</v>
      </c>
      <c r="X531" s="57" t="s">
        <v>102</v>
      </c>
      <c r="Y531" s="58" t="str">
        <f t="shared" si="17"/>
        <v>92015暖房店舗用有り</v>
      </c>
      <c r="Z531" s="59">
        <v>-0.97</v>
      </c>
      <c r="AA531" s="59">
        <v>1.97</v>
      </c>
      <c r="AB531" s="60">
        <v>1.0867</v>
      </c>
      <c r="AC531" s="60">
        <v>1.4558</v>
      </c>
      <c r="AD531" s="61">
        <f>HLOOKUP(T531,既存設備NO3!$E$16:$P$17,2,0)</f>
        <v>0</v>
      </c>
      <c r="AE531" s="62">
        <f t="shared" si="18"/>
        <v>1.4550000000000001</v>
      </c>
    </row>
    <row r="532" spans="13:31">
      <c r="M532" s="46">
        <v>8</v>
      </c>
      <c r="N532" s="47" t="s">
        <v>153</v>
      </c>
      <c r="O532" s="47" t="s">
        <v>489</v>
      </c>
      <c r="P532" s="47" t="s">
        <v>344</v>
      </c>
      <c r="Q532" s="47" t="s">
        <v>726</v>
      </c>
      <c r="R532" s="48">
        <v>0</v>
      </c>
      <c r="T532" s="55">
        <v>9</v>
      </c>
      <c r="U532" s="56">
        <v>2015</v>
      </c>
      <c r="V532" s="57" t="s">
        <v>156</v>
      </c>
      <c r="W532" s="57" t="s">
        <v>111</v>
      </c>
      <c r="X532" s="57" t="s">
        <v>102</v>
      </c>
      <c r="Y532" s="58" t="str">
        <f t="shared" si="17"/>
        <v>92015暖房ビル用マルチ有り</v>
      </c>
      <c r="Z532" s="59">
        <v>-0.876</v>
      </c>
      <c r="AA532" s="59">
        <v>1.8759999999999999</v>
      </c>
      <c r="AB532" s="60">
        <v>1.0398000000000001</v>
      </c>
      <c r="AC532" s="60">
        <v>1.3971</v>
      </c>
      <c r="AD532" s="61">
        <f>HLOOKUP(T532,既存設備NO3!$E$16:$P$17,2,0)</f>
        <v>0</v>
      </c>
      <c r="AE532" s="62">
        <f t="shared" si="18"/>
        <v>1.397</v>
      </c>
    </row>
    <row r="533" spans="13:31">
      <c r="M533" s="46">
        <v>8</v>
      </c>
      <c r="N533" s="47" t="s">
        <v>110</v>
      </c>
      <c r="O533" s="47" t="s">
        <v>489</v>
      </c>
      <c r="P533" s="47" t="s">
        <v>344</v>
      </c>
      <c r="Q533" s="47" t="s">
        <v>727</v>
      </c>
      <c r="R533" s="48">
        <v>0</v>
      </c>
      <c r="T533" s="55">
        <v>9</v>
      </c>
      <c r="U533" s="56">
        <v>2015</v>
      </c>
      <c r="V533" s="57" t="s">
        <v>156</v>
      </c>
      <c r="W533" s="57" t="s">
        <v>121</v>
      </c>
      <c r="X533" s="57" t="s">
        <v>102</v>
      </c>
      <c r="Y533" s="58" t="str">
        <f t="shared" si="17"/>
        <v>92015暖房設備用有り</v>
      </c>
      <c r="Z533" s="59">
        <v>-0.59799999999999998</v>
      </c>
      <c r="AA533" s="59">
        <v>1.5980000000000001</v>
      </c>
      <c r="AB533" s="60">
        <v>1.0339</v>
      </c>
      <c r="AC533" s="60">
        <v>1.19</v>
      </c>
      <c r="AD533" s="61">
        <f>HLOOKUP(T533,既存設備NO3!$E$16:$P$17,2,0)</f>
        <v>0</v>
      </c>
      <c r="AE533" s="62">
        <f t="shared" si="18"/>
        <v>1.19</v>
      </c>
    </row>
    <row r="534" spans="13:31">
      <c r="M534" s="46">
        <v>8</v>
      </c>
      <c r="N534" s="47" t="s">
        <v>90</v>
      </c>
      <c r="O534" s="47" t="s">
        <v>489</v>
      </c>
      <c r="P534" s="47" t="s">
        <v>344</v>
      </c>
      <c r="Q534" s="47" t="s">
        <v>728</v>
      </c>
      <c r="R534" s="48">
        <v>0</v>
      </c>
      <c r="T534" s="55">
        <v>9</v>
      </c>
      <c r="U534" s="56">
        <v>2015</v>
      </c>
      <c r="V534" s="57" t="s">
        <v>156</v>
      </c>
      <c r="W534" s="57" t="s">
        <v>125</v>
      </c>
      <c r="X534" s="57" t="s">
        <v>140</v>
      </c>
      <c r="Y534" s="58" t="str">
        <f t="shared" si="17"/>
        <v>92015暖房店舗用無し（一定速）</v>
      </c>
      <c r="Z534" s="59">
        <v>0.25</v>
      </c>
      <c r="AA534" s="59">
        <v>0.75</v>
      </c>
      <c r="AB534" s="60">
        <v>0.25</v>
      </c>
      <c r="AC534" s="60">
        <v>0.75</v>
      </c>
      <c r="AD534" s="61">
        <f>HLOOKUP(T534,既存設備NO3!$E$16:$P$17,2,0)</f>
        <v>0</v>
      </c>
      <c r="AE534" s="62">
        <f t="shared" si="18"/>
        <v>0.75</v>
      </c>
    </row>
    <row r="535" spans="13:31">
      <c r="M535" s="46">
        <v>8</v>
      </c>
      <c r="N535" s="47" t="s">
        <v>171</v>
      </c>
      <c r="O535" s="47" t="s">
        <v>489</v>
      </c>
      <c r="P535" s="47" t="s">
        <v>344</v>
      </c>
      <c r="Q535" s="47" t="s">
        <v>729</v>
      </c>
      <c r="R535" s="48">
        <v>0</v>
      </c>
      <c r="T535" s="55">
        <v>9</v>
      </c>
      <c r="U535" s="56">
        <v>2015</v>
      </c>
      <c r="V535" s="57" t="s">
        <v>156</v>
      </c>
      <c r="W535" s="57" t="s">
        <v>111</v>
      </c>
      <c r="X535" s="57" t="s">
        <v>140</v>
      </c>
      <c r="Y535" s="58" t="str">
        <f t="shared" si="17"/>
        <v>92015暖房ビル用マルチ無し（一定速）</v>
      </c>
      <c r="Z535" s="59">
        <v>0.25</v>
      </c>
      <c r="AA535" s="59">
        <v>0.75</v>
      </c>
      <c r="AB535" s="60">
        <v>0.25</v>
      </c>
      <c r="AC535" s="60">
        <v>0.75</v>
      </c>
      <c r="AD535" s="61">
        <f>HLOOKUP(T535,既存設備NO3!$E$16:$P$17,2,0)</f>
        <v>0</v>
      </c>
      <c r="AE535" s="62">
        <f t="shared" si="18"/>
        <v>0.75</v>
      </c>
    </row>
    <row r="536" spans="13:31">
      <c r="M536" s="46">
        <v>9</v>
      </c>
      <c r="N536" s="47" t="s">
        <v>112</v>
      </c>
      <c r="O536" s="47" t="s">
        <v>489</v>
      </c>
      <c r="P536" s="47" t="s">
        <v>344</v>
      </c>
      <c r="Q536" s="47" t="s">
        <v>730</v>
      </c>
      <c r="R536" s="48">
        <v>0</v>
      </c>
      <c r="T536" s="55">
        <v>9</v>
      </c>
      <c r="U536" s="57">
        <v>2015</v>
      </c>
      <c r="V536" s="57" t="s">
        <v>156</v>
      </c>
      <c r="W536" s="57" t="s">
        <v>121</v>
      </c>
      <c r="X536" s="57" t="s">
        <v>140</v>
      </c>
      <c r="Y536" s="58" t="str">
        <f t="shared" si="17"/>
        <v>92015暖房設備用無し（一定速）</v>
      </c>
      <c r="Z536" s="59">
        <v>0.25</v>
      </c>
      <c r="AA536" s="59">
        <v>0.75</v>
      </c>
      <c r="AB536" s="60">
        <v>0.25</v>
      </c>
      <c r="AC536" s="60">
        <v>0.75</v>
      </c>
      <c r="AD536" s="61">
        <f>HLOOKUP(T536,既存設備NO3!$E$16:$P$17,2,0)</f>
        <v>0</v>
      </c>
      <c r="AE536" s="62">
        <f t="shared" si="18"/>
        <v>0.75</v>
      </c>
    </row>
    <row r="537" spans="13:31">
      <c r="M537" s="46">
        <v>9</v>
      </c>
      <c r="N537" s="47" t="s">
        <v>122</v>
      </c>
      <c r="O537" s="47" t="s">
        <v>489</v>
      </c>
      <c r="P537" s="47" t="s">
        <v>344</v>
      </c>
      <c r="Q537" s="47" t="s">
        <v>731</v>
      </c>
      <c r="R537" s="48">
        <v>0</v>
      </c>
      <c r="T537" s="71">
        <v>9</v>
      </c>
      <c r="U537" s="72">
        <v>2020</v>
      </c>
      <c r="V537" s="72" t="s">
        <v>124</v>
      </c>
      <c r="W537" s="72" t="s">
        <v>125</v>
      </c>
      <c r="X537" s="72" t="s">
        <v>102</v>
      </c>
      <c r="Y537" s="73" t="str">
        <f t="shared" si="17"/>
        <v>92020冷房店舗用有り</v>
      </c>
      <c r="Z537" s="72">
        <v>-1.38</v>
      </c>
      <c r="AA537" s="72">
        <v>2.38</v>
      </c>
      <c r="AB537" s="72">
        <v>1.0581</v>
      </c>
      <c r="AC537" s="72">
        <v>1.7705</v>
      </c>
      <c r="AD537" s="61">
        <f>HLOOKUP(T537,既存設備NO3!$E$16:$P$17,2,0)</f>
        <v>0</v>
      </c>
      <c r="AE537" s="74">
        <f t="shared" si="18"/>
        <v>1.77</v>
      </c>
    </row>
    <row r="538" spans="13:31">
      <c r="M538" s="46">
        <v>9</v>
      </c>
      <c r="N538" s="47" t="s">
        <v>130</v>
      </c>
      <c r="O538" s="47" t="s">
        <v>489</v>
      </c>
      <c r="P538" s="47" t="s">
        <v>344</v>
      </c>
      <c r="Q538" s="47" t="s">
        <v>732</v>
      </c>
      <c r="R538" s="48">
        <v>0</v>
      </c>
      <c r="T538" s="71">
        <v>9</v>
      </c>
      <c r="U538" s="72">
        <v>2020</v>
      </c>
      <c r="V538" s="72" t="s">
        <v>124</v>
      </c>
      <c r="W538" s="72" t="s">
        <v>111</v>
      </c>
      <c r="X538" s="72" t="s">
        <v>102</v>
      </c>
      <c r="Y538" s="73" t="str">
        <f t="shared" si="17"/>
        <v>92020冷房ビル用マルチ有り</v>
      </c>
      <c r="Z538" s="72">
        <v>-1.68</v>
      </c>
      <c r="AA538" s="72">
        <v>2.68</v>
      </c>
      <c r="AB538" s="72">
        <v>1.0788</v>
      </c>
      <c r="AC538" s="72">
        <v>2.0053000000000001</v>
      </c>
      <c r="AD538" s="61">
        <f>HLOOKUP(T538,既存設備NO3!$E$16:$P$17,2,0)</f>
        <v>0</v>
      </c>
      <c r="AE538" s="74">
        <f t="shared" si="18"/>
        <v>2.0049999999999999</v>
      </c>
    </row>
    <row r="539" spans="13:31">
      <c r="M539" s="46">
        <v>9</v>
      </c>
      <c r="N539" s="47" t="s">
        <v>128</v>
      </c>
      <c r="O539" s="47" t="s">
        <v>489</v>
      </c>
      <c r="P539" s="47" t="s">
        <v>344</v>
      </c>
      <c r="Q539" s="47" t="s">
        <v>733</v>
      </c>
      <c r="R539" s="48">
        <v>0</v>
      </c>
      <c r="T539" s="71">
        <v>9</v>
      </c>
      <c r="U539" s="72">
        <v>2020</v>
      </c>
      <c r="V539" s="72" t="s">
        <v>124</v>
      </c>
      <c r="W539" s="72" t="s">
        <v>121</v>
      </c>
      <c r="X539" s="72" t="s">
        <v>102</v>
      </c>
      <c r="Y539" s="73" t="str">
        <f t="shared" si="17"/>
        <v>92020冷房設備用有り</v>
      </c>
      <c r="Z539" s="72">
        <v>-0.62</v>
      </c>
      <c r="AA539" s="72">
        <v>1.62</v>
      </c>
      <c r="AB539" s="72">
        <v>1.0472999999999999</v>
      </c>
      <c r="AC539" s="72">
        <v>1.2032</v>
      </c>
      <c r="AD539" s="61">
        <f>HLOOKUP(T539,既存設備NO3!$E$16:$P$17,2,0)</f>
        <v>0</v>
      </c>
      <c r="AE539" s="74">
        <f t="shared" si="18"/>
        <v>1.2030000000000001</v>
      </c>
    </row>
    <row r="540" spans="13:31">
      <c r="M540" s="46">
        <v>9</v>
      </c>
      <c r="N540" s="47" t="s">
        <v>138</v>
      </c>
      <c r="O540" s="47" t="s">
        <v>489</v>
      </c>
      <c r="P540" s="47" t="s">
        <v>344</v>
      </c>
      <c r="Q540" s="47" t="s">
        <v>734</v>
      </c>
      <c r="R540" s="48">
        <v>0</v>
      </c>
      <c r="T540" s="71">
        <v>9</v>
      </c>
      <c r="U540" s="72">
        <v>2020</v>
      </c>
      <c r="V540" s="72" t="s">
        <v>124</v>
      </c>
      <c r="W540" s="72" t="s">
        <v>125</v>
      </c>
      <c r="X540" s="72" t="s">
        <v>140</v>
      </c>
      <c r="Y540" s="73" t="str">
        <f t="shared" si="17"/>
        <v>92020冷房店舗用無し（一定速）</v>
      </c>
      <c r="Z540" s="75">
        <v>0.25</v>
      </c>
      <c r="AA540" s="75">
        <v>0.75</v>
      </c>
      <c r="AB540" s="76">
        <v>0.25</v>
      </c>
      <c r="AC540" s="76">
        <v>0.75</v>
      </c>
      <c r="AD540" s="61">
        <f>HLOOKUP(T540,既存設備NO3!$E$16:$P$17,2,0)</f>
        <v>0</v>
      </c>
      <c r="AE540" s="74">
        <f t="shared" si="18"/>
        <v>0.75</v>
      </c>
    </row>
    <row r="541" spans="13:31">
      <c r="M541" s="46">
        <v>9</v>
      </c>
      <c r="N541" s="47" t="s">
        <v>143</v>
      </c>
      <c r="O541" s="47" t="s">
        <v>489</v>
      </c>
      <c r="P541" s="47" t="s">
        <v>344</v>
      </c>
      <c r="Q541" s="47" t="s">
        <v>735</v>
      </c>
      <c r="R541" s="48">
        <v>0</v>
      </c>
      <c r="T541" s="71">
        <v>9</v>
      </c>
      <c r="U541" s="72">
        <v>2020</v>
      </c>
      <c r="V541" s="72" t="s">
        <v>124</v>
      </c>
      <c r="W541" s="72" t="s">
        <v>111</v>
      </c>
      <c r="X541" s="72" t="s">
        <v>140</v>
      </c>
      <c r="Y541" s="73" t="str">
        <f t="shared" si="17"/>
        <v>92020冷房ビル用マルチ無し（一定速）</v>
      </c>
      <c r="Z541" s="75">
        <v>0.25</v>
      </c>
      <c r="AA541" s="75">
        <v>0.75</v>
      </c>
      <c r="AB541" s="76">
        <v>0.25</v>
      </c>
      <c r="AC541" s="76">
        <v>0.75</v>
      </c>
      <c r="AD541" s="61">
        <f>HLOOKUP(T541,既存設備NO3!$E$16:$P$17,2,0)</f>
        <v>0</v>
      </c>
      <c r="AE541" s="74">
        <f t="shared" si="18"/>
        <v>0.75</v>
      </c>
    </row>
    <row r="542" spans="13:31">
      <c r="M542" s="46">
        <v>9</v>
      </c>
      <c r="N542" s="47" t="s">
        <v>149</v>
      </c>
      <c r="O542" s="47" t="s">
        <v>489</v>
      </c>
      <c r="P542" s="47" t="s">
        <v>344</v>
      </c>
      <c r="Q542" s="47" t="s">
        <v>736</v>
      </c>
      <c r="R542" s="48">
        <v>0</v>
      </c>
      <c r="T542" s="71">
        <v>9</v>
      </c>
      <c r="U542" s="72">
        <v>2020</v>
      </c>
      <c r="V542" s="72" t="s">
        <v>124</v>
      </c>
      <c r="W542" s="72" t="s">
        <v>121</v>
      </c>
      <c r="X542" s="72" t="s">
        <v>140</v>
      </c>
      <c r="Y542" s="73" t="str">
        <f t="shared" si="17"/>
        <v>92020冷房設備用無し（一定速）</v>
      </c>
      <c r="Z542" s="75">
        <v>0.25</v>
      </c>
      <c r="AA542" s="75">
        <v>0.75</v>
      </c>
      <c r="AB542" s="76">
        <v>0.25</v>
      </c>
      <c r="AC542" s="76">
        <v>0.75</v>
      </c>
      <c r="AD542" s="61">
        <f>HLOOKUP(T542,既存設備NO3!$E$16:$P$17,2,0)</f>
        <v>0</v>
      </c>
      <c r="AE542" s="74">
        <f t="shared" si="18"/>
        <v>0.75</v>
      </c>
    </row>
    <row r="543" spans="13:31">
      <c r="M543" s="46">
        <v>9</v>
      </c>
      <c r="N543" s="47" t="s">
        <v>154</v>
      </c>
      <c r="O543" s="47" t="s">
        <v>489</v>
      </c>
      <c r="P543" s="47" t="s">
        <v>344</v>
      </c>
      <c r="Q543" s="47" t="s">
        <v>737</v>
      </c>
      <c r="R543" s="48">
        <v>0</v>
      </c>
      <c r="T543" s="71">
        <v>9</v>
      </c>
      <c r="U543" s="72">
        <v>2020</v>
      </c>
      <c r="V543" s="72" t="s">
        <v>156</v>
      </c>
      <c r="W543" s="72" t="s">
        <v>125</v>
      </c>
      <c r="X543" s="72" t="s">
        <v>102</v>
      </c>
      <c r="Y543" s="73" t="str">
        <f t="shared" si="17"/>
        <v>92020暖房店舗用有り</v>
      </c>
      <c r="Z543" s="72">
        <v>-0.96</v>
      </c>
      <c r="AA543" s="72">
        <v>1.96</v>
      </c>
      <c r="AB543" s="72">
        <v>1.0862000000000001</v>
      </c>
      <c r="AC543" s="72">
        <v>1.4483999999999999</v>
      </c>
      <c r="AD543" s="61">
        <f>HLOOKUP(T543,既存設備NO3!$E$16:$P$17,2,0)</f>
        <v>0</v>
      </c>
      <c r="AE543" s="74">
        <f t="shared" si="18"/>
        <v>1.448</v>
      </c>
    </row>
    <row r="544" spans="13:31">
      <c r="M544" s="46">
        <v>9</v>
      </c>
      <c r="N544" s="47" t="s">
        <v>153</v>
      </c>
      <c r="O544" s="47" t="s">
        <v>489</v>
      </c>
      <c r="P544" s="47" t="s">
        <v>344</v>
      </c>
      <c r="Q544" s="47" t="s">
        <v>738</v>
      </c>
      <c r="R544" s="48">
        <v>0</v>
      </c>
      <c r="T544" s="71">
        <v>9</v>
      </c>
      <c r="U544" s="72">
        <v>2020</v>
      </c>
      <c r="V544" s="72" t="s">
        <v>156</v>
      </c>
      <c r="W544" s="72" t="s">
        <v>111</v>
      </c>
      <c r="X544" s="72" t="s">
        <v>102</v>
      </c>
      <c r="Y544" s="73" t="str">
        <f t="shared" si="17"/>
        <v>92020暖房ビル用マルチ有り</v>
      </c>
      <c r="Z544" s="72">
        <v>-1.1000000000000001</v>
      </c>
      <c r="AA544" s="72">
        <v>2.1</v>
      </c>
      <c r="AB544" s="72">
        <v>1.0416000000000001</v>
      </c>
      <c r="AC544" s="72">
        <v>1.4596</v>
      </c>
      <c r="AD544" s="61">
        <f>HLOOKUP(T544,既存設備NO3!$E$16:$P$17,2,0)</f>
        <v>0</v>
      </c>
      <c r="AE544" s="74">
        <f t="shared" si="18"/>
        <v>1.4590000000000001</v>
      </c>
    </row>
    <row r="545" spans="13:31">
      <c r="M545" s="46">
        <v>9</v>
      </c>
      <c r="N545" s="47" t="s">
        <v>110</v>
      </c>
      <c r="O545" s="47" t="s">
        <v>489</v>
      </c>
      <c r="P545" s="47" t="s">
        <v>344</v>
      </c>
      <c r="Q545" s="47" t="s">
        <v>739</v>
      </c>
      <c r="R545" s="48">
        <v>4.4999999999999998E-2</v>
      </c>
      <c r="T545" s="71">
        <v>9</v>
      </c>
      <c r="U545" s="72">
        <v>2020</v>
      </c>
      <c r="V545" s="72" t="s">
        <v>156</v>
      </c>
      <c r="W545" s="72" t="s">
        <v>121</v>
      </c>
      <c r="X545" s="72" t="s">
        <v>102</v>
      </c>
      <c r="Y545" s="73" t="str">
        <f t="shared" si="17"/>
        <v>92020暖房設備用有り</v>
      </c>
      <c r="Z545" s="72">
        <v>-0.46</v>
      </c>
      <c r="AA545" s="72">
        <v>1.46</v>
      </c>
      <c r="AB545" s="72">
        <v>0.94</v>
      </c>
      <c r="AC545" s="72">
        <v>1.1100000000000001</v>
      </c>
      <c r="AD545" s="61">
        <f>HLOOKUP(T545,既存設備NO3!$E$16:$P$17,2,0)</f>
        <v>0</v>
      </c>
      <c r="AE545" s="74">
        <f t="shared" si="18"/>
        <v>1.1100000000000001</v>
      </c>
    </row>
    <row r="546" spans="13:31">
      <c r="M546" s="46">
        <v>9</v>
      </c>
      <c r="N546" s="47" t="s">
        <v>90</v>
      </c>
      <c r="O546" s="47" t="s">
        <v>489</v>
      </c>
      <c r="P546" s="47" t="s">
        <v>344</v>
      </c>
      <c r="Q546" s="47" t="s">
        <v>740</v>
      </c>
      <c r="R546" s="48">
        <v>0</v>
      </c>
      <c r="T546" s="71">
        <v>9</v>
      </c>
      <c r="U546" s="72">
        <v>2020</v>
      </c>
      <c r="V546" s="72" t="s">
        <v>156</v>
      </c>
      <c r="W546" s="72" t="s">
        <v>125</v>
      </c>
      <c r="X546" s="72" t="s">
        <v>140</v>
      </c>
      <c r="Y546" s="73" t="str">
        <f t="shared" si="17"/>
        <v>92020暖房店舗用無し（一定速）</v>
      </c>
      <c r="Z546" s="75">
        <v>0.25</v>
      </c>
      <c r="AA546" s="75">
        <v>0.75</v>
      </c>
      <c r="AB546" s="76">
        <v>0.25</v>
      </c>
      <c r="AC546" s="76">
        <v>0.75</v>
      </c>
      <c r="AD546" s="61">
        <f>HLOOKUP(T546,既存設備NO3!$E$16:$P$17,2,0)</f>
        <v>0</v>
      </c>
      <c r="AE546" s="74">
        <f t="shared" si="18"/>
        <v>0.75</v>
      </c>
    </row>
    <row r="547" spans="13:31">
      <c r="M547" s="46">
        <v>9</v>
      </c>
      <c r="N547" s="47" t="s">
        <v>171</v>
      </c>
      <c r="O547" s="47" t="s">
        <v>489</v>
      </c>
      <c r="P547" s="47" t="s">
        <v>344</v>
      </c>
      <c r="Q547" s="47" t="s">
        <v>741</v>
      </c>
      <c r="R547" s="48">
        <v>0</v>
      </c>
      <c r="T547" s="71">
        <v>9</v>
      </c>
      <c r="U547" s="72">
        <v>2020</v>
      </c>
      <c r="V547" s="72" t="s">
        <v>156</v>
      </c>
      <c r="W547" s="72" t="s">
        <v>111</v>
      </c>
      <c r="X547" s="72" t="s">
        <v>140</v>
      </c>
      <c r="Y547" s="73" t="str">
        <f t="shared" si="17"/>
        <v>92020暖房ビル用マルチ無し（一定速）</v>
      </c>
      <c r="Z547" s="75">
        <v>0.25</v>
      </c>
      <c r="AA547" s="75">
        <v>0.75</v>
      </c>
      <c r="AB547" s="76">
        <v>0.25</v>
      </c>
      <c r="AC547" s="76">
        <v>0.75</v>
      </c>
      <c r="AD547" s="61">
        <f>HLOOKUP(T547,既存設備NO3!$E$16:$P$17,2,0)</f>
        <v>0</v>
      </c>
      <c r="AE547" s="74">
        <f t="shared" si="18"/>
        <v>0.75</v>
      </c>
    </row>
    <row r="548" spans="13:31">
      <c r="M548" s="46">
        <v>10</v>
      </c>
      <c r="N548" s="47" t="s">
        <v>112</v>
      </c>
      <c r="O548" s="47" t="s">
        <v>489</v>
      </c>
      <c r="P548" s="47" t="s">
        <v>344</v>
      </c>
      <c r="Q548" s="47" t="s">
        <v>742</v>
      </c>
      <c r="R548" s="48">
        <v>0</v>
      </c>
      <c r="T548" s="71">
        <v>9</v>
      </c>
      <c r="U548" s="72">
        <v>2020</v>
      </c>
      <c r="V548" s="72" t="s">
        <v>156</v>
      </c>
      <c r="W548" s="72" t="s">
        <v>121</v>
      </c>
      <c r="X548" s="72" t="s">
        <v>140</v>
      </c>
      <c r="Y548" s="73" t="str">
        <f t="shared" si="17"/>
        <v>92020暖房設備用無し（一定速）</v>
      </c>
      <c r="Z548" s="75">
        <v>0.25</v>
      </c>
      <c r="AA548" s="75">
        <v>0.75</v>
      </c>
      <c r="AB548" s="76">
        <v>0.25</v>
      </c>
      <c r="AC548" s="76">
        <v>0.75</v>
      </c>
      <c r="AD548" s="61">
        <f>HLOOKUP(T548,既存設備NO3!$E$16:$P$17,2,0)</f>
        <v>0</v>
      </c>
      <c r="AE548" s="74">
        <f t="shared" si="18"/>
        <v>0.75</v>
      </c>
    </row>
    <row r="549" spans="13:31">
      <c r="M549" s="46">
        <v>10</v>
      </c>
      <c r="N549" s="47" t="s">
        <v>122</v>
      </c>
      <c r="O549" s="47" t="s">
        <v>489</v>
      </c>
      <c r="P549" s="47" t="s">
        <v>344</v>
      </c>
      <c r="Q549" s="47" t="s">
        <v>743</v>
      </c>
      <c r="R549" s="48">
        <v>0</v>
      </c>
      <c r="T549" s="55">
        <v>10</v>
      </c>
      <c r="U549" s="56">
        <v>1995</v>
      </c>
      <c r="V549" s="57" t="s">
        <v>124</v>
      </c>
      <c r="W549" s="57" t="s">
        <v>125</v>
      </c>
      <c r="X549" s="57" t="s">
        <v>102</v>
      </c>
      <c r="Y549" s="58" t="str">
        <f t="shared" si="17"/>
        <v>101995冷房店舗用有り</v>
      </c>
      <c r="Z549" s="59">
        <v>0.32</v>
      </c>
      <c r="AA549" s="59">
        <v>0.68</v>
      </c>
      <c r="AB549" s="60">
        <v>1.0165999999999999</v>
      </c>
      <c r="AC549" s="60">
        <v>0.50590000000000002</v>
      </c>
      <c r="AD549" s="61">
        <f>HLOOKUP(T549,既存設備NO3!$E$16:$P$17,2,0)</f>
        <v>0</v>
      </c>
      <c r="AE549" s="62">
        <f t="shared" si="18"/>
        <v>0.505</v>
      </c>
    </row>
    <row r="550" spans="13:31">
      <c r="M550" s="46">
        <v>10</v>
      </c>
      <c r="N550" s="47" t="s">
        <v>130</v>
      </c>
      <c r="O550" s="47" t="s">
        <v>489</v>
      </c>
      <c r="P550" s="47" t="s">
        <v>344</v>
      </c>
      <c r="Q550" s="47" t="s">
        <v>744</v>
      </c>
      <c r="R550" s="48">
        <v>0</v>
      </c>
      <c r="T550" s="55">
        <v>10</v>
      </c>
      <c r="U550" s="56">
        <v>1995</v>
      </c>
      <c r="V550" s="57" t="s">
        <v>124</v>
      </c>
      <c r="W550" s="57" t="s">
        <v>111</v>
      </c>
      <c r="X550" s="57" t="s">
        <v>102</v>
      </c>
      <c r="Y550" s="58" t="str">
        <f t="shared" si="17"/>
        <v>101995冷房ビル用マルチ有り</v>
      </c>
      <c r="Z550" s="59">
        <v>-0.218</v>
      </c>
      <c r="AA550" s="59">
        <v>1.218</v>
      </c>
      <c r="AB550" s="60">
        <v>1.0356000000000001</v>
      </c>
      <c r="AC550" s="60">
        <v>0.90459999999999996</v>
      </c>
      <c r="AD550" s="61">
        <f>HLOOKUP(T550,既存設備NO3!$E$16:$P$17,2,0)</f>
        <v>0</v>
      </c>
      <c r="AE550" s="62">
        <f t="shared" si="18"/>
        <v>0.90400000000000003</v>
      </c>
    </row>
    <row r="551" spans="13:31">
      <c r="M551" s="46">
        <v>10</v>
      </c>
      <c r="N551" s="47" t="s">
        <v>128</v>
      </c>
      <c r="O551" s="47" t="s">
        <v>489</v>
      </c>
      <c r="P551" s="47" t="s">
        <v>344</v>
      </c>
      <c r="Q551" s="47" t="s">
        <v>745</v>
      </c>
      <c r="R551" s="48">
        <v>6.8000000000000005E-2</v>
      </c>
      <c r="T551" s="55">
        <v>10</v>
      </c>
      <c r="U551" s="56">
        <v>1995</v>
      </c>
      <c r="V551" s="57" t="s">
        <v>124</v>
      </c>
      <c r="W551" s="57" t="s">
        <v>121</v>
      </c>
      <c r="X551" s="57" t="s">
        <v>102</v>
      </c>
      <c r="Y551" s="58" t="str">
        <f t="shared" si="17"/>
        <v>101995冷房設備用有り</v>
      </c>
      <c r="Z551" s="59">
        <v>0.25</v>
      </c>
      <c r="AA551" s="59">
        <v>0.75</v>
      </c>
      <c r="AB551" s="60">
        <v>1.0219</v>
      </c>
      <c r="AC551" s="60">
        <v>0.55700000000000005</v>
      </c>
      <c r="AD551" s="61">
        <f>HLOOKUP(T551,既存設備NO3!$E$16:$P$17,2,0)</f>
        <v>0</v>
      </c>
      <c r="AE551" s="62">
        <f t="shared" si="18"/>
        <v>0.55700000000000005</v>
      </c>
    </row>
    <row r="552" spans="13:31">
      <c r="M552" s="46">
        <v>10</v>
      </c>
      <c r="N552" s="47" t="s">
        <v>138</v>
      </c>
      <c r="O552" s="47" t="s">
        <v>489</v>
      </c>
      <c r="P552" s="47" t="s">
        <v>344</v>
      </c>
      <c r="Q552" s="47" t="s">
        <v>746</v>
      </c>
      <c r="R552" s="48">
        <v>0</v>
      </c>
      <c r="T552" s="55">
        <v>10</v>
      </c>
      <c r="U552" s="56">
        <v>1995</v>
      </c>
      <c r="V552" s="57" t="s">
        <v>124</v>
      </c>
      <c r="W552" s="57" t="s">
        <v>125</v>
      </c>
      <c r="X552" s="57" t="s">
        <v>140</v>
      </c>
      <c r="Y552" s="58" t="str">
        <f t="shared" si="17"/>
        <v>101995冷房店舗用無し（一定速）</v>
      </c>
      <c r="Z552" s="59">
        <v>0.26</v>
      </c>
      <c r="AA552" s="59">
        <v>0.74</v>
      </c>
      <c r="AB552" s="60">
        <v>0.26</v>
      </c>
      <c r="AC552" s="60">
        <v>0.74</v>
      </c>
      <c r="AD552" s="61">
        <f>HLOOKUP(T552,既存設備NO3!$E$16:$P$17,2,0)</f>
        <v>0</v>
      </c>
      <c r="AE552" s="62">
        <f t="shared" si="18"/>
        <v>0.74</v>
      </c>
    </row>
    <row r="553" spans="13:31">
      <c r="M553" s="46">
        <v>10</v>
      </c>
      <c r="N553" s="47" t="s">
        <v>143</v>
      </c>
      <c r="O553" s="47" t="s">
        <v>489</v>
      </c>
      <c r="P553" s="47" t="s">
        <v>344</v>
      </c>
      <c r="Q553" s="47" t="s">
        <v>747</v>
      </c>
      <c r="R553" s="48">
        <v>0</v>
      </c>
      <c r="T553" s="55">
        <v>10</v>
      </c>
      <c r="U553" s="56">
        <v>1995</v>
      </c>
      <c r="V553" s="57" t="s">
        <v>124</v>
      </c>
      <c r="W553" s="57" t="s">
        <v>111</v>
      </c>
      <c r="X553" s="57" t="s">
        <v>140</v>
      </c>
      <c r="Y553" s="58" t="str">
        <f t="shared" si="17"/>
        <v>101995冷房ビル用マルチ無し（一定速）</v>
      </c>
      <c r="Z553" s="59">
        <v>0.26</v>
      </c>
      <c r="AA553" s="59">
        <v>0.74</v>
      </c>
      <c r="AB553" s="60">
        <v>0.26</v>
      </c>
      <c r="AC553" s="60">
        <v>0.74</v>
      </c>
      <c r="AD553" s="61">
        <f>HLOOKUP(T553,既存設備NO3!$E$16:$P$17,2,0)</f>
        <v>0</v>
      </c>
      <c r="AE553" s="62">
        <f t="shared" si="18"/>
        <v>0.74</v>
      </c>
    </row>
    <row r="554" spans="13:31">
      <c r="M554" s="46">
        <v>10</v>
      </c>
      <c r="N554" s="47" t="s">
        <v>149</v>
      </c>
      <c r="O554" s="47" t="s">
        <v>489</v>
      </c>
      <c r="P554" s="47" t="s">
        <v>344</v>
      </c>
      <c r="Q554" s="47" t="s">
        <v>748</v>
      </c>
      <c r="R554" s="48">
        <v>0</v>
      </c>
      <c r="T554" s="55">
        <v>10</v>
      </c>
      <c r="U554" s="56">
        <v>1995</v>
      </c>
      <c r="V554" s="57" t="s">
        <v>124</v>
      </c>
      <c r="W554" s="57" t="s">
        <v>121</v>
      </c>
      <c r="X554" s="57" t="s">
        <v>140</v>
      </c>
      <c r="Y554" s="58" t="str">
        <f t="shared" si="17"/>
        <v>101995冷房設備用無し（一定速）</v>
      </c>
      <c r="Z554" s="59">
        <v>0.26</v>
      </c>
      <c r="AA554" s="59">
        <v>0.74</v>
      </c>
      <c r="AB554" s="60">
        <v>0.26</v>
      </c>
      <c r="AC554" s="60">
        <v>0.74</v>
      </c>
      <c r="AD554" s="61">
        <f>HLOOKUP(T554,既存設備NO3!$E$16:$P$17,2,0)</f>
        <v>0</v>
      </c>
      <c r="AE554" s="62">
        <f t="shared" si="18"/>
        <v>0.74</v>
      </c>
    </row>
    <row r="555" spans="13:31">
      <c r="M555" s="46">
        <v>10</v>
      </c>
      <c r="N555" s="47" t="s">
        <v>154</v>
      </c>
      <c r="O555" s="47" t="s">
        <v>489</v>
      </c>
      <c r="P555" s="47" t="s">
        <v>344</v>
      </c>
      <c r="Q555" s="47" t="s">
        <v>749</v>
      </c>
      <c r="R555" s="48">
        <v>4.4999999999999998E-2</v>
      </c>
      <c r="T555" s="55">
        <v>10</v>
      </c>
      <c r="U555" s="56">
        <v>1995</v>
      </c>
      <c r="V555" s="57" t="s">
        <v>156</v>
      </c>
      <c r="W555" s="57" t="s">
        <v>125</v>
      </c>
      <c r="X555" s="57" t="s">
        <v>102</v>
      </c>
      <c r="Y555" s="58" t="str">
        <f t="shared" si="17"/>
        <v>101995暖房店舗用有り</v>
      </c>
      <c r="Z555" s="59">
        <v>0.374</v>
      </c>
      <c r="AA555" s="59">
        <v>0.626</v>
      </c>
      <c r="AB555" s="60">
        <v>1.0275000000000001</v>
      </c>
      <c r="AC555" s="60">
        <v>0.46260000000000001</v>
      </c>
      <c r="AD555" s="61">
        <f>HLOOKUP(T555,既存設備NO3!$E$16:$P$17,2,0)</f>
        <v>0</v>
      </c>
      <c r="AE555" s="62">
        <f t="shared" si="18"/>
        <v>0.46200000000000002</v>
      </c>
    </row>
    <row r="556" spans="13:31">
      <c r="M556" s="46">
        <v>10</v>
      </c>
      <c r="N556" s="47" t="s">
        <v>153</v>
      </c>
      <c r="O556" s="47" t="s">
        <v>489</v>
      </c>
      <c r="P556" s="47" t="s">
        <v>344</v>
      </c>
      <c r="Q556" s="47" t="s">
        <v>750</v>
      </c>
      <c r="R556" s="48">
        <v>4.4999999999999998E-2</v>
      </c>
      <c r="T556" s="55">
        <v>10</v>
      </c>
      <c r="U556" s="56">
        <v>1995</v>
      </c>
      <c r="V556" s="57" t="s">
        <v>156</v>
      </c>
      <c r="W556" s="57" t="s">
        <v>111</v>
      </c>
      <c r="X556" s="57" t="s">
        <v>102</v>
      </c>
      <c r="Y556" s="58" t="str">
        <f t="shared" si="17"/>
        <v>101995暖房ビル用マルチ有り</v>
      </c>
      <c r="Z556" s="59">
        <v>-0.112</v>
      </c>
      <c r="AA556" s="59">
        <v>1.1120000000000001</v>
      </c>
      <c r="AB556" s="60">
        <v>1.0236000000000001</v>
      </c>
      <c r="AC556" s="60">
        <v>0.82809999999999995</v>
      </c>
      <c r="AD556" s="61">
        <f>HLOOKUP(T556,既存設備NO3!$E$16:$P$17,2,0)</f>
        <v>0</v>
      </c>
      <c r="AE556" s="62">
        <f t="shared" si="18"/>
        <v>0.82799999999999996</v>
      </c>
    </row>
    <row r="557" spans="13:31">
      <c r="M557" s="46">
        <v>10</v>
      </c>
      <c r="N557" s="47" t="s">
        <v>110</v>
      </c>
      <c r="O557" s="47" t="s">
        <v>489</v>
      </c>
      <c r="P557" s="47" t="s">
        <v>344</v>
      </c>
      <c r="Q557" s="47" t="s">
        <v>751</v>
      </c>
      <c r="R557" s="48">
        <v>0.121</v>
      </c>
      <c r="T557" s="55">
        <v>10</v>
      </c>
      <c r="U557" s="56">
        <v>1995</v>
      </c>
      <c r="V557" s="57" t="s">
        <v>156</v>
      </c>
      <c r="W557" s="57" t="s">
        <v>121</v>
      </c>
      <c r="X557" s="57" t="s">
        <v>102</v>
      </c>
      <c r="Y557" s="58" t="str">
        <f t="shared" si="17"/>
        <v>101995暖房設備用有り</v>
      </c>
      <c r="Z557" s="59">
        <v>0.25</v>
      </c>
      <c r="AA557" s="59">
        <v>0.75</v>
      </c>
      <c r="AB557" s="60">
        <v>1.0159</v>
      </c>
      <c r="AC557" s="60">
        <v>0.5585</v>
      </c>
      <c r="AD557" s="61">
        <f>HLOOKUP(T557,既存設備NO3!$E$16:$P$17,2,0)</f>
        <v>0</v>
      </c>
      <c r="AE557" s="62">
        <f t="shared" si="18"/>
        <v>0.55800000000000005</v>
      </c>
    </row>
    <row r="558" spans="13:31">
      <c r="M558" s="46">
        <v>10</v>
      </c>
      <c r="N558" s="47" t="s">
        <v>90</v>
      </c>
      <c r="O558" s="47" t="s">
        <v>489</v>
      </c>
      <c r="P558" s="47" t="s">
        <v>344</v>
      </c>
      <c r="Q558" s="47" t="s">
        <v>752</v>
      </c>
      <c r="R558" s="48">
        <v>0.16900000000000001</v>
      </c>
      <c r="T558" s="55">
        <v>10</v>
      </c>
      <c r="U558" s="56">
        <v>1995</v>
      </c>
      <c r="V558" s="57" t="s">
        <v>156</v>
      </c>
      <c r="W558" s="57" t="s">
        <v>125</v>
      </c>
      <c r="X558" s="57" t="s">
        <v>140</v>
      </c>
      <c r="Y558" s="58" t="str">
        <f t="shared" si="17"/>
        <v>101995暖房店舗用無し（一定速）</v>
      </c>
      <c r="Z558" s="59">
        <v>0.26</v>
      </c>
      <c r="AA558" s="59">
        <v>0.74</v>
      </c>
      <c r="AB558" s="60">
        <v>0.26</v>
      </c>
      <c r="AC558" s="60">
        <v>0.74</v>
      </c>
      <c r="AD558" s="61">
        <f>HLOOKUP(T558,既存設備NO3!$E$16:$P$17,2,0)</f>
        <v>0</v>
      </c>
      <c r="AE558" s="62">
        <f t="shared" si="18"/>
        <v>0.74</v>
      </c>
    </row>
    <row r="559" spans="13:31">
      <c r="M559" s="46">
        <v>10</v>
      </c>
      <c r="N559" s="47" t="s">
        <v>171</v>
      </c>
      <c r="O559" s="47" t="s">
        <v>489</v>
      </c>
      <c r="P559" s="47" t="s">
        <v>344</v>
      </c>
      <c r="Q559" s="47" t="s">
        <v>753</v>
      </c>
      <c r="R559" s="48">
        <v>0</v>
      </c>
      <c r="T559" s="55">
        <v>10</v>
      </c>
      <c r="U559" s="56">
        <v>1995</v>
      </c>
      <c r="V559" s="57" t="s">
        <v>156</v>
      </c>
      <c r="W559" s="57" t="s">
        <v>111</v>
      </c>
      <c r="X559" s="57" t="s">
        <v>140</v>
      </c>
      <c r="Y559" s="58" t="str">
        <f t="shared" si="17"/>
        <v>101995暖房ビル用マルチ無し（一定速）</v>
      </c>
      <c r="Z559" s="59">
        <v>0.26</v>
      </c>
      <c r="AA559" s="59">
        <v>0.74</v>
      </c>
      <c r="AB559" s="60">
        <v>0.26</v>
      </c>
      <c r="AC559" s="60">
        <v>0.74</v>
      </c>
      <c r="AD559" s="61">
        <f>HLOOKUP(T559,既存設備NO3!$E$16:$P$17,2,0)</f>
        <v>0</v>
      </c>
      <c r="AE559" s="62">
        <f t="shared" si="18"/>
        <v>0.74</v>
      </c>
    </row>
    <row r="560" spans="13:31">
      <c r="M560" s="46">
        <v>11</v>
      </c>
      <c r="N560" s="47" t="s">
        <v>112</v>
      </c>
      <c r="O560" s="47" t="s">
        <v>489</v>
      </c>
      <c r="P560" s="47" t="s">
        <v>344</v>
      </c>
      <c r="Q560" s="47" t="s">
        <v>754</v>
      </c>
      <c r="R560" s="48">
        <v>0.09</v>
      </c>
      <c r="T560" s="55">
        <v>10</v>
      </c>
      <c r="U560" s="56">
        <v>1995</v>
      </c>
      <c r="V560" s="57" t="s">
        <v>156</v>
      </c>
      <c r="W560" s="57" t="s">
        <v>121</v>
      </c>
      <c r="X560" s="57" t="s">
        <v>140</v>
      </c>
      <c r="Y560" s="58" t="str">
        <f t="shared" si="17"/>
        <v>101995暖房設備用無し（一定速）</v>
      </c>
      <c r="Z560" s="59">
        <v>0.26</v>
      </c>
      <c r="AA560" s="59">
        <v>0.74</v>
      </c>
      <c r="AB560" s="60">
        <v>0.26</v>
      </c>
      <c r="AC560" s="60">
        <v>0.74</v>
      </c>
      <c r="AD560" s="61">
        <f>HLOOKUP(T560,既存設備NO3!$E$16:$P$17,2,0)</f>
        <v>0</v>
      </c>
      <c r="AE560" s="62">
        <f t="shared" si="18"/>
        <v>0.74</v>
      </c>
    </row>
    <row r="561" spans="13:31">
      <c r="M561" s="46">
        <v>11</v>
      </c>
      <c r="N561" s="47" t="s">
        <v>122</v>
      </c>
      <c r="O561" s="47" t="s">
        <v>489</v>
      </c>
      <c r="P561" s="47" t="s">
        <v>344</v>
      </c>
      <c r="Q561" s="47" t="s">
        <v>755</v>
      </c>
      <c r="R561" s="48">
        <v>9.7000000000000003E-2</v>
      </c>
      <c r="T561" s="55">
        <v>10</v>
      </c>
      <c r="U561" s="56">
        <v>2005</v>
      </c>
      <c r="V561" s="57" t="s">
        <v>124</v>
      </c>
      <c r="W561" s="57" t="s">
        <v>125</v>
      </c>
      <c r="X561" s="57" t="s">
        <v>102</v>
      </c>
      <c r="Y561" s="58" t="str">
        <f t="shared" si="17"/>
        <v>102005冷房店舗用有り</v>
      </c>
      <c r="Z561" s="59">
        <v>-0.86599999999999999</v>
      </c>
      <c r="AA561" s="59">
        <v>1.8660000000000001</v>
      </c>
      <c r="AB561" s="60">
        <v>1.0455000000000001</v>
      </c>
      <c r="AC561" s="60">
        <v>1.3880999999999999</v>
      </c>
      <c r="AD561" s="61">
        <f>HLOOKUP(T561,既存設備NO3!$E$16:$P$17,2,0)</f>
        <v>0</v>
      </c>
      <c r="AE561" s="62">
        <f t="shared" si="18"/>
        <v>1.3879999999999999</v>
      </c>
    </row>
    <row r="562" spans="13:31">
      <c r="M562" s="46">
        <v>11</v>
      </c>
      <c r="N562" s="47" t="s">
        <v>130</v>
      </c>
      <c r="O562" s="47" t="s">
        <v>489</v>
      </c>
      <c r="P562" s="47" t="s">
        <v>344</v>
      </c>
      <c r="Q562" s="47" t="s">
        <v>756</v>
      </c>
      <c r="R562" s="48">
        <v>8.1000000000000003E-2</v>
      </c>
      <c r="T562" s="55">
        <v>10</v>
      </c>
      <c r="U562" s="56">
        <v>2005</v>
      </c>
      <c r="V562" s="57" t="s">
        <v>124</v>
      </c>
      <c r="W562" s="57" t="s">
        <v>111</v>
      </c>
      <c r="X562" s="57" t="s">
        <v>102</v>
      </c>
      <c r="Y562" s="58" t="str">
        <f t="shared" ref="Y562:Y625" si="19">T562&amp;U562&amp;V562&amp;W562&amp;X562</f>
        <v>102005冷房ビル用マルチ有り</v>
      </c>
      <c r="Z562" s="59">
        <v>-0.68200000000000005</v>
      </c>
      <c r="AA562" s="59">
        <v>1.6819999999999999</v>
      </c>
      <c r="AB562" s="60">
        <v>1.0490999999999999</v>
      </c>
      <c r="AC562" s="60">
        <v>1.2492000000000001</v>
      </c>
      <c r="AD562" s="61">
        <f>HLOOKUP(T562,既存設備NO3!$E$16:$P$17,2,0)</f>
        <v>0</v>
      </c>
      <c r="AE562" s="62">
        <f t="shared" si="18"/>
        <v>1.2490000000000001</v>
      </c>
    </row>
    <row r="563" spans="13:31">
      <c r="M563" s="46">
        <v>11</v>
      </c>
      <c r="N563" s="47" t="s">
        <v>128</v>
      </c>
      <c r="O563" s="47" t="s">
        <v>489</v>
      </c>
      <c r="P563" s="47" t="s">
        <v>344</v>
      </c>
      <c r="Q563" s="47" t="s">
        <v>757</v>
      </c>
      <c r="R563" s="48">
        <v>0.16600000000000001</v>
      </c>
      <c r="T563" s="55">
        <v>10</v>
      </c>
      <c r="U563" s="56">
        <v>2005</v>
      </c>
      <c r="V563" s="57" t="s">
        <v>124</v>
      </c>
      <c r="W563" s="57" t="s">
        <v>121</v>
      </c>
      <c r="X563" s="57" t="s">
        <v>102</v>
      </c>
      <c r="Y563" s="58" t="str">
        <f t="shared" si="19"/>
        <v>102005冷房設備用有り</v>
      </c>
      <c r="Z563" s="59">
        <v>-0.114</v>
      </c>
      <c r="AA563" s="59">
        <v>1.1140000000000001</v>
      </c>
      <c r="AB563" s="60">
        <v>1.0325</v>
      </c>
      <c r="AC563" s="60">
        <v>0.82740000000000002</v>
      </c>
      <c r="AD563" s="61">
        <f>HLOOKUP(T563,既存設備NO3!$E$16:$P$17,2,0)</f>
        <v>0</v>
      </c>
      <c r="AE563" s="62">
        <f t="shared" si="18"/>
        <v>0.82699999999999996</v>
      </c>
    </row>
    <row r="564" spans="13:31">
      <c r="M564" s="46">
        <v>11</v>
      </c>
      <c r="N564" s="47" t="s">
        <v>138</v>
      </c>
      <c r="O564" s="47" t="s">
        <v>489</v>
      </c>
      <c r="P564" s="47" t="s">
        <v>344</v>
      </c>
      <c r="Q564" s="47" t="s">
        <v>758</v>
      </c>
      <c r="R564" s="48">
        <v>9.5000000000000001E-2</v>
      </c>
      <c r="T564" s="55">
        <v>10</v>
      </c>
      <c r="U564" s="56">
        <v>2005</v>
      </c>
      <c r="V564" s="57" t="s">
        <v>124</v>
      </c>
      <c r="W564" s="57" t="s">
        <v>125</v>
      </c>
      <c r="X564" s="57" t="s">
        <v>140</v>
      </c>
      <c r="Y564" s="58" t="str">
        <f t="shared" si="19"/>
        <v>102005冷房店舗用無し（一定速）</v>
      </c>
      <c r="Z564" s="59">
        <v>0.25</v>
      </c>
      <c r="AA564" s="59">
        <v>0.75</v>
      </c>
      <c r="AB564" s="60">
        <v>0.25</v>
      </c>
      <c r="AC564" s="60">
        <v>0.75</v>
      </c>
      <c r="AD564" s="61">
        <f>HLOOKUP(T564,既存設備NO3!$E$16:$P$17,2,0)</f>
        <v>0</v>
      </c>
      <c r="AE564" s="62">
        <f t="shared" si="18"/>
        <v>0.75</v>
      </c>
    </row>
    <row r="565" spans="13:31">
      <c r="M565" s="46">
        <v>11</v>
      </c>
      <c r="N565" s="47" t="s">
        <v>143</v>
      </c>
      <c r="O565" s="47" t="s">
        <v>489</v>
      </c>
      <c r="P565" s="47" t="s">
        <v>344</v>
      </c>
      <c r="Q565" s="47" t="s">
        <v>759</v>
      </c>
      <c r="R565" s="48">
        <v>0.114</v>
      </c>
      <c r="T565" s="55">
        <v>10</v>
      </c>
      <c r="U565" s="56">
        <v>2005</v>
      </c>
      <c r="V565" s="57" t="s">
        <v>124</v>
      </c>
      <c r="W565" s="57" t="s">
        <v>111</v>
      </c>
      <c r="X565" s="57" t="s">
        <v>140</v>
      </c>
      <c r="Y565" s="58" t="str">
        <f t="shared" si="19"/>
        <v>102005冷房ビル用マルチ無し（一定速）</v>
      </c>
      <c r="Z565" s="59">
        <v>0.25</v>
      </c>
      <c r="AA565" s="59">
        <v>0.75</v>
      </c>
      <c r="AB565" s="60">
        <v>0.25</v>
      </c>
      <c r="AC565" s="60">
        <v>0.75</v>
      </c>
      <c r="AD565" s="61">
        <f>HLOOKUP(T565,既存設備NO3!$E$16:$P$17,2,0)</f>
        <v>0</v>
      </c>
      <c r="AE565" s="62">
        <f t="shared" si="18"/>
        <v>0.75</v>
      </c>
    </row>
    <row r="566" spans="13:31">
      <c r="M566" s="46">
        <v>11</v>
      </c>
      <c r="N566" s="47" t="s">
        <v>149</v>
      </c>
      <c r="O566" s="47" t="s">
        <v>489</v>
      </c>
      <c r="P566" s="47" t="s">
        <v>344</v>
      </c>
      <c r="Q566" s="47" t="s">
        <v>760</v>
      </c>
      <c r="R566" s="48">
        <v>0.104</v>
      </c>
      <c r="T566" s="55">
        <v>10</v>
      </c>
      <c r="U566" s="56">
        <v>2005</v>
      </c>
      <c r="V566" s="57" t="s">
        <v>124</v>
      </c>
      <c r="W566" s="57" t="s">
        <v>121</v>
      </c>
      <c r="X566" s="57" t="s">
        <v>140</v>
      </c>
      <c r="Y566" s="58" t="str">
        <f t="shared" si="19"/>
        <v>102005冷房設備用無し（一定速）</v>
      </c>
      <c r="Z566" s="59">
        <v>0.25</v>
      </c>
      <c r="AA566" s="59">
        <v>0.75</v>
      </c>
      <c r="AB566" s="60">
        <v>0.25</v>
      </c>
      <c r="AC566" s="60">
        <v>0.75</v>
      </c>
      <c r="AD566" s="61">
        <f>HLOOKUP(T566,既存設備NO3!$E$16:$P$17,2,0)</f>
        <v>0</v>
      </c>
      <c r="AE566" s="62">
        <f t="shared" si="18"/>
        <v>0.75</v>
      </c>
    </row>
    <row r="567" spans="13:31">
      <c r="M567" s="46">
        <v>11</v>
      </c>
      <c r="N567" s="47" t="s">
        <v>154</v>
      </c>
      <c r="O567" s="47" t="s">
        <v>489</v>
      </c>
      <c r="P567" s="47" t="s">
        <v>344</v>
      </c>
      <c r="Q567" s="47" t="s">
        <v>761</v>
      </c>
      <c r="R567" s="48">
        <v>0.20200000000000001</v>
      </c>
      <c r="T567" s="55">
        <v>10</v>
      </c>
      <c r="U567" s="56">
        <v>2005</v>
      </c>
      <c r="V567" s="57" t="s">
        <v>156</v>
      </c>
      <c r="W567" s="57" t="s">
        <v>125</v>
      </c>
      <c r="X567" s="57" t="s">
        <v>102</v>
      </c>
      <c r="Y567" s="58" t="str">
        <f t="shared" si="19"/>
        <v>102005暖房店舗用有り</v>
      </c>
      <c r="Z567" s="59">
        <v>-0.65</v>
      </c>
      <c r="AA567" s="59">
        <v>1.65</v>
      </c>
      <c r="AB567" s="60">
        <v>1.0726</v>
      </c>
      <c r="AC567" s="60">
        <v>1.2194</v>
      </c>
      <c r="AD567" s="61">
        <f>HLOOKUP(T567,既存設備NO3!$E$16:$P$17,2,0)</f>
        <v>0</v>
      </c>
      <c r="AE567" s="62">
        <f t="shared" si="18"/>
        <v>1.2190000000000001</v>
      </c>
    </row>
    <row r="568" spans="13:31">
      <c r="M568" s="46">
        <v>11</v>
      </c>
      <c r="N568" s="47" t="s">
        <v>153</v>
      </c>
      <c r="O568" s="47" t="s">
        <v>489</v>
      </c>
      <c r="P568" s="47" t="s">
        <v>344</v>
      </c>
      <c r="Q568" s="47" t="s">
        <v>762</v>
      </c>
      <c r="R568" s="48">
        <v>0.13100000000000001</v>
      </c>
      <c r="T568" s="55">
        <v>10</v>
      </c>
      <c r="U568" s="56">
        <v>2005</v>
      </c>
      <c r="V568" s="57" t="s">
        <v>156</v>
      </c>
      <c r="W568" s="57" t="s">
        <v>111</v>
      </c>
      <c r="X568" s="57" t="s">
        <v>102</v>
      </c>
      <c r="Y568" s="58" t="str">
        <f t="shared" si="19"/>
        <v>102005暖房ビル用マルチ有り</v>
      </c>
      <c r="Z568" s="59">
        <v>-0.56000000000000005</v>
      </c>
      <c r="AA568" s="59">
        <v>1.56</v>
      </c>
      <c r="AB568" s="60">
        <v>1.0330999999999999</v>
      </c>
      <c r="AC568" s="60">
        <v>1.1617</v>
      </c>
      <c r="AD568" s="61">
        <f>HLOOKUP(T568,既存設備NO3!$E$16:$P$17,2,0)</f>
        <v>0</v>
      </c>
      <c r="AE568" s="62">
        <f t="shared" si="18"/>
        <v>1.161</v>
      </c>
    </row>
    <row r="569" spans="13:31">
      <c r="M569" s="46">
        <v>11</v>
      </c>
      <c r="N569" s="47" t="s">
        <v>110</v>
      </c>
      <c r="O569" s="47" t="s">
        <v>489</v>
      </c>
      <c r="P569" s="47" t="s">
        <v>344</v>
      </c>
      <c r="Q569" s="47" t="s">
        <v>763</v>
      </c>
      <c r="R569" s="48">
        <v>0.254</v>
      </c>
      <c r="T569" s="55">
        <v>10</v>
      </c>
      <c r="U569" s="56">
        <v>2005</v>
      </c>
      <c r="V569" s="57" t="s">
        <v>156</v>
      </c>
      <c r="W569" s="57" t="s">
        <v>121</v>
      </c>
      <c r="X569" s="57" t="s">
        <v>102</v>
      </c>
      <c r="Y569" s="58" t="str">
        <f t="shared" si="19"/>
        <v>102005暖房設備用有り</v>
      </c>
      <c r="Z569" s="59">
        <v>-0.126</v>
      </c>
      <c r="AA569" s="59">
        <v>1.1259999999999999</v>
      </c>
      <c r="AB569" s="60">
        <v>1.0239</v>
      </c>
      <c r="AC569" s="60">
        <v>0.83850000000000002</v>
      </c>
      <c r="AD569" s="61">
        <f>HLOOKUP(T569,既存設備NO3!$E$16:$P$17,2,0)</f>
        <v>0</v>
      </c>
      <c r="AE569" s="62">
        <f t="shared" si="18"/>
        <v>0.83799999999999997</v>
      </c>
    </row>
    <row r="570" spans="13:31">
      <c r="M570" s="46">
        <v>11</v>
      </c>
      <c r="N570" s="47" t="s">
        <v>90</v>
      </c>
      <c r="O570" s="47" t="s">
        <v>489</v>
      </c>
      <c r="P570" s="47" t="s">
        <v>344</v>
      </c>
      <c r="Q570" s="47" t="s">
        <v>764</v>
      </c>
      <c r="R570" s="48">
        <v>0.309</v>
      </c>
      <c r="T570" s="79">
        <v>10</v>
      </c>
      <c r="U570" s="80">
        <v>2005</v>
      </c>
      <c r="V570" s="81" t="s">
        <v>156</v>
      </c>
      <c r="W570" s="81" t="s">
        <v>125</v>
      </c>
      <c r="X570" s="81" t="s">
        <v>140</v>
      </c>
      <c r="Y570" s="82" t="str">
        <f t="shared" si="19"/>
        <v>102005暖房店舗用無し（一定速）</v>
      </c>
      <c r="Z570" s="83">
        <v>0.25</v>
      </c>
      <c r="AA570" s="83">
        <v>0.75</v>
      </c>
      <c r="AB570" s="84">
        <v>0.25</v>
      </c>
      <c r="AC570" s="84">
        <v>0.75</v>
      </c>
      <c r="AD570" s="61">
        <f>HLOOKUP(T570,既存設備NO3!$E$16:$P$17,2,0)</f>
        <v>0</v>
      </c>
      <c r="AE570" s="62">
        <f t="shared" ref="AE570:AE633" si="20">ROUNDDOWN(IF(AD570&gt;=0.25,Z570*AD570+AA570,AB570*AD570+AC570),3)</f>
        <v>0.75</v>
      </c>
    </row>
    <row r="571" spans="13:31">
      <c r="M571" s="46">
        <v>11</v>
      </c>
      <c r="N571" s="47" t="s">
        <v>171</v>
      </c>
      <c r="O571" s="47" t="s">
        <v>489</v>
      </c>
      <c r="P571" s="47" t="s">
        <v>344</v>
      </c>
      <c r="Q571" s="47" t="s">
        <v>765</v>
      </c>
      <c r="R571" s="48">
        <v>5.0999999999999997E-2</v>
      </c>
      <c r="T571" s="79">
        <v>10</v>
      </c>
      <c r="U571" s="80">
        <v>2005</v>
      </c>
      <c r="V571" s="81" t="s">
        <v>156</v>
      </c>
      <c r="W571" s="81" t="s">
        <v>111</v>
      </c>
      <c r="X571" s="81" t="s">
        <v>140</v>
      </c>
      <c r="Y571" s="82" t="str">
        <f t="shared" si="19"/>
        <v>102005暖房ビル用マルチ無し（一定速）</v>
      </c>
      <c r="Z571" s="83">
        <v>0.25</v>
      </c>
      <c r="AA571" s="83">
        <v>0.75</v>
      </c>
      <c r="AB571" s="84">
        <v>0.25</v>
      </c>
      <c r="AC571" s="84">
        <v>0.75</v>
      </c>
      <c r="AD571" s="61">
        <f>HLOOKUP(T571,既存設備NO3!$E$16:$P$17,2,0)</f>
        <v>0</v>
      </c>
      <c r="AE571" s="62">
        <f t="shared" si="20"/>
        <v>0.75</v>
      </c>
    </row>
    <row r="572" spans="13:31">
      <c r="M572" s="46">
        <v>12</v>
      </c>
      <c r="N572" s="47" t="s">
        <v>112</v>
      </c>
      <c r="O572" s="47" t="s">
        <v>489</v>
      </c>
      <c r="P572" s="47" t="s">
        <v>344</v>
      </c>
      <c r="Q572" s="47" t="s">
        <v>766</v>
      </c>
      <c r="R572" s="48">
        <v>0.151</v>
      </c>
      <c r="T572" s="79">
        <v>10</v>
      </c>
      <c r="U572" s="80">
        <v>2005</v>
      </c>
      <c r="V572" s="81" t="s">
        <v>156</v>
      </c>
      <c r="W572" s="81" t="s">
        <v>121</v>
      </c>
      <c r="X572" s="81" t="s">
        <v>140</v>
      </c>
      <c r="Y572" s="82" t="str">
        <f t="shared" si="19"/>
        <v>102005暖房設備用無し（一定速）</v>
      </c>
      <c r="Z572" s="83">
        <v>0.25</v>
      </c>
      <c r="AA572" s="83">
        <v>0.75</v>
      </c>
      <c r="AB572" s="84">
        <v>0.25</v>
      </c>
      <c r="AC572" s="84">
        <v>0.75</v>
      </c>
      <c r="AD572" s="61">
        <f>HLOOKUP(T572,既存設備NO3!$E$16:$P$17,2,0)</f>
        <v>0</v>
      </c>
      <c r="AE572" s="62">
        <f t="shared" si="20"/>
        <v>0.75</v>
      </c>
    </row>
    <row r="573" spans="13:31">
      <c r="M573" s="46">
        <v>12</v>
      </c>
      <c r="N573" s="47" t="s">
        <v>122</v>
      </c>
      <c r="O573" s="47" t="s">
        <v>489</v>
      </c>
      <c r="P573" s="47" t="s">
        <v>344</v>
      </c>
      <c r="Q573" s="47" t="s">
        <v>767</v>
      </c>
      <c r="R573" s="48">
        <v>0.156</v>
      </c>
      <c r="T573" s="79">
        <v>10</v>
      </c>
      <c r="U573" s="80">
        <v>2010</v>
      </c>
      <c r="V573" s="81" t="s">
        <v>124</v>
      </c>
      <c r="W573" s="81" t="s">
        <v>125</v>
      </c>
      <c r="X573" s="81" t="s">
        <v>102</v>
      </c>
      <c r="Y573" s="82" t="str">
        <f t="shared" si="19"/>
        <v>102010冷房店舗用有り</v>
      </c>
      <c r="Z573" s="83">
        <v>-1.1000000000000001</v>
      </c>
      <c r="AA573" s="83">
        <v>2.1</v>
      </c>
      <c r="AB573" s="84">
        <v>1.0511999999999999</v>
      </c>
      <c r="AC573" s="84">
        <v>1.5622</v>
      </c>
      <c r="AD573" s="61">
        <f>HLOOKUP(T573,既存設備NO3!$E$16:$P$17,2,0)</f>
        <v>0</v>
      </c>
      <c r="AE573" s="62">
        <f t="shared" si="20"/>
        <v>1.5620000000000001</v>
      </c>
    </row>
    <row r="574" spans="13:31">
      <c r="M574" s="46">
        <v>12</v>
      </c>
      <c r="N574" s="47" t="s">
        <v>130</v>
      </c>
      <c r="O574" s="47" t="s">
        <v>489</v>
      </c>
      <c r="P574" s="47" t="s">
        <v>344</v>
      </c>
      <c r="Q574" s="47" t="s">
        <v>768</v>
      </c>
      <c r="R574" s="48">
        <v>0.191</v>
      </c>
      <c r="T574" s="79">
        <v>10</v>
      </c>
      <c r="U574" s="80">
        <v>2010</v>
      </c>
      <c r="V574" s="81" t="s">
        <v>124</v>
      </c>
      <c r="W574" s="81" t="s">
        <v>111</v>
      </c>
      <c r="X574" s="81" t="s">
        <v>102</v>
      </c>
      <c r="Y574" s="82" t="str">
        <f t="shared" si="19"/>
        <v>102010冷房ビル用マルチ有り</v>
      </c>
      <c r="Z574" s="83">
        <v>-0.88</v>
      </c>
      <c r="AA574" s="83">
        <v>1.88</v>
      </c>
      <c r="AB574" s="84">
        <v>1.0548999999999999</v>
      </c>
      <c r="AC574" s="84">
        <v>1.3963000000000001</v>
      </c>
      <c r="AD574" s="61">
        <f>HLOOKUP(T574,既存設備NO3!$E$16:$P$17,2,0)</f>
        <v>0</v>
      </c>
      <c r="AE574" s="62">
        <f t="shared" si="20"/>
        <v>1.3959999999999999</v>
      </c>
    </row>
    <row r="575" spans="13:31">
      <c r="M575" s="46">
        <v>12</v>
      </c>
      <c r="N575" s="47" t="s">
        <v>128</v>
      </c>
      <c r="O575" s="47" t="s">
        <v>489</v>
      </c>
      <c r="P575" s="47" t="s">
        <v>344</v>
      </c>
      <c r="Q575" s="47" t="s">
        <v>769</v>
      </c>
      <c r="R575" s="48">
        <v>0.316</v>
      </c>
      <c r="T575" s="79">
        <v>10</v>
      </c>
      <c r="U575" s="80">
        <v>2010</v>
      </c>
      <c r="V575" s="81" t="s">
        <v>124</v>
      </c>
      <c r="W575" s="81" t="s">
        <v>121</v>
      </c>
      <c r="X575" s="81" t="s">
        <v>102</v>
      </c>
      <c r="Y575" s="82" t="str">
        <f t="shared" si="19"/>
        <v>102010冷房設備用有り</v>
      </c>
      <c r="Z575" s="83">
        <v>-0.26</v>
      </c>
      <c r="AA575" s="83">
        <v>1.26</v>
      </c>
      <c r="AB575" s="84">
        <v>1.1929000000000001</v>
      </c>
      <c r="AC575" s="84">
        <v>0.89680000000000004</v>
      </c>
      <c r="AD575" s="61">
        <f>HLOOKUP(T575,既存設備NO3!$E$16:$P$17,2,0)</f>
        <v>0</v>
      </c>
      <c r="AE575" s="62">
        <f t="shared" si="20"/>
        <v>0.89600000000000002</v>
      </c>
    </row>
    <row r="576" spans="13:31">
      <c r="M576" s="46">
        <v>12</v>
      </c>
      <c r="N576" s="47" t="s">
        <v>138</v>
      </c>
      <c r="O576" s="47" t="s">
        <v>489</v>
      </c>
      <c r="P576" s="47" t="s">
        <v>344</v>
      </c>
      <c r="Q576" s="47" t="s">
        <v>770</v>
      </c>
      <c r="R576" s="48">
        <v>0.16900000000000001</v>
      </c>
      <c r="T576" s="79">
        <v>10</v>
      </c>
      <c r="U576" s="80">
        <v>2010</v>
      </c>
      <c r="V576" s="81" t="s">
        <v>124</v>
      </c>
      <c r="W576" s="81" t="s">
        <v>125</v>
      </c>
      <c r="X576" s="81" t="s">
        <v>140</v>
      </c>
      <c r="Y576" s="82" t="str">
        <f t="shared" si="19"/>
        <v>102010冷房店舗用無し（一定速）</v>
      </c>
      <c r="Z576" s="83">
        <v>0.25</v>
      </c>
      <c r="AA576" s="83">
        <v>0.75</v>
      </c>
      <c r="AB576" s="84">
        <v>0.25</v>
      </c>
      <c r="AC576" s="84">
        <v>0.75</v>
      </c>
      <c r="AD576" s="61">
        <f>HLOOKUP(T576,既存設備NO3!$E$16:$P$17,2,0)</f>
        <v>0</v>
      </c>
      <c r="AE576" s="62">
        <f t="shared" si="20"/>
        <v>0.75</v>
      </c>
    </row>
    <row r="577" spans="13:31">
      <c r="M577" s="46">
        <v>12</v>
      </c>
      <c r="N577" s="47" t="s">
        <v>143</v>
      </c>
      <c r="O577" s="47" t="s">
        <v>489</v>
      </c>
      <c r="P577" s="47" t="s">
        <v>344</v>
      </c>
      <c r="Q577" s="47" t="s">
        <v>771</v>
      </c>
      <c r="R577" s="48">
        <v>0.16600000000000001</v>
      </c>
      <c r="T577" s="79">
        <v>10</v>
      </c>
      <c r="U577" s="80">
        <v>2010</v>
      </c>
      <c r="V577" s="81" t="s">
        <v>124</v>
      </c>
      <c r="W577" s="81" t="s">
        <v>111</v>
      </c>
      <c r="X577" s="81" t="s">
        <v>140</v>
      </c>
      <c r="Y577" s="82" t="str">
        <f t="shared" si="19"/>
        <v>102010冷房ビル用マルチ無し（一定速）</v>
      </c>
      <c r="Z577" s="83">
        <v>0.25</v>
      </c>
      <c r="AA577" s="83">
        <v>0.75</v>
      </c>
      <c r="AB577" s="84">
        <v>0.25</v>
      </c>
      <c r="AC577" s="84">
        <v>0.75</v>
      </c>
      <c r="AD577" s="61">
        <f>HLOOKUP(T577,既存設備NO3!$E$16:$P$17,2,0)</f>
        <v>0</v>
      </c>
      <c r="AE577" s="62">
        <f t="shared" si="20"/>
        <v>0.75</v>
      </c>
    </row>
    <row r="578" spans="13:31">
      <c r="M578" s="46">
        <v>12</v>
      </c>
      <c r="N578" s="47" t="s">
        <v>149</v>
      </c>
      <c r="O578" s="47" t="s">
        <v>489</v>
      </c>
      <c r="P578" s="47" t="s">
        <v>344</v>
      </c>
      <c r="Q578" s="47" t="s">
        <v>772</v>
      </c>
      <c r="R578" s="48">
        <v>0.156</v>
      </c>
      <c r="T578" s="79">
        <v>10</v>
      </c>
      <c r="U578" s="80">
        <v>2010</v>
      </c>
      <c r="V578" s="81" t="s">
        <v>124</v>
      </c>
      <c r="W578" s="81" t="s">
        <v>121</v>
      </c>
      <c r="X578" s="81" t="s">
        <v>140</v>
      </c>
      <c r="Y578" s="82" t="str">
        <f t="shared" si="19"/>
        <v>102010冷房設備用無し（一定速）</v>
      </c>
      <c r="Z578" s="83">
        <v>0.25</v>
      </c>
      <c r="AA578" s="83">
        <v>0.75</v>
      </c>
      <c r="AB578" s="84">
        <v>0.25</v>
      </c>
      <c r="AC578" s="84">
        <v>0.75</v>
      </c>
      <c r="AD578" s="61">
        <f>HLOOKUP(T578,既存設備NO3!$E$16:$P$17,2,0)</f>
        <v>0</v>
      </c>
      <c r="AE578" s="62">
        <f t="shared" si="20"/>
        <v>0.75</v>
      </c>
    </row>
    <row r="579" spans="13:31">
      <c r="M579" s="46">
        <v>12</v>
      </c>
      <c r="N579" s="47" t="s">
        <v>154</v>
      </c>
      <c r="O579" s="47" t="s">
        <v>489</v>
      </c>
      <c r="P579" s="47" t="s">
        <v>344</v>
      </c>
      <c r="Q579" s="47" t="s">
        <v>773</v>
      </c>
      <c r="R579" s="48">
        <v>0.27600000000000002</v>
      </c>
      <c r="T579" s="79">
        <v>10</v>
      </c>
      <c r="U579" s="80">
        <v>2010</v>
      </c>
      <c r="V579" s="81" t="s">
        <v>156</v>
      </c>
      <c r="W579" s="81" t="s">
        <v>125</v>
      </c>
      <c r="X579" s="81" t="s">
        <v>102</v>
      </c>
      <c r="Y579" s="82" t="str">
        <f t="shared" si="19"/>
        <v>102010暖房店舗用有り</v>
      </c>
      <c r="Z579" s="83">
        <v>-0.72</v>
      </c>
      <c r="AA579" s="83">
        <v>1.72</v>
      </c>
      <c r="AB579" s="84">
        <v>1.0757000000000001</v>
      </c>
      <c r="AC579" s="84">
        <v>1.2710999999999999</v>
      </c>
      <c r="AD579" s="61">
        <f>HLOOKUP(T579,既存設備NO3!$E$16:$P$17,2,0)</f>
        <v>0</v>
      </c>
      <c r="AE579" s="62">
        <f t="shared" si="20"/>
        <v>1.2709999999999999</v>
      </c>
    </row>
    <row r="580" spans="13:31">
      <c r="M580" s="46">
        <v>12</v>
      </c>
      <c r="N580" s="47" t="s">
        <v>153</v>
      </c>
      <c r="O580" s="47" t="s">
        <v>489</v>
      </c>
      <c r="P580" s="47" t="s">
        <v>344</v>
      </c>
      <c r="Q580" s="47" t="s">
        <v>774</v>
      </c>
      <c r="R580" s="48">
        <v>0.224</v>
      </c>
      <c r="T580" s="79">
        <v>10</v>
      </c>
      <c r="U580" s="80">
        <v>2010</v>
      </c>
      <c r="V580" s="81" t="s">
        <v>156</v>
      </c>
      <c r="W580" s="81" t="s">
        <v>111</v>
      </c>
      <c r="X580" s="81" t="s">
        <v>102</v>
      </c>
      <c r="Y580" s="82" t="str">
        <f t="shared" si="19"/>
        <v>102010暖房ビル用マルチ有り</v>
      </c>
      <c r="Z580" s="83">
        <v>-0.7</v>
      </c>
      <c r="AA580" s="83">
        <v>1.7</v>
      </c>
      <c r="AB580" s="84">
        <v>1.036</v>
      </c>
      <c r="AC580" s="84">
        <v>1.266</v>
      </c>
      <c r="AD580" s="61">
        <f>HLOOKUP(T580,既存設備NO3!$E$16:$P$17,2,0)</f>
        <v>0</v>
      </c>
      <c r="AE580" s="62">
        <f t="shared" si="20"/>
        <v>1.266</v>
      </c>
    </row>
    <row r="581" spans="13:31">
      <c r="M581" s="46">
        <v>12</v>
      </c>
      <c r="N581" s="47" t="s">
        <v>110</v>
      </c>
      <c r="O581" s="47" t="s">
        <v>489</v>
      </c>
      <c r="P581" s="47" t="s">
        <v>344</v>
      </c>
      <c r="Q581" s="47" t="s">
        <v>775</v>
      </c>
      <c r="R581" s="48">
        <v>0.42199999999999999</v>
      </c>
      <c r="T581" s="79">
        <v>10</v>
      </c>
      <c r="U581" s="80">
        <v>2010</v>
      </c>
      <c r="V581" s="81" t="s">
        <v>156</v>
      </c>
      <c r="W581" s="81" t="s">
        <v>121</v>
      </c>
      <c r="X581" s="81" t="s">
        <v>102</v>
      </c>
      <c r="Y581" s="82" t="str">
        <f t="shared" si="19"/>
        <v>102010暖房設備用有り</v>
      </c>
      <c r="Z581" s="83">
        <v>-0.26</v>
      </c>
      <c r="AA581" s="83">
        <v>1.26</v>
      </c>
      <c r="AB581" s="84">
        <v>0.82779999999999998</v>
      </c>
      <c r="AC581" s="84">
        <v>0.98809999999999998</v>
      </c>
      <c r="AD581" s="61">
        <f>HLOOKUP(T581,既存設備NO3!$E$16:$P$17,2,0)</f>
        <v>0</v>
      </c>
      <c r="AE581" s="62">
        <f t="shared" si="20"/>
        <v>0.98799999999999999</v>
      </c>
    </row>
    <row r="582" spans="13:31">
      <c r="M582" s="46">
        <v>12</v>
      </c>
      <c r="N582" s="47" t="s">
        <v>90</v>
      </c>
      <c r="O582" s="47" t="s">
        <v>489</v>
      </c>
      <c r="P582" s="47" t="s">
        <v>344</v>
      </c>
      <c r="Q582" s="47" t="s">
        <v>776</v>
      </c>
      <c r="R582" s="48">
        <v>0.52800000000000002</v>
      </c>
      <c r="T582" s="79">
        <v>10</v>
      </c>
      <c r="U582" s="80">
        <v>2010</v>
      </c>
      <c r="V582" s="81" t="s">
        <v>156</v>
      </c>
      <c r="W582" s="81" t="s">
        <v>125</v>
      </c>
      <c r="X582" s="81" t="s">
        <v>140</v>
      </c>
      <c r="Y582" s="82" t="str">
        <f t="shared" si="19"/>
        <v>102010暖房店舗用無し（一定速）</v>
      </c>
      <c r="Z582" s="83">
        <v>0.25</v>
      </c>
      <c r="AA582" s="83">
        <v>0.75</v>
      </c>
      <c r="AB582" s="84">
        <v>0.25</v>
      </c>
      <c r="AC582" s="84">
        <v>0.75</v>
      </c>
      <c r="AD582" s="61">
        <f>HLOOKUP(T582,既存設備NO3!$E$16:$P$17,2,0)</f>
        <v>0</v>
      </c>
      <c r="AE582" s="62">
        <f t="shared" si="20"/>
        <v>0.75</v>
      </c>
    </row>
    <row r="583" spans="13:31">
      <c r="M583" s="46">
        <v>12</v>
      </c>
      <c r="N583" s="47" t="s">
        <v>171</v>
      </c>
      <c r="O583" s="47" t="s">
        <v>489</v>
      </c>
      <c r="P583" s="47" t="s">
        <v>344</v>
      </c>
      <c r="Q583" s="47" t="s">
        <v>777</v>
      </c>
      <c r="R583" s="48">
        <v>0.13300000000000001</v>
      </c>
      <c r="T583" s="79">
        <v>10</v>
      </c>
      <c r="U583" s="80">
        <v>2010</v>
      </c>
      <c r="V583" s="81" t="s">
        <v>156</v>
      </c>
      <c r="W583" s="81" t="s">
        <v>111</v>
      </c>
      <c r="X583" s="81" t="s">
        <v>140</v>
      </c>
      <c r="Y583" s="82" t="str">
        <f t="shared" si="19"/>
        <v>102010暖房ビル用マルチ無し（一定速）</v>
      </c>
      <c r="Z583" s="83">
        <v>0.25</v>
      </c>
      <c r="AA583" s="83">
        <v>0.75</v>
      </c>
      <c r="AB583" s="84">
        <v>0.25</v>
      </c>
      <c r="AC583" s="84">
        <v>0.75</v>
      </c>
      <c r="AD583" s="61">
        <f>HLOOKUP(T583,既存設備NO3!$E$16:$P$17,2,0)</f>
        <v>0</v>
      </c>
      <c r="AE583" s="62">
        <f t="shared" si="20"/>
        <v>0.75</v>
      </c>
    </row>
    <row r="584" spans="13:31">
      <c r="T584" s="79">
        <v>10</v>
      </c>
      <c r="U584" s="80">
        <v>2010</v>
      </c>
      <c r="V584" s="81" t="s">
        <v>156</v>
      </c>
      <c r="W584" s="81" t="s">
        <v>121</v>
      </c>
      <c r="X584" s="81" t="s">
        <v>140</v>
      </c>
      <c r="Y584" s="82" t="str">
        <f t="shared" si="19"/>
        <v>102010暖房設備用無し（一定速）</v>
      </c>
      <c r="Z584" s="83">
        <v>0.25</v>
      </c>
      <c r="AA584" s="83">
        <v>0.75</v>
      </c>
      <c r="AB584" s="84">
        <v>0.25</v>
      </c>
      <c r="AC584" s="84">
        <v>0.75</v>
      </c>
      <c r="AD584" s="61">
        <f>HLOOKUP(T584,既存設備NO3!$E$16:$P$17,2,0)</f>
        <v>0</v>
      </c>
      <c r="AE584" s="62">
        <f t="shared" si="20"/>
        <v>0.75</v>
      </c>
    </row>
    <row r="585" spans="13:31">
      <c r="T585" s="79">
        <v>10</v>
      </c>
      <c r="U585" s="80">
        <v>2015</v>
      </c>
      <c r="V585" s="81" t="s">
        <v>124</v>
      </c>
      <c r="W585" s="81" t="s">
        <v>125</v>
      </c>
      <c r="X585" s="81" t="s">
        <v>102</v>
      </c>
      <c r="Y585" s="82" t="str">
        <f t="shared" si="19"/>
        <v>102015冷房店舗用有り</v>
      </c>
      <c r="Z585" s="83">
        <v>-1.38</v>
      </c>
      <c r="AA585" s="83">
        <v>2.38</v>
      </c>
      <c r="AB585" s="84">
        <v>1.0581</v>
      </c>
      <c r="AC585" s="84">
        <v>1.7705</v>
      </c>
      <c r="AD585" s="61">
        <f>HLOOKUP(T585,既存設備NO3!$E$16:$P$17,2,0)</f>
        <v>0</v>
      </c>
      <c r="AE585" s="62">
        <f t="shared" si="20"/>
        <v>1.77</v>
      </c>
    </row>
    <row r="586" spans="13:31">
      <c r="T586" s="79">
        <v>10</v>
      </c>
      <c r="U586" s="80">
        <v>2015</v>
      </c>
      <c r="V586" s="81" t="s">
        <v>124</v>
      </c>
      <c r="W586" s="81" t="s">
        <v>111</v>
      </c>
      <c r="X586" s="81" t="s">
        <v>102</v>
      </c>
      <c r="Y586" s="82" t="str">
        <f t="shared" si="19"/>
        <v>102015冷房ビル用マルチ有り</v>
      </c>
      <c r="Z586" s="83">
        <v>-1.5740000000000001</v>
      </c>
      <c r="AA586" s="83">
        <v>2.5739999999999998</v>
      </c>
      <c r="AB586" s="84">
        <v>1.0751999999999999</v>
      </c>
      <c r="AC586" s="84">
        <v>1.9117</v>
      </c>
      <c r="AD586" s="61">
        <f>HLOOKUP(T586,既存設備NO3!$E$16:$P$17,2,0)</f>
        <v>0</v>
      </c>
      <c r="AE586" s="62">
        <f t="shared" si="20"/>
        <v>1.911</v>
      </c>
    </row>
    <row r="587" spans="13:31">
      <c r="T587" s="79">
        <v>10</v>
      </c>
      <c r="U587" s="80">
        <v>2015</v>
      </c>
      <c r="V587" s="81" t="s">
        <v>124</v>
      </c>
      <c r="W587" s="81" t="s">
        <v>121</v>
      </c>
      <c r="X587" s="81" t="s">
        <v>102</v>
      </c>
      <c r="Y587" s="82" t="str">
        <f t="shared" si="19"/>
        <v>102015冷房設備用有り</v>
      </c>
      <c r="Z587" s="83">
        <v>-0.62</v>
      </c>
      <c r="AA587" s="83">
        <v>1.62</v>
      </c>
      <c r="AB587" s="84">
        <v>1.0472999999999999</v>
      </c>
      <c r="AC587" s="84">
        <v>1.2032</v>
      </c>
      <c r="AD587" s="61">
        <f>HLOOKUP(T587,既存設備NO3!$E$16:$P$17,2,0)</f>
        <v>0</v>
      </c>
      <c r="AE587" s="62">
        <f t="shared" si="20"/>
        <v>1.2030000000000001</v>
      </c>
    </row>
    <row r="588" spans="13:31">
      <c r="T588" s="79">
        <v>10</v>
      </c>
      <c r="U588" s="80">
        <v>2015</v>
      </c>
      <c r="V588" s="81" t="s">
        <v>124</v>
      </c>
      <c r="W588" s="81" t="s">
        <v>125</v>
      </c>
      <c r="X588" s="81" t="s">
        <v>140</v>
      </c>
      <c r="Y588" s="82" t="str">
        <f t="shared" si="19"/>
        <v>102015冷房店舗用無し（一定速）</v>
      </c>
      <c r="Z588" s="83">
        <v>0.25</v>
      </c>
      <c r="AA588" s="83">
        <v>0.75</v>
      </c>
      <c r="AB588" s="84">
        <v>0.25</v>
      </c>
      <c r="AC588" s="84">
        <v>0.75</v>
      </c>
      <c r="AD588" s="61">
        <f>HLOOKUP(T588,既存設備NO3!$E$16:$P$17,2,0)</f>
        <v>0</v>
      </c>
      <c r="AE588" s="62">
        <f t="shared" si="20"/>
        <v>0.75</v>
      </c>
    </row>
    <row r="589" spans="13:31">
      <c r="T589" s="79">
        <v>10</v>
      </c>
      <c r="U589" s="80">
        <v>2015</v>
      </c>
      <c r="V589" s="81" t="s">
        <v>124</v>
      </c>
      <c r="W589" s="81" t="s">
        <v>111</v>
      </c>
      <c r="X589" s="81" t="s">
        <v>140</v>
      </c>
      <c r="Y589" s="82" t="str">
        <f t="shared" si="19"/>
        <v>102015冷房ビル用マルチ無し（一定速）</v>
      </c>
      <c r="Z589" s="83">
        <v>0.25</v>
      </c>
      <c r="AA589" s="83">
        <v>0.75</v>
      </c>
      <c r="AB589" s="84">
        <v>0.25</v>
      </c>
      <c r="AC589" s="84">
        <v>0.75</v>
      </c>
      <c r="AD589" s="61">
        <f>HLOOKUP(T589,既存設備NO3!$E$16:$P$17,2,0)</f>
        <v>0</v>
      </c>
      <c r="AE589" s="62">
        <f t="shared" si="20"/>
        <v>0.75</v>
      </c>
    </row>
    <row r="590" spans="13:31">
      <c r="T590" s="79">
        <v>10</v>
      </c>
      <c r="U590" s="80">
        <v>2015</v>
      </c>
      <c r="V590" s="81" t="s">
        <v>124</v>
      </c>
      <c r="W590" s="81" t="s">
        <v>121</v>
      </c>
      <c r="X590" s="81" t="s">
        <v>140</v>
      </c>
      <c r="Y590" s="82" t="str">
        <f t="shared" si="19"/>
        <v>102015冷房設備用無し（一定速）</v>
      </c>
      <c r="Z590" s="83">
        <v>0.25</v>
      </c>
      <c r="AA590" s="83">
        <v>0.75</v>
      </c>
      <c r="AB590" s="84">
        <v>0.25</v>
      </c>
      <c r="AC590" s="84">
        <v>0.75</v>
      </c>
      <c r="AD590" s="61">
        <f>HLOOKUP(T590,既存設備NO3!$E$16:$P$17,2,0)</f>
        <v>0</v>
      </c>
      <c r="AE590" s="62">
        <f t="shared" si="20"/>
        <v>0.75</v>
      </c>
    </row>
    <row r="591" spans="13:31">
      <c r="T591" s="55">
        <v>10</v>
      </c>
      <c r="U591" s="56">
        <v>2015</v>
      </c>
      <c r="V591" s="57" t="s">
        <v>156</v>
      </c>
      <c r="W591" s="57" t="s">
        <v>125</v>
      </c>
      <c r="X591" s="57" t="s">
        <v>102</v>
      </c>
      <c r="Y591" s="58" t="str">
        <f t="shared" si="19"/>
        <v>102015暖房店舗用有り</v>
      </c>
      <c r="Z591" s="59">
        <v>-0.97</v>
      </c>
      <c r="AA591" s="59">
        <v>1.97</v>
      </c>
      <c r="AB591" s="60">
        <v>1.0867</v>
      </c>
      <c r="AC591" s="60">
        <v>1.4558</v>
      </c>
      <c r="AD591" s="61">
        <f>HLOOKUP(T591,既存設備NO3!$E$16:$P$17,2,0)</f>
        <v>0</v>
      </c>
      <c r="AE591" s="62">
        <f t="shared" si="20"/>
        <v>1.4550000000000001</v>
      </c>
    </row>
    <row r="592" spans="13:31">
      <c r="T592" s="55">
        <v>10</v>
      </c>
      <c r="U592" s="56">
        <v>2015</v>
      </c>
      <c r="V592" s="57" t="s">
        <v>156</v>
      </c>
      <c r="W592" s="57" t="s">
        <v>111</v>
      </c>
      <c r="X592" s="57" t="s">
        <v>102</v>
      </c>
      <c r="Y592" s="58" t="str">
        <f t="shared" si="19"/>
        <v>102015暖房ビル用マルチ有り</v>
      </c>
      <c r="Z592" s="59">
        <v>-0.876</v>
      </c>
      <c r="AA592" s="59">
        <v>1.8759999999999999</v>
      </c>
      <c r="AB592" s="60">
        <v>1.0398000000000001</v>
      </c>
      <c r="AC592" s="60">
        <v>1.3971</v>
      </c>
      <c r="AD592" s="61">
        <f>HLOOKUP(T592,既存設備NO3!$E$16:$P$17,2,0)</f>
        <v>0</v>
      </c>
      <c r="AE592" s="62">
        <f t="shared" si="20"/>
        <v>1.397</v>
      </c>
    </row>
    <row r="593" spans="20:31">
      <c r="T593" s="55">
        <v>10</v>
      </c>
      <c r="U593" s="56">
        <v>2015</v>
      </c>
      <c r="V593" s="57" t="s">
        <v>156</v>
      </c>
      <c r="W593" s="57" t="s">
        <v>121</v>
      </c>
      <c r="X593" s="57" t="s">
        <v>102</v>
      </c>
      <c r="Y593" s="58" t="str">
        <f t="shared" si="19"/>
        <v>102015暖房設備用有り</v>
      </c>
      <c r="Z593" s="59">
        <v>-0.59799999999999998</v>
      </c>
      <c r="AA593" s="59">
        <v>1.5980000000000001</v>
      </c>
      <c r="AB593" s="60">
        <v>1.0339</v>
      </c>
      <c r="AC593" s="60">
        <v>1.19</v>
      </c>
      <c r="AD593" s="61">
        <f>HLOOKUP(T593,既存設備NO3!$E$16:$P$17,2,0)</f>
        <v>0</v>
      </c>
      <c r="AE593" s="62">
        <f t="shared" si="20"/>
        <v>1.19</v>
      </c>
    </row>
    <row r="594" spans="20:31">
      <c r="T594" s="55">
        <v>10</v>
      </c>
      <c r="U594" s="56">
        <v>2015</v>
      </c>
      <c r="V594" s="57" t="s">
        <v>156</v>
      </c>
      <c r="W594" s="57" t="s">
        <v>125</v>
      </c>
      <c r="X594" s="57" t="s">
        <v>140</v>
      </c>
      <c r="Y594" s="58" t="str">
        <f t="shared" si="19"/>
        <v>102015暖房店舗用無し（一定速）</v>
      </c>
      <c r="Z594" s="59">
        <v>0.25</v>
      </c>
      <c r="AA594" s="59">
        <v>0.75</v>
      </c>
      <c r="AB594" s="60">
        <v>0.25</v>
      </c>
      <c r="AC594" s="60">
        <v>0.75</v>
      </c>
      <c r="AD594" s="61">
        <f>HLOOKUP(T594,既存設備NO3!$E$16:$P$17,2,0)</f>
        <v>0</v>
      </c>
      <c r="AE594" s="62">
        <f t="shared" si="20"/>
        <v>0.75</v>
      </c>
    </row>
    <row r="595" spans="20:31">
      <c r="T595" s="55">
        <v>10</v>
      </c>
      <c r="U595" s="56">
        <v>2015</v>
      </c>
      <c r="V595" s="57" t="s">
        <v>156</v>
      </c>
      <c r="W595" s="57" t="s">
        <v>111</v>
      </c>
      <c r="X595" s="57" t="s">
        <v>140</v>
      </c>
      <c r="Y595" s="58" t="str">
        <f t="shared" si="19"/>
        <v>102015暖房ビル用マルチ無し（一定速）</v>
      </c>
      <c r="Z595" s="59">
        <v>0.25</v>
      </c>
      <c r="AA595" s="59">
        <v>0.75</v>
      </c>
      <c r="AB595" s="60">
        <v>0.25</v>
      </c>
      <c r="AC595" s="60">
        <v>0.75</v>
      </c>
      <c r="AD595" s="61">
        <f>HLOOKUP(T595,既存設備NO3!$E$16:$P$17,2,0)</f>
        <v>0</v>
      </c>
      <c r="AE595" s="62">
        <f t="shared" si="20"/>
        <v>0.75</v>
      </c>
    </row>
    <row r="596" spans="20:31">
      <c r="T596" s="55">
        <v>10</v>
      </c>
      <c r="U596" s="57">
        <v>2015</v>
      </c>
      <c r="V596" s="57" t="s">
        <v>156</v>
      </c>
      <c r="W596" s="57" t="s">
        <v>121</v>
      </c>
      <c r="X596" s="57" t="s">
        <v>140</v>
      </c>
      <c r="Y596" s="58" t="str">
        <f t="shared" si="19"/>
        <v>102015暖房設備用無し（一定速）</v>
      </c>
      <c r="Z596" s="59">
        <v>0.25</v>
      </c>
      <c r="AA596" s="59">
        <v>0.75</v>
      </c>
      <c r="AB596" s="60">
        <v>0.25</v>
      </c>
      <c r="AC596" s="60">
        <v>0.75</v>
      </c>
      <c r="AD596" s="61">
        <f>HLOOKUP(T596,既存設備NO3!$E$16:$P$17,2,0)</f>
        <v>0</v>
      </c>
      <c r="AE596" s="62">
        <f t="shared" si="20"/>
        <v>0.75</v>
      </c>
    </row>
    <row r="597" spans="20:31">
      <c r="T597" s="71">
        <v>10</v>
      </c>
      <c r="U597" s="72">
        <v>2020</v>
      </c>
      <c r="V597" s="72" t="s">
        <v>124</v>
      </c>
      <c r="W597" s="72" t="s">
        <v>125</v>
      </c>
      <c r="X597" s="72" t="s">
        <v>102</v>
      </c>
      <c r="Y597" s="73" t="str">
        <f t="shared" si="19"/>
        <v>102020冷房店舗用有り</v>
      </c>
      <c r="Z597" s="72">
        <v>-1.38</v>
      </c>
      <c r="AA597" s="72">
        <v>2.38</v>
      </c>
      <c r="AB597" s="72">
        <v>1.0581</v>
      </c>
      <c r="AC597" s="72">
        <v>1.7705</v>
      </c>
      <c r="AD597" s="61">
        <f>HLOOKUP(T597,既存設備NO3!$E$16:$P$17,2,0)</f>
        <v>0</v>
      </c>
      <c r="AE597" s="74">
        <f t="shared" si="20"/>
        <v>1.77</v>
      </c>
    </row>
    <row r="598" spans="20:31">
      <c r="T598" s="71">
        <v>10</v>
      </c>
      <c r="U598" s="72">
        <v>2020</v>
      </c>
      <c r="V598" s="72" t="s">
        <v>124</v>
      </c>
      <c r="W598" s="72" t="s">
        <v>111</v>
      </c>
      <c r="X598" s="72" t="s">
        <v>102</v>
      </c>
      <c r="Y598" s="73" t="str">
        <f t="shared" si="19"/>
        <v>102020冷房ビル用マルチ有り</v>
      </c>
      <c r="Z598" s="72">
        <v>-1.68</v>
      </c>
      <c r="AA598" s="72">
        <v>2.68</v>
      </c>
      <c r="AB598" s="72">
        <v>1.0788</v>
      </c>
      <c r="AC598" s="72">
        <v>2.0053000000000001</v>
      </c>
      <c r="AD598" s="61">
        <f>HLOOKUP(T598,既存設備NO3!$E$16:$P$17,2,0)</f>
        <v>0</v>
      </c>
      <c r="AE598" s="74">
        <f t="shared" si="20"/>
        <v>2.0049999999999999</v>
      </c>
    </row>
    <row r="599" spans="20:31">
      <c r="T599" s="71">
        <v>10</v>
      </c>
      <c r="U599" s="72">
        <v>2020</v>
      </c>
      <c r="V599" s="72" t="s">
        <v>124</v>
      </c>
      <c r="W599" s="72" t="s">
        <v>121</v>
      </c>
      <c r="X599" s="72" t="s">
        <v>102</v>
      </c>
      <c r="Y599" s="73" t="str">
        <f t="shared" si="19"/>
        <v>102020冷房設備用有り</v>
      </c>
      <c r="Z599" s="72">
        <v>-0.62</v>
      </c>
      <c r="AA599" s="72">
        <v>1.62</v>
      </c>
      <c r="AB599" s="72">
        <v>1.0472999999999999</v>
      </c>
      <c r="AC599" s="72">
        <v>1.2032</v>
      </c>
      <c r="AD599" s="61">
        <f>HLOOKUP(T599,既存設備NO3!$E$16:$P$17,2,0)</f>
        <v>0</v>
      </c>
      <c r="AE599" s="74">
        <f t="shared" si="20"/>
        <v>1.2030000000000001</v>
      </c>
    </row>
    <row r="600" spans="20:31">
      <c r="T600" s="71">
        <v>10</v>
      </c>
      <c r="U600" s="72">
        <v>2020</v>
      </c>
      <c r="V600" s="72" t="s">
        <v>124</v>
      </c>
      <c r="W600" s="72" t="s">
        <v>125</v>
      </c>
      <c r="X600" s="72" t="s">
        <v>140</v>
      </c>
      <c r="Y600" s="73" t="str">
        <f t="shared" si="19"/>
        <v>102020冷房店舗用無し（一定速）</v>
      </c>
      <c r="Z600" s="75">
        <v>0.25</v>
      </c>
      <c r="AA600" s="75">
        <v>0.75</v>
      </c>
      <c r="AB600" s="76">
        <v>0.25</v>
      </c>
      <c r="AC600" s="76">
        <v>0.75</v>
      </c>
      <c r="AD600" s="61">
        <f>HLOOKUP(T600,既存設備NO3!$E$16:$P$17,2,0)</f>
        <v>0</v>
      </c>
      <c r="AE600" s="74">
        <f t="shared" si="20"/>
        <v>0.75</v>
      </c>
    </row>
    <row r="601" spans="20:31">
      <c r="T601" s="71">
        <v>10</v>
      </c>
      <c r="U601" s="72">
        <v>2020</v>
      </c>
      <c r="V601" s="72" t="s">
        <v>124</v>
      </c>
      <c r="W601" s="72" t="s">
        <v>111</v>
      </c>
      <c r="X601" s="72" t="s">
        <v>140</v>
      </c>
      <c r="Y601" s="73" t="str">
        <f t="shared" si="19"/>
        <v>102020冷房ビル用マルチ無し（一定速）</v>
      </c>
      <c r="Z601" s="75">
        <v>0.25</v>
      </c>
      <c r="AA601" s="75">
        <v>0.75</v>
      </c>
      <c r="AB601" s="76">
        <v>0.25</v>
      </c>
      <c r="AC601" s="76">
        <v>0.75</v>
      </c>
      <c r="AD601" s="61">
        <f>HLOOKUP(T601,既存設備NO3!$E$16:$P$17,2,0)</f>
        <v>0</v>
      </c>
      <c r="AE601" s="74">
        <f t="shared" si="20"/>
        <v>0.75</v>
      </c>
    </row>
    <row r="602" spans="20:31">
      <c r="T602" s="71">
        <v>10</v>
      </c>
      <c r="U602" s="72">
        <v>2020</v>
      </c>
      <c r="V602" s="72" t="s">
        <v>124</v>
      </c>
      <c r="W602" s="72" t="s">
        <v>121</v>
      </c>
      <c r="X602" s="72" t="s">
        <v>140</v>
      </c>
      <c r="Y602" s="73" t="str">
        <f t="shared" si="19"/>
        <v>102020冷房設備用無し（一定速）</v>
      </c>
      <c r="Z602" s="75">
        <v>0.25</v>
      </c>
      <c r="AA602" s="75">
        <v>0.75</v>
      </c>
      <c r="AB602" s="76">
        <v>0.25</v>
      </c>
      <c r="AC602" s="76">
        <v>0.75</v>
      </c>
      <c r="AD602" s="61">
        <f>HLOOKUP(T602,既存設備NO3!$E$16:$P$17,2,0)</f>
        <v>0</v>
      </c>
      <c r="AE602" s="74">
        <f t="shared" si="20"/>
        <v>0.75</v>
      </c>
    </row>
    <row r="603" spans="20:31">
      <c r="T603" s="71">
        <v>10</v>
      </c>
      <c r="U603" s="72">
        <v>2020</v>
      </c>
      <c r="V603" s="72" t="s">
        <v>156</v>
      </c>
      <c r="W603" s="72" t="s">
        <v>125</v>
      </c>
      <c r="X603" s="72" t="s">
        <v>102</v>
      </c>
      <c r="Y603" s="73" t="str">
        <f t="shared" si="19"/>
        <v>102020暖房店舗用有り</v>
      </c>
      <c r="Z603" s="72">
        <v>-0.96</v>
      </c>
      <c r="AA603" s="72">
        <v>1.96</v>
      </c>
      <c r="AB603" s="72">
        <v>1.0862000000000001</v>
      </c>
      <c r="AC603" s="72">
        <v>1.4483999999999999</v>
      </c>
      <c r="AD603" s="61">
        <f>HLOOKUP(T603,既存設備NO3!$E$16:$P$17,2,0)</f>
        <v>0</v>
      </c>
      <c r="AE603" s="74">
        <f t="shared" si="20"/>
        <v>1.448</v>
      </c>
    </row>
    <row r="604" spans="20:31">
      <c r="T604" s="71">
        <v>10</v>
      </c>
      <c r="U604" s="72">
        <v>2020</v>
      </c>
      <c r="V604" s="72" t="s">
        <v>156</v>
      </c>
      <c r="W604" s="72" t="s">
        <v>111</v>
      </c>
      <c r="X604" s="72" t="s">
        <v>102</v>
      </c>
      <c r="Y604" s="73" t="str">
        <f t="shared" si="19"/>
        <v>102020暖房ビル用マルチ有り</v>
      </c>
      <c r="Z604" s="72">
        <v>-1.1000000000000001</v>
      </c>
      <c r="AA604" s="72">
        <v>2.1</v>
      </c>
      <c r="AB604" s="72">
        <v>1.0416000000000001</v>
      </c>
      <c r="AC604" s="72">
        <v>1.4596</v>
      </c>
      <c r="AD604" s="61">
        <f>HLOOKUP(T604,既存設備NO3!$E$16:$P$17,2,0)</f>
        <v>0</v>
      </c>
      <c r="AE604" s="74">
        <f t="shared" si="20"/>
        <v>1.4590000000000001</v>
      </c>
    </row>
    <row r="605" spans="20:31">
      <c r="T605" s="71">
        <v>10</v>
      </c>
      <c r="U605" s="72">
        <v>2020</v>
      </c>
      <c r="V605" s="72" t="s">
        <v>156</v>
      </c>
      <c r="W605" s="72" t="s">
        <v>121</v>
      </c>
      <c r="X605" s="72" t="s">
        <v>102</v>
      </c>
      <c r="Y605" s="73" t="str">
        <f t="shared" si="19"/>
        <v>102020暖房設備用有り</v>
      </c>
      <c r="Z605" s="72">
        <v>-0.46</v>
      </c>
      <c r="AA605" s="72">
        <v>1.46</v>
      </c>
      <c r="AB605" s="72">
        <v>0.94</v>
      </c>
      <c r="AC605" s="72">
        <v>1.1100000000000001</v>
      </c>
      <c r="AD605" s="61">
        <f>HLOOKUP(T605,既存設備NO3!$E$16:$P$17,2,0)</f>
        <v>0</v>
      </c>
      <c r="AE605" s="74">
        <f t="shared" si="20"/>
        <v>1.1100000000000001</v>
      </c>
    </row>
    <row r="606" spans="20:31">
      <c r="T606" s="71">
        <v>10</v>
      </c>
      <c r="U606" s="72">
        <v>2020</v>
      </c>
      <c r="V606" s="72" t="s">
        <v>156</v>
      </c>
      <c r="W606" s="72" t="s">
        <v>125</v>
      </c>
      <c r="X606" s="72" t="s">
        <v>140</v>
      </c>
      <c r="Y606" s="73" t="str">
        <f t="shared" si="19"/>
        <v>102020暖房店舗用無し（一定速）</v>
      </c>
      <c r="Z606" s="75">
        <v>0.25</v>
      </c>
      <c r="AA606" s="75">
        <v>0.75</v>
      </c>
      <c r="AB606" s="76">
        <v>0.25</v>
      </c>
      <c r="AC606" s="76">
        <v>0.75</v>
      </c>
      <c r="AD606" s="61">
        <f>HLOOKUP(T606,既存設備NO3!$E$16:$P$17,2,0)</f>
        <v>0</v>
      </c>
      <c r="AE606" s="74">
        <f t="shared" si="20"/>
        <v>0.75</v>
      </c>
    </row>
    <row r="607" spans="20:31">
      <c r="T607" s="71">
        <v>10</v>
      </c>
      <c r="U607" s="72">
        <v>2020</v>
      </c>
      <c r="V607" s="72" t="s">
        <v>156</v>
      </c>
      <c r="W607" s="72" t="s">
        <v>111</v>
      </c>
      <c r="X607" s="72" t="s">
        <v>140</v>
      </c>
      <c r="Y607" s="73" t="str">
        <f t="shared" si="19"/>
        <v>102020暖房ビル用マルチ無し（一定速）</v>
      </c>
      <c r="Z607" s="75">
        <v>0.25</v>
      </c>
      <c r="AA607" s="75">
        <v>0.75</v>
      </c>
      <c r="AB607" s="76">
        <v>0.25</v>
      </c>
      <c r="AC607" s="76">
        <v>0.75</v>
      </c>
      <c r="AD607" s="61">
        <f>HLOOKUP(T607,既存設備NO3!$E$16:$P$17,2,0)</f>
        <v>0</v>
      </c>
      <c r="AE607" s="74">
        <f t="shared" si="20"/>
        <v>0.75</v>
      </c>
    </row>
    <row r="608" spans="20:31">
      <c r="T608" s="71">
        <v>10</v>
      </c>
      <c r="U608" s="72">
        <v>2020</v>
      </c>
      <c r="V608" s="72" t="s">
        <v>156</v>
      </c>
      <c r="W608" s="72" t="s">
        <v>121</v>
      </c>
      <c r="X608" s="72" t="s">
        <v>140</v>
      </c>
      <c r="Y608" s="73" t="str">
        <f t="shared" si="19"/>
        <v>102020暖房設備用無し（一定速）</v>
      </c>
      <c r="Z608" s="75">
        <v>0.25</v>
      </c>
      <c r="AA608" s="75">
        <v>0.75</v>
      </c>
      <c r="AB608" s="76">
        <v>0.25</v>
      </c>
      <c r="AC608" s="76">
        <v>0.75</v>
      </c>
      <c r="AD608" s="61">
        <f>HLOOKUP(T608,既存設備NO3!$E$16:$P$17,2,0)</f>
        <v>0</v>
      </c>
      <c r="AE608" s="74">
        <f t="shared" si="20"/>
        <v>0.75</v>
      </c>
    </row>
    <row r="609" spans="20:31">
      <c r="T609" s="55">
        <v>11</v>
      </c>
      <c r="U609" s="56">
        <v>1995</v>
      </c>
      <c r="V609" s="57" t="s">
        <v>124</v>
      </c>
      <c r="W609" s="57" t="s">
        <v>125</v>
      </c>
      <c r="X609" s="57" t="s">
        <v>102</v>
      </c>
      <c r="Y609" s="58" t="str">
        <f t="shared" si="19"/>
        <v>111995冷房店舗用有り</v>
      </c>
      <c r="Z609" s="59">
        <v>0.32</v>
      </c>
      <c r="AA609" s="59">
        <v>0.68</v>
      </c>
      <c r="AB609" s="60">
        <v>1.0165999999999999</v>
      </c>
      <c r="AC609" s="60">
        <v>0.50590000000000002</v>
      </c>
      <c r="AD609" s="61">
        <f>HLOOKUP(T609,既存設備NO3!$E$16:$P$17,2,0)</f>
        <v>0</v>
      </c>
      <c r="AE609" s="62">
        <f t="shared" si="20"/>
        <v>0.505</v>
      </c>
    </row>
    <row r="610" spans="20:31">
      <c r="T610" s="55">
        <v>11</v>
      </c>
      <c r="U610" s="56">
        <v>1995</v>
      </c>
      <c r="V610" s="57" t="s">
        <v>124</v>
      </c>
      <c r="W610" s="57" t="s">
        <v>111</v>
      </c>
      <c r="X610" s="57" t="s">
        <v>102</v>
      </c>
      <c r="Y610" s="58" t="str">
        <f t="shared" si="19"/>
        <v>111995冷房ビル用マルチ有り</v>
      </c>
      <c r="Z610" s="59">
        <v>-0.218</v>
      </c>
      <c r="AA610" s="59">
        <v>1.218</v>
      </c>
      <c r="AB610" s="60">
        <v>1.0356000000000001</v>
      </c>
      <c r="AC610" s="60">
        <v>0.90459999999999996</v>
      </c>
      <c r="AD610" s="61">
        <f>HLOOKUP(T610,既存設備NO3!$E$16:$P$17,2,0)</f>
        <v>0</v>
      </c>
      <c r="AE610" s="62">
        <f t="shared" si="20"/>
        <v>0.90400000000000003</v>
      </c>
    </row>
    <row r="611" spans="20:31">
      <c r="T611" s="55">
        <v>11</v>
      </c>
      <c r="U611" s="56">
        <v>1995</v>
      </c>
      <c r="V611" s="57" t="s">
        <v>124</v>
      </c>
      <c r="W611" s="57" t="s">
        <v>121</v>
      </c>
      <c r="X611" s="57" t="s">
        <v>102</v>
      </c>
      <c r="Y611" s="58" t="str">
        <f t="shared" si="19"/>
        <v>111995冷房設備用有り</v>
      </c>
      <c r="Z611" s="59">
        <v>0.25</v>
      </c>
      <c r="AA611" s="59">
        <v>0.75</v>
      </c>
      <c r="AB611" s="60">
        <v>1.0219</v>
      </c>
      <c r="AC611" s="60">
        <v>0.55700000000000005</v>
      </c>
      <c r="AD611" s="61">
        <f>HLOOKUP(T611,既存設備NO3!$E$16:$P$17,2,0)</f>
        <v>0</v>
      </c>
      <c r="AE611" s="62">
        <f t="shared" si="20"/>
        <v>0.55700000000000005</v>
      </c>
    </row>
    <row r="612" spans="20:31">
      <c r="T612" s="55">
        <v>11</v>
      </c>
      <c r="U612" s="56">
        <v>1995</v>
      </c>
      <c r="V612" s="57" t="s">
        <v>124</v>
      </c>
      <c r="W612" s="57" t="s">
        <v>125</v>
      </c>
      <c r="X612" s="57" t="s">
        <v>140</v>
      </c>
      <c r="Y612" s="58" t="str">
        <f t="shared" si="19"/>
        <v>111995冷房店舗用無し（一定速）</v>
      </c>
      <c r="Z612" s="59">
        <v>0.26</v>
      </c>
      <c r="AA612" s="59">
        <v>0.74</v>
      </c>
      <c r="AB612" s="60">
        <v>0.26</v>
      </c>
      <c r="AC612" s="60">
        <v>0.74</v>
      </c>
      <c r="AD612" s="61">
        <f>HLOOKUP(T612,既存設備NO3!$E$16:$P$17,2,0)</f>
        <v>0</v>
      </c>
      <c r="AE612" s="62">
        <f t="shared" si="20"/>
        <v>0.74</v>
      </c>
    </row>
    <row r="613" spans="20:31">
      <c r="T613" s="55">
        <v>11</v>
      </c>
      <c r="U613" s="56">
        <v>1995</v>
      </c>
      <c r="V613" s="57" t="s">
        <v>124</v>
      </c>
      <c r="W613" s="57" t="s">
        <v>111</v>
      </c>
      <c r="X613" s="57" t="s">
        <v>140</v>
      </c>
      <c r="Y613" s="58" t="str">
        <f t="shared" si="19"/>
        <v>111995冷房ビル用マルチ無し（一定速）</v>
      </c>
      <c r="Z613" s="59">
        <v>0.26</v>
      </c>
      <c r="AA613" s="59">
        <v>0.74</v>
      </c>
      <c r="AB613" s="60">
        <v>0.26</v>
      </c>
      <c r="AC613" s="60">
        <v>0.74</v>
      </c>
      <c r="AD613" s="61">
        <f>HLOOKUP(T613,既存設備NO3!$E$16:$P$17,2,0)</f>
        <v>0</v>
      </c>
      <c r="AE613" s="62">
        <f t="shared" si="20"/>
        <v>0.74</v>
      </c>
    </row>
    <row r="614" spans="20:31">
      <c r="T614" s="55">
        <v>11</v>
      </c>
      <c r="U614" s="56">
        <v>1995</v>
      </c>
      <c r="V614" s="57" t="s">
        <v>124</v>
      </c>
      <c r="W614" s="57" t="s">
        <v>121</v>
      </c>
      <c r="X614" s="57" t="s">
        <v>140</v>
      </c>
      <c r="Y614" s="58" t="str">
        <f t="shared" si="19"/>
        <v>111995冷房設備用無し（一定速）</v>
      </c>
      <c r="Z614" s="59">
        <v>0.26</v>
      </c>
      <c r="AA614" s="59">
        <v>0.74</v>
      </c>
      <c r="AB614" s="60">
        <v>0.26</v>
      </c>
      <c r="AC614" s="60">
        <v>0.74</v>
      </c>
      <c r="AD614" s="61">
        <f>HLOOKUP(T614,既存設備NO3!$E$16:$P$17,2,0)</f>
        <v>0</v>
      </c>
      <c r="AE614" s="62">
        <f t="shared" si="20"/>
        <v>0.74</v>
      </c>
    </row>
    <row r="615" spans="20:31">
      <c r="T615" s="55">
        <v>11</v>
      </c>
      <c r="U615" s="56">
        <v>1995</v>
      </c>
      <c r="V615" s="57" t="s">
        <v>156</v>
      </c>
      <c r="W615" s="57" t="s">
        <v>125</v>
      </c>
      <c r="X615" s="57" t="s">
        <v>102</v>
      </c>
      <c r="Y615" s="58" t="str">
        <f t="shared" si="19"/>
        <v>111995暖房店舗用有り</v>
      </c>
      <c r="Z615" s="59">
        <v>0.374</v>
      </c>
      <c r="AA615" s="59">
        <v>0.626</v>
      </c>
      <c r="AB615" s="60">
        <v>1.0275000000000001</v>
      </c>
      <c r="AC615" s="60">
        <v>0.46260000000000001</v>
      </c>
      <c r="AD615" s="61">
        <f>HLOOKUP(T615,既存設備NO3!$E$16:$P$17,2,0)</f>
        <v>0</v>
      </c>
      <c r="AE615" s="62">
        <f t="shared" si="20"/>
        <v>0.46200000000000002</v>
      </c>
    </row>
    <row r="616" spans="20:31">
      <c r="T616" s="55">
        <v>11</v>
      </c>
      <c r="U616" s="56">
        <v>1995</v>
      </c>
      <c r="V616" s="57" t="s">
        <v>156</v>
      </c>
      <c r="W616" s="57" t="s">
        <v>111</v>
      </c>
      <c r="X616" s="57" t="s">
        <v>102</v>
      </c>
      <c r="Y616" s="58" t="str">
        <f t="shared" si="19"/>
        <v>111995暖房ビル用マルチ有り</v>
      </c>
      <c r="Z616" s="59">
        <v>-0.112</v>
      </c>
      <c r="AA616" s="59">
        <v>1.1120000000000001</v>
      </c>
      <c r="AB616" s="60">
        <v>1.0236000000000001</v>
      </c>
      <c r="AC616" s="60">
        <v>0.82809999999999995</v>
      </c>
      <c r="AD616" s="61">
        <f>HLOOKUP(T616,既存設備NO3!$E$16:$P$17,2,0)</f>
        <v>0</v>
      </c>
      <c r="AE616" s="62">
        <f t="shared" si="20"/>
        <v>0.82799999999999996</v>
      </c>
    </row>
    <row r="617" spans="20:31">
      <c r="T617" s="55">
        <v>11</v>
      </c>
      <c r="U617" s="56">
        <v>1995</v>
      </c>
      <c r="V617" s="57" t="s">
        <v>156</v>
      </c>
      <c r="W617" s="57" t="s">
        <v>121</v>
      </c>
      <c r="X617" s="57" t="s">
        <v>102</v>
      </c>
      <c r="Y617" s="58" t="str">
        <f t="shared" si="19"/>
        <v>111995暖房設備用有り</v>
      </c>
      <c r="Z617" s="59">
        <v>0.25</v>
      </c>
      <c r="AA617" s="59">
        <v>0.75</v>
      </c>
      <c r="AB617" s="60">
        <v>1.0159</v>
      </c>
      <c r="AC617" s="60">
        <v>0.5585</v>
      </c>
      <c r="AD617" s="61">
        <f>HLOOKUP(T617,既存設備NO3!$E$16:$P$17,2,0)</f>
        <v>0</v>
      </c>
      <c r="AE617" s="62">
        <f t="shared" si="20"/>
        <v>0.55800000000000005</v>
      </c>
    </row>
    <row r="618" spans="20:31">
      <c r="T618" s="55">
        <v>11</v>
      </c>
      <c r="U618" s="56">
        <v>1995</v>
      </c>
      <c r="V618" s="57" t="s">
        <v>156</v>
      </c>
      <c r="W618" s="57" t="s">
        <v>125</v>
      </c>
      <c r="X618" s="57" t="s">
        <v>140</v>
      </c>
      <c r="Y618" s="58" t="str">
        <f t="shared" si="19"/>
        <v>111995暖房店舗用無し（一定速）</v>
      </c>
      <c r="Z618" s="59">
        <v>0.26</v>
      </c>
      <c r="AA618" s="59">
        <v>0.74</v>
      </c>
      <c r="AB618" s="60">
        <v>0.26</v>
      </c>
      <c r="AC618" s="60">
        <v>0.74</v>
      </c>
      <c r="AD618" s="61">
        <f>HLOOKUP(T618,既存設備NO3!$E$16:$P$17,2,0)</f>
        <v>0</v>
      </c>
      <c r="AE618" s="62">
        <f t="shared" si="20"/>
        <v>0.74</v>
      </c>
    </row>
    <row r="619" spans="20:31">
      <c r="T619" s="55">
        <v>11</v>
      </c>
      <c r="U619" s="56">
        <v>1995</v>
      </c>
      <c r="V619" s="57" t="s">
        <v>156</v>
      </c>
      <c r="W619" s="57" t="s">
        <v>111</v>
      </c>
      <c r="X619" s="57" t="s">
        <v>140</v>
      </c>
      <c r="Y619" s="58" t="str">
        <f t="shared" si="19"/>
        <v>111995暖房ビル用マルチ無し（一定速）</v>
      </c>
      <c r="Z619" s="59">
        <v>0.26</v>
      </c>
      <c r="AA619" s="59">
        <v>0.74</v>
      </c>
      <c r="AB619" s="60">
        <v>0.26</v>
      </c>
      <c r="AC619" s="60">
        <v>0.74</v>
      </c>
      <c r="AD619" s="61">
        <f>HLOOKUP(T619,既存設備NO3!$E$16:$P$17,2,0)</f>
        <v>0</v>
      </c>
      <c r="AE619" s="62">
        <f t="shared" si="20"/>
        <v>0.74</v>
      </c>
    </row>
    <row r="620" spans="20:31">
      <c r="T620" s="55">
        <v>11</v>
      </c>
      <c r="U620" s="56">
        <v>1995</v>
      </c>
      <c r="V620" s="57" t="s">
        <v>156</v>
      </c>
      <c r="W620" s="57" t="s">
        <v>121</v>
      </c>
      <c r="X620" s="57" t="s">
        <v>140</v>
      </c>
      <c r="Y620" s="58" t="str">
        <f t="shared" si="19"/>
        <v>111995暖房設備用無し（一定速）</v>
      </c>
      <c r="Z620" s="59">
        <v>0.26</v>
      </c>
      <c r="AA620" s="59">
        <v>0.74</v>
      </c>
      <c r="AB620" s="60">
        <v>0.26</v>
      </c>
      <c r="AC620" s="60">
        <v>0.74</v>
      </c>
      <c r="AD620" s="61">
        <f>HLOOKUP(T620,既存設備NO3!$E$16:$P$17,2,0)</f>
        <v>0</v>
      </c>
      <c r="AE620" s="62">
        <f t="shared" si="20"/>
        <v>0.74</v>
      </c>
    </row>
    <row r="621" spans="20:31">
      <c r="T621" s="55">
        <v>11</v>
      </c>
      <c r="U621" s="56">
        <v>2005</v>
      </c>
      <c r="V621" s="57" t="s">
        <v>124</v>
      </c>
      <c r="W621" s="57" t="s">
        <v>125</v>
      </c>
      <c r="X621" s="57" t="s">
        <v>102</v>
      </c>
      <c r="Y621" s="58" t="str">
        <f t="shared" si="19"/>
        <v>112005冷房店舗用有り</v>
      </c>
      <c r="Z621" s="59">
        <v>-0.86599999999999999</v>
      </c>
      <c r="AA621" s="59">
        <v>1.8660000000000001</v>
      </c>
      <c r="AB621" s="60">
        <v>1.0455000000000001</v>
      </c>
      <c r="AC621" s="60">
        <v>1.3880999999999999</v>
      </c>
      <c r="AD621" s="61">
        <f>HLOOKUP(T621,既存設備NO3!$E$16:$P$17,2,0)</f>
        <v>0</v>
      </c>
      <c r="AE621" s="62">
        <f t="shared" si="20"/>
        <v>1.3879999999999999</v>
      </c>
    </row>
    <row r="622" spans="20:31">
      <c r="T622" s="55">
        <v>11</v>
      </c>
      <c r="U622" s="56">
        <v>2005</v>
      </c>
      <c r="V622" s="57" t="s">
        <v>124</v>
      </c>
      <c r="W622" s="57" t="s">
        <v>111</v>
      </c>
      <c r="X622" s="57" t="s">
        <v>102</v>
      </c>
      <c r="Y622" s="58" t="str">
        <f t="shared" si="19"/>
        <v>112005冷房ビル用マルチ有り</v>
      </c>
      <c r="Z622" s="59">
        <v>-0.68200000000000005</v>
      </c>
      <c r="AA622" s="59">
        <v>1.6819999999999999</v>
      </c>
      <c r="AB622" s="60">
        <v>1.0490999999999999</v>
      </c>
      <c r="AC622" s="60">
        <v>1.2492000000000001</v>
      </c>
      <c r="AD622" s="61">
        <f>HLOOKUP(T622,既存設備NO3!$E$16:$P$17,2,0)</f>
        <v>0</v>
      </c>
      <c r="AE622" s="62">
        <f t="shared" si="20"/>
        <v>1.2490000000000001</v>
      </c>
    </row>
    <row r="623" spans="20:31">
      <c r="T623" s="55">
        <v>11</v>
      </c>
      <c r="U623" s="56">
        <v>2005</v>
      </c>
      <c r="V623" s="57" t="s">
        <v>124</v>
      </c>
      <c r="W623" s="57" t="s">
        <v>121</v>
      </c>
      <c r="X623" s="57" t="s">
        <v>102</v>
      </c>
      <c r="Y623" s="58" t="str">
        <f t="shared" si="19"/>
        <v>112005冷房設備用有り</v>
      </c>
      <c r="Z623" s="59">
        <v>-0.114</v>
      </c>
      <c r="AA623" s="59">
        <v>1.1140000000000001</v>
      </c>
      <c r="AB623" s="60">
        <v>1.0325</v>
      </c>
      <c r="AC623" s="60">
        <v>0.82740000000000002</v>
      </c>
      <c r="AD623" s="61">
        <f>HLOOKUP(T623,既存設備NO3!$E$16:$P$17,2,0)</f>
        <v>0</v>
      </c>
      <c r="AE623" s="62">
        <f t="shared" si="20"/>
        <v>0.82699999999999996</v>
      </c>
    </row>
    <row r="624" spans="20:31">
      <c r="T624" s="55">
        <v>11</v>
      </c>
      <c r="U624" s="56">
        <v>2005</v>
      </c>
      <c r="V624" s="57" t="s">
        <v>124</v>
      </c>
      <c r="W624" s="57" t="s">
        <v>125</v>
      </c>
      <c r="X624" s="57" t="s">
        <v>140</v>
      </c>
      <c r="Y624" s="58" t="str">
        <f t="shared" si="19"/>
        <v>112005冷房店舗用無し（一定速）</v>
      </c>
      <c r="Z624" s="59">
        <v>0.25</v>
      </c>
      <c r="AA624" s="59">
        <v>0.75</v>
      </c>
      <c r="AB624" s="60">
        <v>0.25</v>
      </c>
      <c r="AC624" s="60">
        <v>0.75</v>
      </c>
      <c r="AD624" s="61">
        <f>HLOOKUP(T624,既存設備NO3!$E$16:$P$17,2,0)</f>
        <v>0</v>
      </c>
      <c r="AE624" s="62">
        <f t="shared" si="20"/>
        <v>0.75</v>
      </c>
    </row>
    <row r="625" spans="20:31">
      <c r="T625" s="55">
        <v>11</v>
      </c>
      <c r="U625" s="56">
        <v>2005</v>
      </c>
      <c r="V625" s="57" t="s">
        <v>124</v>
      </c>
      <c r="W625" s="57" t="s">
        <v>111</v>
      </c>
      <c r="X625" s="57" t="s">
        <v>140</v>
      </c>
      <c r="Y625" s="58" t="str">
        <f t="shared" si="19"/>
        <v>112005冷房ビル用マルチ無し（一定速）</v>
      </c>
      <c r="Z625" s="59">
        <v>0.25</v>
      </c>
      <c r="AA625" s="59">
        <v>0.75</v>
      </c>
      <c r="AB625" s="60">
        <v>0.25</v>
      </c>
      <c r="AC625" s="60">
        <v>0.75</v>
      </c>
      <c r="AD625" s="61">
        <f>HLOOKUP(T625,既存設備NO3!$E$16:$P$17,2,0)</f>
        <v>0</v>
      </c>
      <c r="AE625" s="62">
        <f t="shared" si="20"/>
        <v>0.75</v>
      </c>
    </row>
    <row r="626" spans="20:31">
      <c r="T626" s="55">
        <v>11</v>
      </c>
      <c r="U626" s="56">
        <v>2005</v>
      </c>
      <c r="V626" s="57" t="s">
        <v>124</v>
      </c>
      <c r="W626" s="57" t="s">
        <v>121</v>
      </c>
      <c r="X626" s="57" t="s">
        <v>140</v>
      </c>
      <c r="Y626" s="58" t="str">
        <f t="shared" ref="Y626:Y689" si="21">T626&amp;U626&amp;V626&amp;W626&amp;X626</f>
        <v>112005冷房設備用無し（一定速）</v>
      </c>
      <c r="Z626" s="59">
        <v>0.25</v>
      </c>
      <c r="AA626" s="59">
        <v>0.75</v>
      </c>
      <c r="AB626" s="60">
        <v>0.25</v>
      </c>
      <c r="AC626" s="60">
        <v>0.75</v>
      </c>
      <c r="AD626" s="61">
        <f>HLOOKUP(T626,既存設備NO3!$E$16:$P$17,2,0)</f>
        <v>0</v>
      </c>
      <c r="AE626" s="62">
        <f t="shared" si="20"/>
        <v>0.75</v>
      </c>
    </row>
    <row r="627" spans="20:31">
      <c r="T627" s="55">
        <v>11</v>
      </c>
      <c r="U627" s="56">
        <v>2005</v>
      </c>
      <c r="V627" s="57" t="s">
        <v>156</v>
      </c>
      <c r="W627" s="57" t="s">
        <v>125</v>
      </c>
      <c r="X627" s="57" t="s">
        <v>102</v>
      </c>
      <c r="Y627" s="58" t="str">
        <f t="shared" si="21"/>
        <v>112005暖房店舗用有り</v>
      </c>
      <c r="Z627" s="59">
        <v>-0.65</v>
      </c>
      <c r="AA627" s="59">
        <v>1.65</v>
      </c>
      <c r="AB627" s="60">
        <v>1.0726</v>
      </c>
      <c r="AC627" s="60">
        <v>1.2194</v>
      </c>
      <c r="AD627" s="61">
        <f>HLOOKUP(T627,既存設備NO3!$E$16:$P$17,2,0)</f>
        <v>0</v>
      </c>
      <c r="AE627" s="62">
        <f t="shared" si="20"/>
        <v>1.2190000000000001</v>
      </c>
    </row>
    <row r="628" spans="20:31">
      <c r="T628" s="55">
        <v>11</v>
      </c>
      <c r="U628" s="56">
        <v>2005</v>
      </c>
      <c r="V628" s="57" t="s">
        <v>156</v>
      </c>
      <c r="W628" s="57" t="s">
        <v>111</v>
      </c>
      <c r="X628" s="57" t="s">
        <v>102</v>
      </c>
      <c r="Y628" s="58" t="str">
        <f t="shared" si="21"/>
        <v>112005暖房ビル用マルチ有り</v>
      </c>
      <c r="Z628" s="59">
        <v>-0.56000000000000005</v>
      </c>
      <c r="AA628" s="59">
        <v>1.56</v>
      </c>
      <c r="AB628" s="60">
        <v>1.0330999999999999</v>
      </c>
      <c r="AC628" s="60">
        <v>1.1617</v>
      </c>
      <c r="AD628" s="61">
        <f>HLOOKUP(T628,既存設備NO3!$E$16:$P$17,2,0)</f>
        <v>0</v>
      </c>
      <c r="AE628" s="62">
        <f t="shared" si="20"/>
        <v>1.161</v>
      </c>
    </row>
    <row r="629" spans="20:31">
      <c r="T629" s="55">
        <v>11</v>
      </c>
      <c r="U629" s="56">
        <v>2005</v>
      </c>
      <c r="V629" s="57" t="s">
        <v>156</v>
      </c>
      <c r="W629" s="57" t="s">
        <v>121</v>
      </c>
      <c r="X629" s="57" t="s">
        <v>102</v>
      </c>
      <c r="Y629" s="58" t="str">
        <f t="shared" si="21"/>
        <v>112005暖房設備用有り</v>
      </c>
      <c r="Z629" s="59">
        <v>-0.126</v>
      </c>
      <c r="AA629" s="59">
        <v>1.1259999999999999</v>
      </c>
      <c r="AB629" s="60">
        <v>1.0239</v>
      </c>
      <c r="AC629" s="60">
        <v>0.83850000000000002</v>
      </c>
      <c r="AD629" s="61">
        <f>HLOOKUP(T629,既存設備NO3!$E$16:$P$17,2,0)</f>
        <v>0</v>
      </c>
      <c r="AE629" s="62">
        <f t="shared" si="20"/>
        <v>0.83799999999999997</v>
      </c>
    </row>
    <row r="630" spans="20:31">
      <c r="T630" s="55">
        <v>11</v>
      </c>
      <c r="U630" s="56">
        <v>2005</v>
      </c>
      <c r="V630" s="57" t="s">
        <v>156</v>
      </c>
      <c r="W630" s="57" t="s">
        <v>125</v>
      </c>
      <c r="X630" s="57" t="s">
        <v>140</v>
      </c>
      <c r="Y630" s="58" t="str">
        <f t="shared" si="21"/>
        <v>112005暖房店舗用無し（一定速）</v>
      </c>
      <c r="Z630" s="59">
        <v>0.25</v>
      </c>
      <c r="AA630" s="59">
        <v>0.75</v>
      </c>
      <c r="AB630" s="60">
        <v>0.25</v>
      </c>
      <c r="AC630" s="60">
        <v>0.75</v>
      </c>
      <c r="AD630" s="61">
        <f>HLOOKUP(T630,既存設備NO3!$E$16:$P$17,2,0)</f>
        <v>0</v>
      </c>
      <c r="AE630" s="62">
        <f t="shared" si="20"/>
        <v>0.75</v>
      </c>
    </row>
    <row r="631" spans="20:31">
      <c r="T631" s="55">
        <v>11</v>
      </c>
      <c r="U631" s="56">
        <v>2005</v>
      </c>
      <c r="V631" s="57" t="s">
        <v>156</v>
      </c>
      <c r="W631" s="57" t="s">
        <v>111</v>
      </c>
      <c r="X631" s="57" t="s">
        <v>140</v>
      </c>
      <c r="Y631" s="58" t="str">
        <f t="shared" si="21"/>
        <v>112005暖房ビル用マルチ無し（一定速）</v>
      </c>
      <c r="Z631" s="59">
        <v>0.25</v>
      </c>
      <c r="AA631" s="59">
        <v>0.75</v>
      </c>
      <c r="AB631" s="60">
        <v>0.25</v>
      </c>
      <c r="AC631" s="60">
        <v>0.75</v>
      </c>
      <c r="AD631" s="61">
        <f>HLOOKUP(T631,既存設備NO3!$E$16:$P$17,2,0)</f>
        <v>0</v>
      </c>
      <c r="AE631" s="62">
        <f t="shared" si="20"/>
        <v>0.75</v>
      </c>
    </row>
    <row r="632" spans="20:31">
      <c r="T632" s="55">
        <v>11</v>
      </c>
      <c r="U632" s="67">
        <v>2005</v>
      </c>
      <c r="V632" s="46" t="s">
        <v>156</v>
      </c>
      <c r="W632" s="46" t="s">
        <v>121</v>
      </c>
      <c r="X632" s="46" t="s">
        <v>140</v>
      </c>
      <c r="Y632" s="68" t="str">
        <f t="shared" si="21"/>
        <v>112005暖房設備用無し（一定速）</v>
      </c>
      <c r="Z632" s="69">
        <v>0.25</v>
      </c>
      <c r="AA632" s="69">
        <v>0.75</v>
      </c>
      <c r="AB632" s="70">
        <v>0.25</v>
      </c>
      <c r="AC632" s="70">
        <v>0.75</v>
      </c>
      <c r="AD632" s="61">
        <f>HLOOKUP(T632,既存設備NO3!$E$16:$P$17,2,0)</f>
        <v>0</v>
      </c>
      <c r="AE632" s="62">
        <f t="shared" si="20"/>
        <v>0.75</v>
      </c>
    </row>
    <row r="633" spans="20:31">
      <c r="T633" s="55">
        <v>11</v>
      </c>
      <c r="U633" s="67">
        <v>2010</v>
      </c>
      <c r="V633" s="46" t="s">
        <v>124</v>
      </c>
      <c r="W633" s="46" t="s">
        <v>125</v>
      </c>
      <c r="X633" s="46" t="s">
        <v>102</v>
      </c>
      <c r="Y633" s="68" t="str">
        <f t="shared" si="21"/>
        <v>112010冷房店舗用有り</v>
      </c>
      <c r="Z633" s="69">
        <v>-1.1000000000000001</v>
      </c>
      <c r="AA633" s="69">
        <v>2.1</v>
      </c>
      <c r="AB633" s="70">
        <v>1.0511999999999999</v>
      </c>
      <c r="AC633" s="70">
        <v>1.5622</v>
      </c>
      <c r="AD633" s="61">
        <f>HLOOKUP(T633,既存設備NO3!$E$16:$P$17,2,0)</f>
        <v>0</v>
      </c>
      <c r="AE633" s="62">
        <f t="shared" si="20"/>
        <v>1.5620000000000001</v>
      </c>
    </row>
    <row r="634" spans="20:31">
      <c r="T634" s="55">
        <v>11</v>
      </c>
      <c r="U634" s="67">
        <v>2010</v>
      </c>
      <c r="V634" s="46" t="s">
        <v>124</v>
      </c>
      <c r="W634" s="46" t="s">
        <v>111</v>
      </c>
      <c r="X634" s="46" t="s">
        <v>102</v>
      </c>
      <c r="Y634" s="68" t="str">
        <f t="shared" si="21"/>
        <v>112010冷房ビル用マルチ有り</v>
      </c>
      <c r="Z634" s="69">
        <v>-0.88</v>
      </c>
      <c r="AA634" s="69">
        <v>1.88</v>
      </c>
      <c r="AB634" s="70">
        <v>1.0548999999999999</v>
      </c>
      <c r="AC634" s="70">
        <v>1.3963000000000001</v>
      </c>
      <c r="AD634" s="61">
        <f>HLOOKUP(T634,既存設備NO3!$E$16:$P$17,2,0)</f>
        <v>0</v>
      </c>
      <c r="AE634" s="62">
        <f t="shared" ref="AE634:AE697" si="22">ROUNDDOWN(IF(AD634&gt;=0.25,Z634*AD634+AA634,AB634*AD634+AC634),3)</f>
        <v>1.3959999999999999</v>
      </c>
    </row>
    <row r="635" spans="20:31">
      <c r="T635" s="55">
        <v>11</v>
      </c>
      <c r="U635" s="67">
        <v>2010</v>
      </c>
      <c r="V635" s="46" t="s">
        <v>124</v>
      </c>
      <c r="W635" s="46" t="s">
        <v>121</v>
      </c>
      <c r="X635" s="46" t="s">
        <v>102</v>
      </c>
      <c r="Y635" s="68" t="str">
        <f t="shared" si="21"/>
        <v>112010冷房設備用有り</v>
      </c>
      <c r="Z635" s="69">
        <v>-0.26</v>
      </c>
      <c r="AA635" s="69">
        <v>1.26</v>
      </c>
      <c r="AB635" s="70">
        <v>1.1929000000000001</v>
      </c>
      <c r="AC635" s="70">
        <v>0.89680000000000004</v>
      </c>
      <c r="AD635" s="61">
        <f>HLOOKUP(T635,既存設備NO3!$E$16:$P$17,2,0)</f>
        <v>0</v>
      </c>
      <c r="AE635" s="62">
        <f t="shared" si="22"/>
        <v>0.89600000000000002</v>
      </c>
    </row>
    <row r="636" spans="20:31">
      <c r="T636" s="55">
        <v>11</v>
      </c>
      <c r="U636" s="67">
        <v>2010</v>
      </c>
      <c r="V636" s="46" t="s">
        <v>124</v>
      </c>
      <c r="W636" s="46" t="s">
        <v>125</v>
      </c>
      <c r="X636" s="46" t="s">
        <v>140</v>
      </c>
      <c r="Y636" s="68" t="str">
        <f t="shared" si="21"/>
        <v>112010冷房店舗用無し（一定速）</v>
      </c>
      <c r="Z636" s="69">
        <v>0.25</v>
      </c>
      <c r="AA636" s="69">
        <v>0.75</v>
      </c>
      <c r="AB636" s="70">
        <v>0.25</v>
      </c>
      <c r="AC636" s="70">
        <v>0.75</v>
      </c>
      <c r="AD636" s="61">
        <f>HLOOKUP(T636,既存設備NO3!$E$16:$P$17,2,0)</f>
        <v>0</v>
      </c>
      <c r="AE636" s="62">
        <f t="shared" si="22"/>
        <v>0.75</v>
      </c>
    </row>
    <row r="637" spans="20:31">
      <c r="T637" s="55">
        <v>11</v>
      </c>
      <c r="U637" s="67">
        <v>2010</v>
      </c>
      <c r="V637" s="46" t="s">
        <v>124</v>
      </c>
      <c r="W637" s="46" t="s">
        <v>111</v>
      </c>
      <c r="X637" s="46" t="s">
        <v>140</v>
      </c>
      <c r="Y637" s="68" t="str">
        <f t="shared" si="21"/>
        <v>112010冷房ビル用マルチ無し（一定速）</v>
      </c>
      <c r="Z637" s="69">
        <v>0.25</v>
      </c>
      <c r="AA637" s="69">
        <v>0.75</v>
      </c>
      <c r="AB637" s="70">
        <v>0.25</v>
      </c>
      <c r="AC637" s="70">
        <v>0.75</v>
      </c>
      <c r="AD637" s="61">
        <f>HLOOKUP(T637,既存設備NO3!$E$16:$P$17,2,0)</f>
        <v>0</v>
      </c>
      <c r="AE637" s="62">
        <f t="shared" si="22"/>
        <v>0.75</v>
      </c>
    </row>
    <row r="638" spans="20:31">
      <c r="T638" s="55">
        <v>11</v>
      </c>
      <c r="U638" s="67">
        <v>2010</v>
      </c>
      <c r="V638" s="46" t="s">
        <v>124</v>
      </c>
      <c r="W638" s="46" t="s">
        <v>121</v>
      </c>
      <c r="X638" s="46" t="s">
        <v>140</v>
      </c>
      <c r="Y638" s="68" t="str">
        <f t="shared" si="21"/>
        <v>112010冷房設備用無し（一定速）</v>
      </c>
      <c r="Z638" s="69">
        <v>0.25</v>
      </c>
      <c r="AA638" s="69">
        <v>0.75</v>
      </c>
      <c r="AB638" s="70">
        <v>0.25</v>
      </c>
      <c r="AC638" s="70">
        <v>0.75</v>
      </c>
      <c r="AD638" s="61">
        <f>HLOOKUP(T638,既存設備NO3!$E$16:$P$17,2,0)</f>
        <v>0</v>
      </c>
      <c r="AE638" s="62">
        <f t="shared" si="22"/>
        <v>0.75</v>
      </c>
    </row>
    <row r="639" spans="20:31">
      <c r="T639" s="55">
        <v>11</v>
      </c>
      <c r="U639" s="67">
        <v>2010</v>
      </c>
      <c r="V639" s="46" t="s">
        <v>156</v>
      </c>
      <c r="W639" s="46" t="s">
        <v>125</v>
      </c>
      <c r="X639" s="46" t="s">
        <v>102</v>
      </c>
      <c r="Y639" s="68" t="str">
        <f t="shared" si="21"/>
        <v>112010暖房店舗用有り</v>
      </c>
      <c r="Z639" s="69">
        <v>-0.72</v>
      </c>
      <c r="AA639" s="69">
        <v>1.72</v>
      </c>
      <c r="AB639" s="70">
        <v>1.0757000000000001</v>
      </c>
      <c r="AC639" s="70">
        <v>1.2710999999999999</v>
      </c>
      <c r="AD639" s="61">
        <f>HLOOKUP(T639,既存設備NO3!$E$16:$P$17,2,0)</f>
        <v>0</v>
      </c>
      <c r="AE639" s="62">
        <f t="shared" si="22"/>
        <v>1.2709999999999999</v>
      </c>
    </row>
    <row r="640" spans="20:31">
      <c r="T640" s="55">
        <v>11</v>
      </c>
      <c r="U640" s="67">
        <v>2010</v>
      </c>
      <c r="V640" s="46" t="s">
        <v>156</v>
      </c>
      <c r="W640" s="46" t="s">
        <v>111</v>
      </c>
      <c r="X640" s="46" t="s">
        <v>102</v>
      </c>
      <c r="Y640" s="68" t="str">
        <f t="shared" si="21"/>
        <v>112010暖房ビル用マルチ有り</v>
      </c>
      <c r="Z640" s="69">
        <v>-0.7</v>
      </c>
      <c r="AA640" s="69">
        <v>1.7</v>
      </c>
      <c r="AB640" s="70">
        <v>1.036</v>
      </c>
      <c r="AC640" s="70">
        <v>1.266</v>
      </c>
      <c r="AD640" s="61">
        <f>HLOOKUP(T640,既存設備NO3!$E$16:$P$17,2,0)</f>
        <v>0</v>
      </c>
      <c r="AE640" s="62">
        <f t="shared" si="22"/>
        <v>1.266</v>
      </c>
    </row>
    <row r="641" spans="20:31">
      <c r="T641" s="55">
        <v>11</v>
      </c>
      <c r="U641" s="67">
        <v>2010</v>
      </c>
      <c r="V641" s="46" t="s">
        <v>156</v>
      </c>
      <c r="W641" s="46" t="s">
        <v>121</v>
      </c>
      <c r="X641" s="46" t="s">
        <v>102</v>
      </c>
      <c r="Y641" s="68" t="str">
        <f t="shared" si="21"/>
        <v>112010暖房設備用有り</v>
      </c>
      <c r="Z641" s="69">
        <v>-0.26</v>
      </c>
      <c r="AA641" s="69">
        <v>1.26</v>
      </c>
      <c r="AB641" s="70">
        <v>0.82779999999999998</v>
      </c>
      <c r="AC641" s="70">
        <v>0.98809999999999998</v>
      </c>
      <c r="AD641" s="61">
        <f>HLOOKUP(T641,既存設備NO3!$E$16:$P$17,2,0)</f>
        <v>0</v>
      </c>
      <c r="AE641" s="62">
        <f t="shared" si="22"/>
        <v>0.98799999999999999</v>
      </c>
    </row>
    <row r="642" spans="20:31">
      <c r="T642" s="55">
        <v>11</v>
      </c>
      <c r="U642" s="67">
        <v>2010</v>
      </c>
      <c r="V642" s="46" t="s">
        <v>156</v>
      </c>
      <c r="W642" s="46" t="s">
        <v>125</v>
      </c>
      <c r="X642" s="46" t="s">
        <v>140</v>
      </c>
      <c r="Y642" s="68" t="str">
        <f t="shared" si="21"/>
        <v>112010暖房店舗用無し（一定速）</v>
      </c>
      <c r="Z642" s="69">
        <v>0.25</v>
      </c>
      <c r="AA642" s="69">
        <v>0.75</v>
      </c>
      <c r="AB642" s="70">
        <v>0.25</v>
      </c>
      <c r="AC642" s="70">
        <v>0.75</v>
      </c>
      <c r="AD642" s="61">
        <f>HLOOKUP(T642,既存設備NO3!$E$16:$P$17,2,0)</f>
        <v>0</v>
      </c>
      <c r="AE642" s="62">
        <f t="shared" si="22"/>
        <v>0.75</v>
      </c>
    </row>
    <row r="643" spans="20:31">
      <c r="T643" s="55">
        <v>11</v>
      </c>
      <c r="U643" s="67">
        <v>2010</v>
      </c>
      <c r="V643" s="46" t="s">
        <v>156</v>
      </c>
      <c r="W643" s="46" t="s">
        <v>111</v>
      </c>
      <c r="X643" s="46" t="s">
        <v>140</v>
      </c>
      <c r="Y643" s="68" t="str">
        <f t="shared" si="21"/>
        <v>112010暖房ビル用マルチ無し（一定速）</v>
      </c>
      <c r="Z643" s="69">
        <v>0.25</v>
      </c>
      <c r="AA643" s="69">
        <v>0.75</v>
      </c>
      <c r="AB643" s="70">
        <v>0.25</v>
      </c>
      <c r="AC643" s="70">
        <v>0.75</v>
      </c>
      <c r="AD643" s="61">
        <f>HLOOKUP(T643,既存設備NO3!$E$16:$P$17,2,0)</f>
        <v>0</v>
      </c>
      <c r="AE643" s="62">
        <f t="shared" si="22"/>
        <v>0.75</v>
      </c>
    </row>
    <row r="644" spans="20:31">
      <c r="T644" s="55">
        <v>11</v>
      </c>
      <c r="U644" s="67">
        <v>2010</v>
      </c>
      <c r="V644" s="46" t="s">
        <v>156</v>
      </c>
      <c r="W644" s="46" t="s">
        <v>121</v>
      </c>
      <c r="X644" s="46" t="s">
        <v>140</v>
      </c>
      <c r="Y644" s="68" t="str">
        <f t="shared" si="21"/>
        <v>112010暖房設備用無し（一定速）</v>
      </c>
      <c r="Z644" s="69">
        <v>0.25</v>
      </c>
      <c r="AA644" s="69">
        <v>0.75</v>
      </c>
      <c r="AB644" s="70">
        <v>0.25</v>
      </c>
      <c r="AC644" s="70">
        <v>0.75</v>
      </c>
      <c r="AD644" s="61">
        <f>HLOOKUP(T644,既存設備NO3!$E$16:$P$17,2,0)</f>
        <v>0</v>
      </c>
      <c r="AE644" s="62">
        <f t="shared" si="22"/>
        <v>0.75</v>
      </c>
    </row>
    <row r="645" spans="20:31">
      <c r="T645" s="55">
        <v>11</v>
      </c>
      <c r="U645" s="67">
        <v>2015</v>
      </c>
      <c r="V645" s="46" t="s">
        <v>124</v>
      </c>
      <c r="W645" s="46" t="s">
        <v>125</v>
      </c>
      <c r="X645" s="46" t="s">
        <v>102</v>
      </c>
      <c r="Y645" s="68" t="str">
        <f t="shared" si="21"/>
        <v>112015冷房店舗用有り</v>
      </c>
      <c r="Z645" s="69">
        <v>-1.38</v>
      </c>
      <c r="AA645" s="69">
        <v>2.38</v>
      </c>
      <c r="AB645" s="70">
        <v>1.0581</v>
      </c>
      <c r="AC645" s="70">
        <v>1.7705</v>
      </c>
      <c r="AD645" s="61">
        <f>HLOOKUP(T645,既存設備NO3!$E$16:$P$17,2,0)</f>
        <v>0</v>
      </c>
      <c r="AE645" s="62">
        <f t="shared" si="22"/>
        <v>1.77</v>
      </c>
    </row>
    <row r="646" spans="20:31">
      <c r="T646" s="55">
        <v>11</v>
      </c>
      <c r="U646" s="67">
        <v>2015</v>
      </c>
      <c r="V646" s="46" t="s">
        <v>124</v>
      </c>
      <c r="W646" s="46" t="s">
        <v>111</v>
      </c>
      <c r="X646" s="46" t="s">
        <v>102</v>
      </c>
      <c r="Y646" s="68" t="str">
        <f t="shared" si="21"/>
        <v>112015冷房ビル用マルチ有り</v>
      </c>
      <c r="Z646" s="69">
        <v>-1.5740000000000001</v>
      </c>
      <c r="AA646" s="69">
        <v>2.5739999999999998</v>
      </c>
      <c r="AB646" s="70">
        <v>1.0751999999999999</v>
      </c>
      <c r="AC646" s="70">
        <v>1.9117</v>
      </c>
      <c r="AD646" s="61">
        <f>HLOOKUP(T646,既存設備NO3!$E$16:$P$17,2,0)</f>
        <v>0</v>
      </c>
      <c r="AE646" s="62">
        <f t="shared" si="22"/>
        <v>1.911</v>
      </c>
    </row>
    <row r="647" spans="20:31">
      <c r="T647" s="55">
        <v>11</v>
      </c>
      <c r="U647" s="56">
        <v>2015</v>
      </c>
      <c r="V647" s="57" t="s">
        <v>124</v>
      </c>
      <c r="W647" s="57" t="s">
        <v>121</v>
      </c>
      <c r="X647" s="57" t="s">
        <v>102</v>
      </c>
      <c r="Y647" s="58" t="str">
        <f t="shared" si="21"/>
        <v>112015冷房設備用有り</v>
      </c>
      <c r="Z647" s="59">
        <v>-0.62</v>
      </c>
      <c r="AA647" s="59">
        <v>1.62</v>
      </c>
      <c r="AB647" s="60">
        <v>1.0472999999999999</v>
      </c>
      <c r="AC647" s="60">
        <v>1.2032</v>
      </c>
      <c r="AD647" s="61">
        <f>HLOOKUP(T647,既存設備NO3!$E$16:$P$17,2,0)</f>
        <v>0</v>
      </c>
      <c r="AE647" s="62">
        <f t="shared" si="22"/>
        <v>1.2030000000000001</v>
      </c>
    </row>
    <row r="648" spans="20:31">
      <c r="T648" s="55">
        <v>11</v>
      </c>
      <c r="U648" s="56">
        <v>2015</v>
      </c>
      <c r="V648" s="57" t="s">
        <v>124</v>
      </c>
      <c r="W648" s="57" t="s">
        <v>125</v>
      </c>
      <c r="X648" s="57" t="s">
        <v>140</v>
      </c>
      <c r="Y648" s="58" t="str">
        <f t="shared" si="21"/>
        <v>112015冷房店舗用無し（一定速）</v>
      </c>
      <c r="Z648" s="59">
        <v>0.25</v>
      </c>
      <c r="AA648" s="59">
        <v>0.75</v>
      </c>
      <c r="AB648" s="60">
        <v>0.25</v>
      </c>
      <c r="AC648" s="60">
        <v>0.75</v>
      </c>
      <c r="AD648" s="61">
        <f>HLOOKUP(T648,既存設備NO3!$E$16:$P$17,2,0)</f>
        <v>0</v>
      </c>
      <c r="AE648" s="62">
        <f t="shared" si="22"/>
        <v>0.75</v>
      </c>
    </row>
    <row r="649" spans="20:31">
      <c r="T649" s="55">
        <v>11</v>
      </c>
      <c r="U649" s="56">
        <v>2015</v>
      </c>
      <c r="V649" s="57" t="s">
        <v>124</v>
      </c>
      <c r="W649" s="57" t="s">
        <v>111</v>
      </c>
      <c r="X649" s="57" t="s">
        <v>140</v>
      </c>
      <c r="Y649" s="58" t="str">
        <f t="shared" si="21"/>
        <v>112015冷房ビル用マルチ無し（一定速）</v>
      </c>
      <c r="Z649" s="59">
        <v>0.25</v>
      </c>
      <c r="AA649" s="59">
        <v>0.75</v>
      </c>
      <c r="AB649" s="60">
        <v>0.25</v>
      </c>
      <c r="AC649" s="60">
        <v>0.75</v>
      </c>
      <c r="AD649" s="61">
        <f>HLOOKUP(T649,既存設備NO3!$E$16:$P$17,2,0)</f>
        <v>0</v>
      </c>
      <c r="AE649" s="62">
        <f t="shared" si="22"/>
        <v>0.75</v>
      </c>
    </row>
    <row r="650" spans="20:31">
      <c r="T650" s="55">
        <v>11</v>
      </c>
      <c r="U650" s="56">
        <v>2015</v>
      </c>
      <c r="V650" s="57" t="s">
        <v>124</v>
      </c>
      <c r="W650" s="57" t="s">
        <v>121</v>
      </c>
      <c r="X650" s="57" t="s">
        <v>140</v>
      </c>
      <c r="Y650" s="58" t="str">
        <f t="shared" si="21"/>
        <v>112015冷房設備用無し（一定速）</v>
      </c>
      <c r="Z650" s="59">
        <v>0.25</v>
      </c>
      <c r="AA650" s="59">
        <v>0.75</v>
      </c>
      <c r="AB650" s="60">
        <v>0.25</v>
      </c>
      <c r="AC650" s="60">
        <v>0.75</v>
      </c>
      <c r="AD650" s="61">
        <f>HLOOKUP(T650,既存設備NO3!$E$16:$P$17,2,0)</f>
        <v>0</v>
      </c>
      <c r="AE650" s="62">
        <f t="shared" si="22"/>
        <v>0.75</v>
      </c>
    </row>
    <row r="651" spans="20:31">
      <c r="T651" s="55">
        <v>11</v>
      </c>
      <c r="U651" s="56">
        <v>2015</v>
      </c>
      <c r="V651" s="57" t="s">
        <v>156</v>
      </c>
      <c r="W651" s="57" t="s">
        <v>125</v>
      </c>
      <c r="X651" s="57" t="s">
        <v>102</v>
      </c>
      <c r="Y651" s="58" t="str">
        <f t="shared" si="21"/>
        <v>112015暖房店舗用有り</v>
      </c>
      <c r="Z651" s="59">
        <v>-0.97</v>
      </c>
      <c r="AA651" s="59">
        <v>1.97</v>
      </c>
      <c r="AB651" s="60">
        <v>1.0867</v>
      </c>
      <c r="AC651" s="60">
        <v>1.4558</v>
      </c>
      <c r="AD651" s="61">
        <f>HLOOKUP(T651,既存設備NO3!$E$16:$P$17,2,0)</f>
        <v>0</v>
      </c>
      <c r="AE651" s="62">
        <f t="shared" si="22"/>
        <v>1.4550000000000001</v>
      </c>
    </row>
    <row r="652" spans="20:31">
      <c r="T652" s="55">
        <v>11</v>
      </c>
      <c r="U652" s="56">
        <v>2015</v>
      </c>
      <c r="V652" s="57" t="s">
        <v>156</v>
      </c>
      <c r="W652" s="57" t="s">
        <v>111</v>
      </c>
      <c r="X652" s="57" t="s">
        <v>102</v>
      </c>
      <c r="Y652" s="58" t="str">
        <f t="shared" si="21"/>
        <v>112015暖房ビル用マルチ有り</v>
      </c>
      <c r="Z652" s="59">
        <v>-0.876</v>
      </c>
      <c r="AA652" s="59">
        <v>1.8759999999999999</v>
      </c>
      <c r="AB652" s="60">
        <v>1.0398000000000001</v>
      </c>
      <c r="AC652" s="60">
        <v>1.3971</v>
      </c>
      <c r="AD652" s="61">
        <f>HLOOKUP(T652,既存設備NO3!$E$16:$P$17,2,0)</f>
        <v>0</v>
      </c>
      <c r="AE652" s="62">
        <f t="shared" si="22"/>
        <v>1.397</v>
      </c>
    </row>
    <row r="653" spans="20:31">
      <c r="T653" s="55">
        <v>11</v>
      </c>
      <c r="U653" s="56">
        <v>2015</v>
      </c>
      <c r="V653" s="57" t="s">
        <v>156</v>
      </c>
      <c r="W653" s="57" t="s">
        <v>121</v>
      </c>
      <c r="X653" s="57" t="s">
        <v>102</v>
      </c>
      <c r="Y653" s="58" t="str">
        <f t="shared" si="21"/>
        <v>112015暖房設備用有り</v>
      </c>
      <c r="Z653" s="59">
        <v>-0.59799999999999998</v>
      </c>
      <c r="AA653" s="59">
        <v>1.5980000000000001</v>
      </c>
      <c r="AB653" s="60">
        <v>1.0339</v>
      </c>
      <c r="AC653" s="60">
        <v>1.19</v>
      </c>
      <c r="AD653" s="61">
        <f>HLOOKUP(T653,既存設備NO3!$E$16:$P$17,2,0)</f>
        <v>0</v>
      </c>
      <c r="AE653" s="62">
        <f t="shared" si="22"/>
        <v>1.19</v>
      </c>
    </row>
    <row r="654" spans="20:31">
      <c r="T654" s="55">
        <v>11</v>
      </c>
      <c r="U654" s="56">
        <v>2015</v>
      </c>
      <c r="V654" s="57" t="s">
        <v>156</v>
      </c>
      <c r="W654" s="57" t="s">
        <v>125</v>
      </c>
      <c r="X654" s="57" t="s">
        <v>140</v>
      </c>
      <c r="Y654" s="58" t="str">
        <f t="shared" si="21"/>
        <v>112015暖房店舗用無し（一定速）</v>
      </c>
      <c r="Z654" s="59">
        <v>0.25</v>
      </c>
      <c r="AA654" s="59">
        <v>0.75</v>
      </c>
      <c r="AB654" s="60">
        <v>0.25</v>
      </c>
      <c r="AC654" s="60">
        <v>0.75</v>
      </c>
      <c r="AD654" s="61">
        <f>HLOOKUP(T654,既存設備NO3!$E$16:$P$17,2,0)</f>
        <v>0</v>
      </c>
      <c r="AE654" s="62">
        <f t="shared" si="22"/>
        <v>0.75</v>
      </c>
    </row>
    <row r="655" spans="20:31">
      <c r="T655" s="55">
        <v>11</v>
      </c>
      <c r="U655" s="56">
        <v>2015</v>
      </c>
      <c r="V655" s="57" t="s">
        <v>156</v>
      </c>
      <c r="W655" s="57" t="s">
        <v>111</v>
      </c>
      <c r="X655" s="57" t="s">
        <v>140</v>
      </c>
      <c r="Y655" s="58" t="str">
        <f t="shared" si="21"/>
        <v>112015暖房ビル用マルチ無し（一定速）</v>
      </c>
      <c r="Z655" s="59">
        <v>0.25</v>
      </c>
      <c r="AA655" s="59">
        <v>0.75</v>
      </c>
      <c r="AB655" s="60">
        <v>0.25</v>
      </c>
      <c r="AC655" s="60">
        <v>0.75</v>
      </c>
      <c r="AD655" s="61">
        <f>HLOOKUP(T655,既存設備NO3!$E$16:$P$17,2,0)</f>
        <v>0</v>
      </c>
      <c r="AE655" s="62">
        <f t="shared" si="22"/>
        <v>0.75</v>
      </c>
    </row>
    <row r="656" spans="20:31">
      <c r="T656" s="55">
        <v>11</v>
      </c>
      <c r="U656" s="57">
        <v>2015</v>
      </c>
      <c r="V656" s="57" t="s">
        <v>156</v>
      </c>
      <c r="W656" s="57" t="s">
        <v>121</v>
      </c>
      <c r="X656" s="57" t="s">
        <v>140</v>
      </c>
      <c r="Y656" s="58" t="str">
        <f t="shared" si="21"/>
        <v>112015暖房設備用無し（一定速）</v>
      </c>
      <c r="Z656" s="59">
        <v>0.25</v>
      </c>
      <c r="AA656" s="59">
        <v>0.75</v>
      </c>
      <c r="AB656" s="60">
        <v>0.25</v>
      </c>
      <c r="AC656" s="60">
        <v>0.75</v>
      </c>
      <c r="AD656" s="61">
        <f>HLOOKUP(T656,既存設備NO3!$E$16:$P$17,2,0)</f>
        <v>0</v>
      </c>
      <c r="AE656" s="62">
        <f t="shared" si="22"/>
        <v>0.75</v>
      </c>
    </row>
    <row r="657" spans="20:31">
      <c r="T657" s="71">
        <v>11</v>
      </c>
      <c r="U657" s="72">
        <v>2020</v>
      </c>
      <c r="V657" s="72" t="s">
        <v>124</v>
      </c>
      <c r="W657" s="72" t="s">
        <v>125</v>
      </c>
      <c r="X657" s="72" t="s">
        <v>102</v>
      </c>
      <c r="Y657" s="73" t="str">
        <f t="shared" si="21"/>
        <v>112020冷房店舗用有り</v>
      </c>
      <c r="Z657" s="72">
        <v>-1.38</v>
      </c>
      <c r="AA657" s="72">
        <v>2.38</v>
      </c>
      <c r="AB657" s="72">
        <v>1.0581</v>
      </c>
      <c r="AC657" s="72">
        <v>1.7705</v>
      </c>
      <c r="AD657" s="61">
        <f>HLOOKUP(T657,既存設備NO3!$E$16:$P$17,2,0)</f>
        <v>0</v>
      </c>
      <c r="AE657" s="74">
        <f t="shared" si="22"/>
        <v>1.77</v>
      </c>
    </row>
    <row r="658" spans="20:31">
      <c r="T658" s="71">
        <v>11</v>
      </c>
      <c r="U658" s="72">
        <v>2020</v>
      </c>
      <c r="V658" s="72" t="s">
        <v>124</v>
      </c>
      <c r="W658" s="72" t="s">
        <v>111</v>
      </c>
      <c r="X658" s="72" t="s">
        <v>102</v>
      </c>
      <c r="Y658" s="73" t="str">
        <f t="shared" si="21"/>
        <v>112020冷房ビル用マルチ有り</v>
      </c>
      <c r="Z658" s="72">
        <v>-1.68</v>
      </c>
      <c r="AA658" s="72">
        <v>2.68</v>
      </c>
      <c r="AB658" s="72">
        <v>1.0788</v>
      </c>
      <c r="AC658" s="72">
        <v>2.0053000000000001</v>
      </c>
      <c r="AD658" s="61">
        <f>HLOOKUP(T658,既存設備NO3!$E$16:$P$17,2,0)</f>
        <v>0</v>
      </c>
      <c r="AE658" s="74">
        <f t="shared" si="22"/>
        <v>2.0049999999999999</v>
      </c>
    </row>
    <row r="659" spans="20:31">
      <c r="T659" s="71">
        <v>11</v>
      </c>
      <c r="U659" s="72">
        <v>2020</v>
      </c>
      <c r="V659" s="72" t="s">
        <v>124</v>
      </c>
      <c r="W659" s="72" t="s">
        <v>121</v>
      </c>
      <c r="X659" s="72" t="s">
        <v>102</v>
      </c>
      <c r="Y659" s="73" t="str">
        <f t="shared" si="21"/>
        <v>112020冷房設備用有り</v>
      </c>
      <c r="Z659" s="72">
        <v>-0.62</v>
      </c>
      <c r="AA659" s="72">
        <v>1.62</v>
      </c>
      <c r="AB659" s="72">
        <v>1.0472999999999999</v>
      </c>
      <c r="AC659" s="72">
        <v>1.2032</v>
      </c>
      <c r="AD659" s="61">
        <f>HLOOKUP(T659,既存設備NO3!$E$16:$P$17,2,0)</f>
        <v>0</v>
      </c>
      <c r="AE659" s="74">
        <f t="shared" si="22"/>
        <v>1.2030000000000001</v>
      </c>
    </row>
    <row r="660" spans="20:31">
      <c r="T660" s="71">
        <v>11</v>
      </c>
      <c r="U660" s="72">
        <v>2020</v>
      </c>
      <c r="V660" s="72" t="s">
        <v>124</v>
      </c>
      <c r="W660" s="72" t="s">
        <v>125</v>
      </c>
      <c r="X660" s="72" t="s">
        <v>140</v>
      </c>
      <c r="Y660" s="73" t="str">
        <f t="shared" si="21"/>
        <v>112020冷房店舗用無し（一定速）</v>
      </c>
      <c r="Z660" s="75">
        <v>0.25</v>
      </c>
      <c r="AA660" s="75">
        <v>0.75</v>
      </c>
      <c r="AB660" s="76">
        <v>0.25</v>
      </c>
      <c r="AC660" s="76">
        <v>0.75</v>
      </c>
      <c r="AD660" s="61">
        <f>HLOOKUP(T660,既存設備NO3!$E$16:$P$17,2,0)</f>
        <v>0</v>
      </c>
      <c r="AE660" s="74">
        <f t="shared" si="22"/>
        <v>0.75</v>
      </c>
    </row>
    <row r="661" spans="20:31">
      <c r="T661" s="71">
        <v>11</v>
      </c>
      <c r="U661" s="72">
        <v>2020</v>
      </c>
      <c r="V661" s="72" t="s">
        <v>124</v>
      </c>
      <c r="W661" s="72" t="s">
        <v>111</v>
      </c>
      <c r="X661" s="72" t="s">
        <v>140</v>
      </c>
      <c r="Y661" s="73" t="str">
        <f t="shared" si="21"/>
        <v>112020冷房ビル用マルチ無し（一定速）</v>
      </c>
      <c r="Z661" s="75">
        <v>0.25</v>
      </c>
      <c r="AA661" s="75">
        <v>0.75</v>
      </c>
      <c r="AB661" s="76">
        <v>0.25</v>
      </c>
      <c r="AC661" s="76">
        <v>0.75</v>
      </c>
      <c r="AD661" s="61">
        <f>HLOOKUP(T661,既存設備NO3!$E$16:$P$17,2,0)</f>
        <v>0</v>
      </c>
      <c r="AE661" s="74">
        <f t="shared" si="22"/>
        <v>0.75</v>
      </c>
    </row>
    <row r="662" spans="20:31">
      <c r="T662" s="71">
        <v>11</v>
      </c>
      <c r="U662" s="72">
        <v>2020</v>
      </c>
      <c r="V662" s="72" t="s">
        <v>124</v>
      </c>
      <c r="W662" s="72" t="s">
        <v>121</v>
      </c>
      <c r="X662" s="72" t="s">
        <v>140</v>
      </c>
      <c r="Y662" s="73" t="str">
        <f t="shared" si="21"/>
        <v>112020冷房設備用無し（一定速）</v>
      </c>
      <c r="Z662" s="75">
        <v>0.25</v>
      </c>
      <c r="AA662" s="75">
        <v>0.75</v>
      </c>
      <c r="AB662" s="76">
        <v>0.25</v>
      </c>
      <c r="AC662" s="76">
        <v>0.75</v>
      </c>
      <c r="AD662" s="61">
        <f>HLOOKUP(T662,既存設備NO3!$E$16:$P$17,2,0)</f>
        <v>0</v>
      </c>
      <c r="AE662" s="74">
        <f t="shared" si="22"/>
        <v>0.75</v>
      </c>
    </row>
    <row r="663" spans="20:31">
      <c r="T663" s="71">
        <v>11</v>
      </c>
      <c r="U663" s="72">
        <v>2020</v>
      </c>
      <c r="V663" s="72" t="s">
        <v>156</v>
      </c>
      <c r="W663" s="72" t="s">
        <v>125</v>
      </c>
      <c r="X663" s="72" t="s">
        <v>102</v>
      </c>
      <c r="Y663" s="73" t="str">
        <f t="shared" si="21"/>
        <v>112020暖房店舗用有り</v>
      </c>
      <c r="Z663" s="72">
        <v>-0.96</v>
      </c>
      <c r="AA663" s="72">
        <v>1.96</v>
      </c>
      <c r="AB663" s="72">
        <v>1.0862000000000001</v>
      </c>
      <c r="AC663" s="72">
        <v>1.4483999999999999</v>
      </c>
      <c r="AD663" s="61">
        <f>HLOOKUP(T663,既存設備NO3!$E$16:$P$17,2,0)</f>
        <v>0</v>
      </c>
      <c r="AE663" s="74">
        <f t="shared" si="22"/>
        <v>1.448</v>
      </c>
    </row>
    <row r="664" spans="20:31">
      <c r="T664" s="71">
        <v>11</v>
      </c>
      <c r="U664" s="72">
        <v>2020</v>
      </c>
      <c r="V664" s="72" t="s">
        <v>156</v>
      </c>
      <c r="W664" s="72" t="s">
        <v>111</v>
      </c>
      <c r="X664" s="72" t="s">
        <v>102</v>
      </c>
      <c r="Y664" s="73" t="str">
        <f t="shared" si="21"/>
        <v>112020暖房ビル用マルチ有り</v>
      </c>
      <c r="Z664" s="72">
        <v>-1.1000000000000001</v>
      </c>
      <c r="AA664" s="72">
        <v>2.1</v>
      </c>
      <c r="AB664" s="72">
        <v>1.0416000000000001</v>
      </c>
      <c r="AC664" s="72">
        <v>1.4596</v>
      </c>
      <c r="AD664" s="61">
        <f>HLOOKUP(T664,既存設備NO3!$E$16:$P$17,2,0)</f>
        <v>0</v>
      </c>
      <c r="AE664" s="74">
        <f t="shared" si="22"/>
        <v>1.4590000000000001</v>
      </c>
    </row>
    <row r="665" spans="20:31">
      <c r="T665" s="71">
        <v>11</v>
      </c>
      <c r="U665" s="72">
        <v>2020</v>
      </c>
      <c r="V665" s="72" t="s">
        <v>156</v>
      </c>
      <c r="W665" s="72" t="s">
        <v>121</v>
      </c>
      <c r="X665" s="72" t="s">
        <v>102</v>
      </c>
      <c r="Y665" s="73" t="str">
        <f t="shared" si="21"/>
        <v>112020暖房設備用有り</v>
      </c>
      <c r="Z665" s="72">
        <v>-0.46</v>
      </c>
      <c r="AA665" s="72">
        <v>1.46</v>
      </c>
      <c r="AB665" s="72">
        <v>0.94</v>
      </c>
      <c r="AC665" s="72">
        <v>1.1100000000000001</v>
      </c>
      <c r="AD665" s="61">
        <f>HLOOKUP(T665,既存設備NO3!$E$16:$P$17,2,0)</f>
        <v>0</v>
      </c>
      <c r="AE665" s="74">
        <f t="shared" si="22"/>
        <v>1.1100000000000001</v>
      </c>
    </row>
    <row r="666" spans="20:31">
      <c r="T666" s="71">
        <v>11</v>
      </c>
      <c r="U666" s="72">
        <v>2020</v>
      </c>
      <c r="V666" s="72" t="s">
        <v>156</v>
      </c>
      <c r="W666" s="72" t="s">
        <v>125</v>
      </c>
      <c r="X666" s="72" t="s">
        <v>140</v>
      </c>
      <c r="Y666" s="73" t="str">
        <f t="shared" si="21"/>
        <v>112020暖房店舗用無し（一定速）</v>
      </c>
      <c r="Z666" s="75">
        <v>0.25</v>
      </c>
      <c r="AA666" s="75">
        <v>0.75</v>
      </c>
      <c r="AB666" s="76">
        <v>0.25</v>
      </c>
      <c r="AC666" s="76">
        <v>0.75</v>
      </c>
      <c r="AD666" s="61">
        <f>HLOOKUP(T666,既存設備NO3!$E$16:$P$17,2,0)</f>
        <v>0</v>
      </c>
      <c r="AE666" s="74">
        <f t="shared" si="22"/>
        <v>0.75</v>
      </c>
    </row>
    <row r="667" spans="20:31">
      <c r="T667" s="71">
        <v>11</v>
      </c>
      <c r="U667" s="72">
        <v>2020</v>
      </c>
      <c r="V667" s="72" t="s">
        <v>156</v>
      </c>
      <c r="W667" s="72" t="s">
        <v>111</v>
      </c>
      <c r="X667" s="72" t="s">
        <v>140</v>
      </c>
      <c r="Y667" s="73" t="str">
        <f t="shared" si="21"/>
        <v>112020暖房ビル用マルチ無し（一定速）</v>
      </c>
      <c r="Z667" s="75">
        <v>0.25</v>
      </c>
      <c r="AA667" s="75">
        <v>0.75</v>
      </c>
      <c r="AB667" s="76">
        <v>0.25</v>
      </c>
      <c r="AC667" s="76">
        <v>0.75</v>
      </c>
      <c r="AD667" s="61">
        <f>HLOOKUP(T667,既存設備NO3!$E$16:$P$17,2,0)</f>
        <v>0</v>
      </c>
      <c r="AE667" s="74">
        <f t="shared" si="22"/>
        <v>0.75</v>
      </c>
    </row>
    <row r="668" spans="20:31">
      <c r="T668" s="71">
        <v>11</v>
      </c>
      <c r="U668" s="72">
        <v>2020</v>
      </c>
      <c r="V668" s="72" t="s">
        <v>156</v>
      </c>
      <c r="W668" s="72" t="s">
        <v>121</v>
      </c>
      <c r="X668" s="72" t="s">
        <v>140</v>
      </c>
      <c r="Y668" s="73" t="str">
        <f t="shared" si="21"/>
        <v>112020暖房設備用無し（一定速）</v>
      </c>
      <c r="Z668" s="75">
        <v>0.25</v>
      </c>
      <c r="AA668" s="75">
        <v>0.75</v>
      </c>
      <c r="AB668" s="76">
        <v>0.25</v>
      </c>
      <c r="AC668" s="76">
        <v>0.75</v>
      </c>
      <c r="AD668" s="61">
        <f>HLOOKUP(T668,既存設備NO3!$E$16:$P$17,2,0)</f>
        <v>0</v>
      </c>
      <c r="AE668" s="74">
        <f t="shared" si="22"/>
        <v>0.75</v>
      </c>
    </row>
    <row r="669" spans="20:31">
      <c r="T669" s="55">
        <v>12</v>
      </c>
      <c r="U669" s="56">
        <v>1995</v>
      </c>
      <c r="V669" s="57" t="s">
        <v>124</v>
      </c>
      <c r="W669" s="57" t="s">
        <v>125</v>
      </c>
      <c r="X669" s="57" t="s">
        <v>102</v>
      </c>
      <c r="Y669" s="58" t="str">
        <f t="shared" si="21"/>
        <v>121995冷房店舗用有り</v>
      </c>
      <c r="Z669" s="59">
        <v>0.32</v>
      </c>
      <c r="AA669" s="59">
        <v>0.68</v>
      </c>
      <c r="AB669" s="60">
        <v>1.0165999999999999</v>
      </c>
      <c r="AC669" s="60">
        <v>0.50590000000000002</v>
      </c>
      <c r="AD669" s="61">
        <f>HLOOKUP(T669,既存設備NO3!$E$16:$P$17,2,0)</f>
        <v>0</v>
      </c>
      <c r="AE669" s="62">
        <f t="shared" si="22"/>
        <v>0.505</v>
      </c>
    </row>
    <row r="670" spans="20:31">
      <c r="T670" s="55">
        <v>12</v>
      </c>
      <c r="U670" s="56">
        <v>1995</v>
      </c>
      <c r="V670" s="57" t="s">
        <v>124</v>
      </c>
      <c r="W670" s="57" t="s">
        <v>111</v>
      </c>
      <c r="X670" s="57" t="s">
        <v>102</v>
      </c>
      <c r="Y670" s="58" t="str">
        <f t="shared" si="21"/>
        <v>121995冷房ビル用マルチ有り</v>
      </c>
      <c r="Z670" s="59">
        <v>-0.218</v>
      </c>
      <c r="AA670" s="59">
        <v>1.218</v>
      </c>
      <c r="AB670" s="60">
        <v>1.0356000000000001</v>
      </c>
      <c r="AC670" s="60">
        <v>0.90459999999999996</v>
      </c>
      <c r="AD670" s="61">
        <f>HLOOKUP(T670,既存設備NO3!$E$16:$P$17,2,0)</f>
        <v>0</v>
      </c>
      <c r="AE670" s="62">
        <f t="shared" si="22"/>
        <v>0.90400000000000003</v>
      </c>
    </row>
    <row r="671" spans="20:31">
      <c r="T671" s="55">
        <v>12</v>
      </c>
      <c r="U671" s="56">
        <v>1995</v>
      </c>
      <c r="V671" s="57" t="s">
        <v>124</v>
      </c>
      <c r="W671" s="57" t="s">
        <v>121</v>
      </c>
      <c r="X671" s="57" t="s">
        <v>102</v>
      </c>
      <c r="Y671" s="58" t="str">
        <f t="shared" si="21"/>
        <v>121995冷房設備用有り</v>
      </c>
      <c r="Z671" s="59">
        <v>0.25</v>
      </c>
      <c r="AA671" s="59">
        <v>0.75</v>
      </c>
      <c r="AB671" s="60">
        <v>1.0219</v>
      </c>
      <c r="AC671" s="60">
        <v>0.55700000000000005</v>
      </c>
      <c r="AD671" s="61">
        <f>HLOOKUP(T671,既存設備NO3!$E$16:$P$17,2,0)</f>
        <v>0</v>
      </c>
      <c r="AE671" s="62">
        <f t="shared" si="22"/>
        <v>0.55700000000000005</v>
      </c>
    </row>
    <row r="672" spans="20:31">
      <c r="T672" s="55">
        <v>12</v>
      </c>
      <c r="U672" s="56">
        <v>1995</v>
      </c>
      <c r="V672" s="57" t="s">
        <v>124</v>
      </c>
      <c r="W672" s="57" t="s">
        <v>125</v>
      </c>
      <c r="X672" s="57" t="s">
        <v>140</v>
      </c>
      <c r="Y672" s="58" t="str">
        <f t="shared" si="21"/>
        <v>121995冷房店舗用無し（一定速）</v>
      </c>
      <c r="Z672" s="59">
        <v>0.26</v>
      </c>
      <c r="AA672" s="59">
        <v>0.74</v>
      </c>
      <c r="AB672" s="60">
        <v>0.26</v>
      </c>
      <c r="AC672" s="60">
        <v>0.74</v>
      </c>
      <c r="AD672" s="61">
        <f>HLOOKUP(T672,既存設備NO3!$E$16:$P$17,2,0)</f>
        <v>0</v>
      </c>
      <c r="AE672" s="62">
        <f t="shared" si="22"/>
        <v>0.74</v>
      </c>
    </row>
    <row r="673" spans="20:31">
      <c r="T673" s="55">
        <v>12</v>
      </c>
      <c r="U673" s="56">
        <v>1995</v>
      </c>
      <c r="V673" s="57" t="s">
        <v>124</v>
      </c>
      <c r="W673" s="57" t="s">
        <v>111</v>
      </c>
      <c r="X673" s="57" t="s">
        <v>140</v>
      </c>
      <c r="Y673" s="58" t="str">
        <f t="shared" si="21"/>
        <v>121995冷房ビル用マルチ無し（一定速）</v>
      </c>
      <c r="Z673" s="59">
        <v>0.26</v>
      </c>
      <c r="AA673" s="59">
        <v>0.74</v>
      </c>
      <c r="AB673" s="60">
        <v>0.26</v>
      </c>
      <c r="AC673" s="60">
        <v>0.74</v>
      </c>
      <c r="AD673" s="61">
        <f>HLOOKUP(T673,既存設備NO3!$E$16:$P$17,2,0)</f>
        <v>0</v>
      </c>
      <c r="AE673" s="62">
        <f t="shared" si="22"/>
        <v>0.74</v>
      </c>
    </row>
    <row r="674" spans="20:31">
      <c r="T674" s="55">
        <v>12</v>
      </c>
      <c r="U674" s="56">
        <v>1995</v>
      </c>
      <c r="V674" s="57" t="s">
        <v>124</v>
      </c>
      <c r="W674" s="57" t="s">
        <v>121</v>
      </c>
      <c r="X674" s="57" t="s">
        <v>140</v>
      </c>
      <c r="Y674" s="58" t="str">
        <f t="shared" si="21"/>
        <v>121995冷房設備用無し（一定速）</v>
      </c>
      <c r="Z674" s="59">
        <v>0.26</v>
      </c>
      <c r="AA674" s="59">
        <v>0.74</v>
      </c>
      <c r="AB674" s="60">
        <v>0.26</v>
      </c>
      <c r="AC674" s="60">
        <v>0.74</v>
      </c>
      <c r="AD674" s="61">
        <f>HLOOKUP(T674,既存設備NO3!$E$16:$P$17,2,0)</f>
        <v>0</v>
      </c>
      <c r="AE674" s="62">
        <f t="shared" si="22"/>
        <v>0.74</v>
      </c>
    </row>
    <row r="675" spans="20:31">
      <c r="T675" s="55">
        <v>12</v>
      </c>
      <c r="U675" s="56">
        <v>1995</v>
      </c>
      <c r="V675" s="57" t="s">
        <v>156</v>
      </c>
      <c r="W675" s="57" t="s">
        <v>125</v>
      </c>
      <c r="X675" s="57" t="s">
        <v>102</v>
      </c>
      <c r="Y675" s="58" t="str">
        <f t="shared" si="21"/>
        <v>121995暖房店舗用有り</v>
      </c>
      <c r="Z675" s="59">
        <v>0.374</v>
      </c>
      <c r="AA675" s="59">
        <v>0.626</v>
      </c>
      <c r="AB675" s="60">
        <v>1.0275000000000001</v>
      </c>
      <c r="AC675" s="60">
        <v>0.46260000000000001</v>
      </c>
      <c r="AD675" s="61">
        <f>HLOOKUP(T675,既存設備NO3!$E$16:$P$17,2,0)</f>
        <v>0</v>
      </c>
      <c r="AE675" s="62">
        <f t="shared" si="22"/>
        <v>0.46200000000000002</v>
      </c>
    </row>
    <row r="676" spans="20:31">
      <c r="T676" s="55">
        <v>12</v>
      </c>
      <c r="U676" s="56">
        <v>1995</v>
      </c>
      <c r="V676" s="57" t="s">
        <v>156</v>
      </c>
      <c r="W676" s="57" t="s">
        <v>111</v>
      </c>
      <c r="X676" s="57" t="s">
        <v>102</v>
      </c>
      <c r="Y676" s="58" t="str">
        <f t="shared" si="21"/>
        <v>121995暖房ビル用マルチ有り</v>
      </c>
      <c r="Z676" s="59">
        <v>-0.112</v>
      </c>
      <c r="AA676" s="59">
        <v>1.1120000000000001</v>
      </c>
      <c r="AB676" s="60">
        <v>1.0236000000000001</v>
      </c>
      <c r="AC676" s="60">
        <v>0.82809999999999995</v>
      </c>
      <c r="AD676" s="61">
        <f>HLOOKUP(T676,既存設備NO3!$E$16:$P$17,2,0)</f>
        <v>0</v>
      </c>
      <c r="AE676" s="62">
        <f t="shared" si="22"/>
        <v>0.82799999999999996</v>
      </c>
    </row>
    <row r="677" spans="20:31">
      <c r="T677" s="55">
        <v>12</v>
      </c>
      <c r="U677" s="56">
        <v>1995</v>
      </c>
      <c r="V677" s="57" t="s">
        <v>156</v>
      </c>
      <c r="W677" s="57" t="s">
        <v>121</v>
      </c>
      <c r="X677" s="57" t="s">
        <v>102</v>
      </c>
      <c r="Y677" s="58" t="str">
        <f t="shared" si="21"/>
        <v>121995暖房設備用有り</v>
      </c>
      <c r="Z677" s="59">
        <v>0.25</v>
      </c>
      <c r="AA677" s="59">
        <v>0.75</v>
      </c>
      <c r="AB677" s="60">
        <v>1.0159</v>
      </c>
      <c r="AC677" s="60">
        <v>0.5585</v>
      </c>
      <c r="AD677" s="61">
        <f>HLOOKUP(T677,既存設備NO3!$E$16:$P$17,2,0)</f>
        <v>0</v>
      </c>
      <c r="AE677" s="62">
        <f t="shared" si="22"/>
        <v>0.55800000000000005</v>
      </c>
    </row>
    <row r="678" spans="20:31">
      <c r="T678" s="55">
        <v>12</v>
      </c>
      <c r="U678" s="56">
        <v>1995</v>
      </c>
      <c r="V678" s="57" t="s">
        <v>156</v>
      </c>
      <c r="W678" s="57" t="s">
        <v>125</v>
      </c>
      <c r="X678" s="57" t="s">
        <v>140</v>
      </c>
      <c r="Y678" s="58" t="str">
        <f t="shared" si="21"/>
        <v>121995暖房店舗用無し（一定速）</v>
      </c>
      <c r="Z678" s="59">
        <v>0.26</v>
      </c>
      <c r="AA678" s="59">
        <v>0.74</v>
      </c>
      <c r="AB678" s="60">
        <v>0.26</v>
      </c>
      <c r="AC678" s="60">
        <v>0.74</v>
      </c>
      <c r="AD678" s="61">
        <f>HLOOKUP(T678,既存設備NO3!$E$16:$P$17,2,0)</f>
        <v>0</v>
      </c>
      <c r="AE678" s="62">
        <f t="shared" si="22"/>
        <v>0.74</v>
      </c>
    </row>
    <row r="679" spans="20:31">
      <c r="T679" s="55">
        <v>12</v>
      </c>
      <c r="U679" s="56">
        <v>1995</v>
      </c>
      <c r="V679" s="57" t="s">
        <v>156</v>
      </c>
      <c r="W679" s="57" t="s">
        <v>111</v>
      </c>
      <c r="X679" s="57" t="s">
        <v>140</v>
      </c>
      <c r="Y679" s="58" t="str">
        <f t="shared" si="21"/>
        <v>121995暖房ビル用マルチ無し（一定速）</v>
      </c>
      <c r="Z679" s="59">
        <v>0.26</v>
      </c>
      <c r="AA679" s="59">
        <v>0.74</v>
      </c>
      <c r="AB679" s="60">
        <v>0.26</v>
      </c>
      <c r="AC679" s="60">
        <v>0.74</v>
      </c>
      <c r="AD679" s="61">
        <f>HLOOKUP(T679,既存設備NO3!$E$16:$P$17,2,0)</f>
        <v>0</v>
      </c>
      <c r="AE679" s="62">
        <f t="shared" si="22"/>
        <v>0.74</v>
      </c>
    </row>
    <row r="680" spans="20:31">
      <c r="T680" s="55">
        <v>12</v>
      </c>
      <c r="U680" s="56">
        <v>1995</v>
      </c>
      <c r="V680" s="57" t="s">
        <v>156</v>
      </c>
      <c r="W680" s="57" t="s">
        <v>121</v>
      </c>
      <c r="X680" s="57" t="s">
        <v>140</v>
      </c>
      <c r="Y680" s="58" t="str">
        <f t="shared" si="21"/>
        <v>121995暖房設備用無し（一定速）</v>
      </c>
      <c r="Z680" s="59">
        <v>0.26</v>
      </c>
      <c r="AA680" s="59">
        <v>0.74</v>
      </c>
      <c r="AB680" s="60">
        <v>0.26</v>
      </c>
      <c r="AC680" s="60">
        <v>0.74</v>
      </c>
      <c r="AD680" s="61">
        <f>HLOOKUP(T680,既存設備NO3!$E$16:$P$17,2,0)</f>
        <v>0</v>
      </c>
      <c r="AE680" s="62">
        <f t="shared" si="22"/>
        <v>0.74</v>
      </c>
    </row>
    <row r="681" spans="20:31">
      <c r="T681" s="55">
        <v>12</v>
      </c>
      <c r="U681" s="56">
        <v>2005</v>
      </c>
      <c r="V681" s="57" t="s">
        <v>124</v>
      </c>
      <c r="W681" s="57" t="s">
        <v>125</v>
      </c>
      <c r="X681" s="57" t="s">
        <v>102</v>
      </c>
      <c r="Y681" s="58" t="str">
        <f t="shared" si="21"/>
        <v>122005冷房店舗用有り</v>
      </c>
      <c r="Z681" s="59">
        <v>-0.86599999999999999</v>
      </c>
      <c r="AA681" s="59">
        <v>1.8660000000000001</v>
      </c>
      <c r="AB681" s="60">
        <v>1.0455000000000001</v>
      </c>
      <c r="AC681" s="60">
        <v>1.3880999999999999</v>
      </c>
      <c r="AD681" s="61">
        <f>HLOOKUP(T681,既存設備NO3!$E$16:$P$17,2,0)</f>
        <v>0</v>
      </c>
      <c r="AE681" s="62">
        <f t="shared" si="22"/>
        <v>1.3879999999999999</v>
      </c>
    </row>
    <row r="682" spans="20:31">
      <c r="T682" s="55">
        <v>12</v>
      </c>
      <c r="U682" s="56">
        <v>2005</v>
      </c>
      <c r="V682" s="57" t="s">
        <v>124</v>
      </c>
      <c r="W682" s="57" t="s">
        <v>111</v>
      </c>
      <c r="X682" s="57" t="s">
        <v>102</v>
      </c>
      <c r="Y682" s="58" t="str">
        <f t="shared" si="21"/>
        <v>122005冷房ビル用マルチ有り</v>
      </c>
      <c r="Z682" s="59">
        <v>-0.68200000000000005</v>
      </c>
      <c r="AA682" s="59">
        <v>1.6819999999999999</v>
      </c>
      <c r="AB682" s="60">
        <v>1.0490999999999999</v>
      </c>
      <c r="AC682" s="60">
        <v>1.2492000000000001</v>
      </c>
      <c r="AD682" s="61">
        <f>HLOOKUP(T682,既存設備NO3!$E$16:$P$17,2,0)</f>
        <v>0</v>
      </c>
      <c r="AE682" s="62">
        <f t="shared" si="22"/>
        <v>1.2490000000000001</v>
      </c>
    </row>
    <row r="683" spans="20:31">
      <c r="T683" s="55">
        <v>12</v>
      </c>
      <c r="U683" s="56">
        <v>2005</v>
      </c>
      <c r="V683" s="57" t="s">
        <v>124</v>
      </c>
      <c r="W683" s="57" t="s">
        <v>121</v>
      </c>
      <c r="X683" s="57" t="s">
        <v>102</v>
      </c>
      <c r="Y683" s="58" t="str">
        <f t="shared" si="21"/>
        <v>122005冷房設備用有り</v>
      </c>
      <c r="Z683" s="59">
        <v>-0.114</v>
      </c>
      <c r="AA683" s="59">
        <v>1.1140000000000001</v>
      </c>
      <c r="AB683" s="60">
        <v>1.0325</v>
      </c>
      <c r="AC683" s="60">
        <v>0.82740000000000002</v>
      </c>
      <c r="AD683" s="61">
        <f>HLOOKUP(T683,既存設備NO3!$E$16:$P$17,2,0)</f>
        <v>0</v>
      </c>
      <c r="AE683" s="62">
        <f t="shared" si="22"/>
        <v>0.82699999999999996</v>
      </c>
    </row>
    <row r="684" spans="20:31">
      <c r="T684" s="55">
        <v>12</v>
      </c>
      <c r="U684" s="56">
        <v>2005</v>
      </c>
      <c r="V684" s="57" t="s">
        <v>124</v>
      </c>
      <c r="W684" s="57" t="s">
        <v>125</v>
      </c>
      <c r="X684" s="57" t="s">
        <v>140</v>
      </c>
      <c r="Y684" s="58" t="str">
        <f t="shared" si="21"/>
        <v>122005冷房店舗用無し（一定速）</v>
      </c>
      <c r="Z684" s="59">
        <v>0.25</v>
      </c>
      <c r="AA684" s="59">
        <v>0.75</v>
      </c>
      <c r="AB684" s="60">
        <v>0.25</v>
      </c>
      <c r="AC684" s="60">
        <v>0.75</v>
      </c>
      <c r="AD684" s="61">
        <f>HLOOKUP(T684,既存設備NO3!$E$16:$P$17,2,0)</f>
        <v>0</v>
      </c>
      <c r="AE684" s="62">
        <f t="shared" si="22"/>
        <v>0.75</v>
      </c>
    </row>
    <row r="685" spans="20:31">
      <c r="T685" s="55">
        <v>12</v>
      </c>
      <c r="U685" s="56">
        <v>2005</v>
      </c>
      <c r="V685" s="57" t="s">
        <v>124</v>
      </c>
      <c r="W685" s="57" t="s">
        <v>111</v>
      </c>
      <c r="X685" s="57" t="s">
        <v>140</v>
      </c>
      <c r="Y685" s="58" t="str">
        <f t="shared" si="21"/>
        <v>122005冷房ビル用マルチ無し（一定速）</v>
      </c>
      <c r="Z685" s="59">
        <v>0.25</v>
      </c>
      <c r="AA685" s="59">
        <v>0.75</v>
      </c>
      <c r="AB685" s="60">
        <v>0.25</v>
      </c>
      <c r="AC685" s="60">
        <v>0.75</v>
      </c>
      <c r="AD685" s="61">
        <f>HLOOKUP(T685,既存設備NO3!$E$16:$P$17,2,0)</f>
        <v>0</v>
      </c>
      <c r="AE685" s="62">
        <f t="shared" si="22"/>
        <v>0.75</v>
      </c>
    </row>
    <row r="686" spans="20:31">
      <c r="T686" s="55">
        <v>12</v>
      </c>
      <c r="U686" s="56">
        <v>2005</v>
      </c>
      <c r="V686" s="57" t="s">
        <v>124</v>
      </c>
      <c r="W686" s="57" t="s">
        <v>121</v>
      </c>
      <c r="X686" s="57" t="s">
        <v>140</v>
      </c>
      <c r="Y686" s="58" t="str">
        <f t="shared" si="21"/>
        <v>122005冷房設備用無し（一定速）</v>
      </c>
      <c r="Z686" s="59">
        <v>0.25</v>
      </c>
      <c r="AA686" s="59">
        <v>0.75</v>
      </c>
      <c r="AB686" s="60">
        <v>0.25</v>
      </c>
      <c r="AC686" s="60">
        <v>0.75</v>
      </c>
      <c r="AD686" s="61">
        <f>HLOOKUP(T686,既存設備NO3!$E$16:$P$17,2,0)</f>
        <v>0</v>
      </c>
      <c r="AE686" s="62">
        <f t="shared" si="22"/>
        <v>0.75</v>
      </c>
    </row>
    <row r="687" spans="20:31">
      <c r="T687" s="55">
        <v>12</v>
      </c>
      <c r="U687" s="56">
        <v>2005</v>
      </c>
      <c r="V687" s="57" t="s">
        <v>156</v>
      </c>
      <c r="W687" s="57" t="s">
        <v>125</v>
      </c>
      <c r="X687" s="57" t="s">
        <v>102</v>
      </c>
      <c r="Y687" s="58" t="str">
        <f t="shared" si="21"/>
        <v>122005暖房店舗用有り</v>
      </c>
      <c r="Z687" s="59">
        <v>-0.65</v>
      </c>
      <c r="AA687" s="59">
        <v>1.65</v>
      </c>
      <c r="AB687" s="60">
        <v>1.0726</v>
      </c>
      <c r="AC687" s="60">
        <v>1.2194</v>
      </c>
      <c r="AD687" s="61">
        <f>HLOOKUP(T687,既存設備NO3!$E$16:$P$17,2,0)</f>
        <v>0</v>
      </c>
      <c r="AE687" s="62">
        <f t="shared" si="22"/>
        <v>1.2190000000000001</v>
      </c>
    </row>
    <row r="688" spans="20:31">
      <c r="T688" s="55">
        <v>12</v>
      </c>
      <c r="U688" s="56">
        <v>2005</v>
      </c>
      <c r="V688" s="57" t="s">
        <v>156</v>
      </c>
      <c r="W688" s="57" t="s">
        <v>111</v>
      </c>
      <c r="X688" s="57" t="s">
        <v>102</v>
      </c>
      <c r="Y688" s="58" t="str">
        <f t="shared" si="21"/>
        <v>122005暖房ビル用マルチ有り</v>
      </c>
      <c r="Z688" s="59">
        <v>-0.56000000000000005</v>
      </c>
      <c r="AA688" s="59">
        <v>1.56</v>
      </c>
      <c r="AB688" s="60">
        <v>1.0330999999999999</v>
      </c>
      <c r="AC688" s="60">
        <v>1.1617</v>
      </c>
      <c r="AD688" s="61">
        <f>HLOOKUP(T688,既存設備NO3!$E$16:$P$17,2,0)</f>
        <v>0</v>
      </c>
      <c r="AE688" s="62">
        <f t="shared" si="22"/>
        <v>1.161</v>
      </c>
    </row>
    <row r="689" spans="20:31">
      <c r="T689" s="55">
        <v>12</v>
      </c>
      <c r="U689" s="56">
        <v>2005</v>
      </c>
      <c r="V689" s="57" t="s">
        <v>156</v>
      </c>
      <c r="W689" s="57" t="s">
        <v>121</v>
      </c>
      <c r="X689" s="57" t="s">
        <v>102</v>
      </c>
      <c r="Y689" s="58" t="str">
        <f t="shared" si="21"/>
        <v>122005暖房設備用有り</v>
      </c>
      <c r="Z689" s="59">
        <v>-0.126</v>
      </c>
      <c r="AA689" s="59">
        <v>1.1259999999999999</v>
      </c>
      <c r="AB689" s="60">
        <v>1.0239</v>
      </c>
      <c r="AC689" s="60">
        <v>0.83850000000000002</v>
      </c>
      <c r="AD689" s="61">
        <f>HLOOKUP(T689,既存設備NO3!$E$16:$P$17,2,0)</f>
        <v>0</v>
      </c>
      <c r="AE689" s="62">
        <f t="shared" si="22"/>
        <v>0.83799999999999997</v>
      </c>
    </row>
    <row r="690" spans="20:31">
      <c r="T690" s="55">
        <v>12</v>
      </c>
      <c r="U690" s="56">
        <v>2005</v>
      </c>
      <c r="V690" s="57" t="s">
        <v>156</v>
      </c>
      <c r="W690" s="57" t="s">
        <v>125</v>
      </c>
      <c r="X690" s="57" t="s">
        <v>140</v>
      </c>
      <c r="Y690" s="58" t="str">
        <f t="shared" ref="Y690:Y728" si="23">T690&amp;U690&amp;V690&amp;W690&amp;X690</f>
        <v>122005暖房店舗用無し（一定速）</v>
      </c>
      <c r="Z690" s="59">
        <v>0.25</v>
      </c>
      <c r="AA690" s="59">
        <v>0.75</v>
      </c>
      <c r="AB690" s="60">
        <v>0.25</v>
      </c>
      <c r="AC690" s="60">
        <v>0.75</v>
      </c>
      <c r="AD690" s="61">
        <f>HLOOKUP(T690,既存設備NO3!$E$16:$P$17,2,0)</f>
        <v>0</v>
      </c>
      <c r="AE690" s="62">
        <f t="shared" si="22"/>
        <v>0.75</v>
      </c>
    </row>
    <row r="691" spans="20:31">
      <c r="T691" s="55">
        <v>12</v>
      </c>
      <c r="U691" s="56">
        <v>2005</v>
      </c>
      <c r="V691" s="57" t="s">
        <v>156</v>
      </c>
      <c r="W691" s="57" t="s">
        <v>111</v>
      </c>
      <c r="X691" s="57" t="s">
        <v>140</v>
      </c>
      <c r="Y691" s="58" t="str">
        <f t="shared" si="23"/>
        <v>122005暖房ビル用マルチ無し（一定速）</v>
      </c>
      <c r="Z691" s="59">
        <v>0.25</v>
      </c>
      <c r="AA691" s="59">
        <v>0.75</v>
      </c>
      <c r="AB691" s="60">
        <v>0.25</v>
      </c>
      <c r="AC691" s="60">
        <v>0.75</v>
      </c>
      <c r="AD691" s="61">
        <f>HLOOKUP(T691,既存設備NO3!$E$16:$P$17,2,0)</f>
        <v>0</v>
      </c>
      <c r="AE691" s="62">
        <f t="shared" si="22"/>
        <v>0.75</v>
      </c>
    </row>
    <row r="692" spans="20:31">
      <c r="T692" s="55">
        <v>12</v>
      </c>
      <c r="U692" s="67">
        <v>2005</v>
      </c>
      <c r="V692" s="46" t="s">
        <v>156</v>
      </c>
      <c r="W692" s="46" t="s">
        <v>121</v>
      </c>
      <c r="X692" s="46" t="s">
        <v>140</v>
      </c>
      <c r="Y692" s="68" t="str">
        <f t="shared" si="23"/>
        <v>122005暖房設備用無し（一定速）</v>
      </c>
      <c r="Z692" s="69">
        <v>0.25</v>
      </c>
      <c r="AA692" s="69">
        <v>0.75</v>
      </c>
      <c r="AB692" s="70">
        <v>0.25</v>
      </c>
      <c r="AC692" s="70">
        <v>0.75</v>
      </c>
      <c r="AD692" s="61">
        <f>HLOOKUP(T692,既存設備NO3!$E$16:$P$17,2,0)</f>
        <v>0</v>
      </c>
      <c r="AE692" s="62">
        <f t="shared" si="22"/>
        <v>0.75</v>
      </c>
    </row>
    <row r="693" spans="20:31">
      <c r="T693" s="55">
        <v>12</v>
      </c>
      <c r="U693" s="67">
        <v>2010</v>
      </c>
      <c r="V693" s="46" t="s">
        <v>124</v>
      </c>
      <c r="W693" s="46" t="s">
        <v>125</v>
      </c>
      <c r="X693" s="46" t="s">
        <v>102</v>
      </c>
      <c r="Y693" s="68" t="str">
        <f t="shared" si="23"/>
        <v>122010冷房店舗用有り</v>
      </c>
      <c r="Z693" s="69">
        <v>-1.1000000000000001</v>
      </c>
      <c r="AA693" s="69">
        <v>2.1</v>
      </c>
      <c r="AB693" s="70">
        <v>1.0511999999999999</v>
      </c>
      <c r="AC693" s="70">
        <v>1.5622</v>
      </c>
      <c r="AD693" s="61">
        <f>HLOOKUP(T693,既存設備NO3!$E$16:$P$17,2,0)</f>
        <v>0</v>
      </c>
      <c r="AE693" s="62">
        <f t="shared" si="22"/>
        <v>1.5620000000000001</v>
      </c>
    </row>
    <row r="694" spans="20:31">
      <c r="T694" s="55">
        <v>12</v>
      </c>
      <c r="U694" s="67">
        <v>2010</v>
      </c>
      <c r="V694" s="46" t="s">
        <v>124</v>
      </c>
      <c r="W694" s="46" t="s">
        <v>111</v>
      </c>
      <c r="X694" s="46" t="s">
        <v>102</v>
      </c>
      <c r="Y694" s="68" t="str">
        <f t="shared" si="23"/>
        <v>122010冷房ビル用マルチ有り</v>
      </c>
      <c r="Z694" s="69">
        <v>-0.88</v>
      </c>
      <c r="AA694" s="69">
        <v>1.88</v>
      </c>
      <c r="AB694" s="70">
        <v>1.0548999999999999</v>
      </c>
      <c r="AC694" s="70">
        <v>1.3963000000000001</v>
      </c>
      <c r="AD694" s="61">
        <f>HLOOKUP(T694,既存設備NO3!$E$16:$P$17,2,0)</f>
        <v>0</v>
      </c>
      <c r="AE694" s="62">
        <f t="shared" si="22"/>
        <v>1.3959999999999999</v>
      </c>
    </row>
    <row r="695" spans="20:31">
      <c r="T695" s="55">
        <v>12</v>
      </c>
      <c r="U695" s="67">
        <v>2010</v>
      </c>
      <c r="V695" s="46" t="s">
        <v>124</v>
      </c>
      <c r="W695" s="46" t="s">
        <v>121</v>
      </c>
      <c r="X695" s="46" t="s">
        <v>102</v>
      </c>
      <c r="Y695" s="68" t="str">
        <f t="shared" si="23"/>
        <v>122010冷房設備用有り</v>
      </c>
      <c r="Z695" s="69">
        <v>-0.26</v>
      </c>
      <c r="AA695" s="69">
        <v>1.26</v>
      </c>
      <c r="AB695" s="70">
        <v>1.1929000000000001</v>
      </c>
      <c r="AC695" s="70">
        <v>0.89680000000000004</v>
      </c>
      <c r="AD695" s="61">
        <f>HLOOKUP(T695,既存設備NO3!$E$16:$P$17,2,0)</f>
        <v>0</v>
      </c>
      <c r="AE695" s="62">
        <f t="shared" si="22"/>
        <v>0.89600000000000002</v>
      </c>
    </row>
    <row r="696" spans="20:31">
      <c r="T696" s="55">
        <v>12</v>
      </c>
      <c r="U696" s="67">
        <v>2010</v>
      </c>
      <c r="V696" s="46" t="s">
        <v>124</v>
      </c>
      <c r="W696" s="46" t="s">
        <v>125</v>
      </c>
      <c r="X696" s="46" t="s">
        <v>140</v>
      </c>
      <c r="Y696" s="68" t="str">
        <f t="shared" si="23"/>
        <v>122010冷房店舗用無し（一定速）</v>
      </c>
      <c r="Z696" s="69">
        <v>0.25</v>
      </c>
      <c r="AA696" s="69">
        <v>0.75</v>
      </c>
      <c r="AB696" s="70">
        <v>0.25</v>
      </c>
      <c r="AC696" s="70">
        <v>0.75</v>
      </c>
      <c r="AD696" s="61">
        <f>HLOOKUP(T696,既存設備NO3!$E$16:$P$17,2,0)</f>
        <v>0</v>
      </c>
      <c r="AE696" s="62">
        <f t="shared" si="22"/>
        <v>0.75</v>
      </c>
    </row>
    <row r="697" spans="20:31">
      <c r="T697" s="55">
        <v>12</v>
      </c>
      <c r="U697" s="67">
        <v>2010</v>
      </c>
      <c r="V697" s="46" t="s">
        <v>124</v>
      </c>
      <c r="W697" s="46" t="s">
        <v>111</v>
      </c>
      <c r="X697" s="46" t="s">
        <v>140</v>
      </c>
      <c r="Y697" s="68" t="str">
        <f t="shared" si="23"/>
        <v>122010冷房ビル用マルチ無し（一定速）</v>
      </c>
      <c r="Z697" s="69">
        <v>0.25</v>
      </c>
      <c r="AA697" s="69">
        <v>0.75</v>
      </c>
      <c r="AB697" s="70">
        <v>0.25</v>
      </c>
      <c r="AC697" s="70">
        <v>0.75</v>
      </c>
      <c r="AD697" s="61">
        <f>HLOOKUP(T697,既存設備NO3!$E$16:$P$17,2,0)</f>
        <v>0</v>
      </c>
      <c r="AE697" s="62">
        <f t="shared" si="22"/>
        <v>0.75</v>
      </c>
    </row>
    <row r="698" spans="20:31">
      <c r="T698" s="55">
        <v>12</v>
      </c>
      <c r="U698" s="67">
        <v>2010</v>
      </c>
      <c r="V698" s="46" t="s">
        <v>124</v>
      </c>
      <c r="W698" s="46" t="s">
        <v>121</v>
      </c>
      <c r="X698" s="46" t="s">
        <v>140</v>
      </c>
      <c r="Y698" s="68" t="str">
        <f t="shared" si="23"/>
        <v>122010冷房設備用無し（一定速）</v>
      </c>
      <c r="Z698" s="69">
        <v>0.25</v>
      </c>
      <c r="AA698" s="69">
        <v>0.75</v>
      </c>
      <c r="AB698" s="70">
        <v>0.25</v>
      </c>
      <c r="AC698" s="70">
        <v>0.75</v>
      </c>
      <c r="AD698" s="61">
        <f>HLOOKUP(T698,既存設備NO3!$E$16:$P$17,2,0)</f>
        <v>0</v>
      </c>
      <c r="AE698" s="62">
        <f t="shared" ref="AE698:AE728" si="24">ROUNDDOWN(IF(AD698&gt;=0.25,Z698*AD698+AA698,AB698*AD698+AC698),3)</f>
        <v>0.75</v>
      </c>
    </row>
    <row r="699" spans="20:31">
      <c r="T699" s="55">
        <v>12</v>
      </c>
      <c r="U699" s="67">
        <v>2010</v>
      </c>
      <c r="V699" s="46" t="s">
        <v>156</v>
      </c>
      <c r="W699" s="46" t="s">
        <v>125</v>
      </c>
      <c r="X699" s="46" t="s">
        <v>102</v>
      </c>
      <c r="Y699" s="68" t="str">
        <f t="shared" si="23"/>
        <v>122010暖房店舗用有り</v>
      </c>
      <c r="Z699" s="69">
        <v>-0.72</v>
      </c>
      <c r="AA699" s="69">
        <v>1.72</v>
      </c>
      <c r="AB699" s="70">
        <v>1.0757000000000001</v>
      </c>
      <c r="AC699" s="70">
        <v>1.2710999999999999</v>
      </c>
      <c r="AD699" s="61">
        <f>HLOOKUP(T699,既存設備NO3!$E$16:$P$17,2,0)</f>
        <v>0</v>
      </c>
      <c r="AE699" s="62">
        <f t="shared" si="24"/>
        <v>1.2709999999999999</v>
      </c>
    </row>
    <row r="700" spans="20:31">
      <c r="T700" s="55">
        <v>12</v>
      </c>
      <c r="U700" s="67">
        <v>2010</v>
      </c>
      <c r="V700" s="46" t="s">
        <v>156</v>
      </c>
      <c r="W700" s="46" t="s">
        <v>111</v>
      </c>
      <c r="X700" s="46" t="s">
        <v>102</v>
      </c>
      <c r="Y700" s="68" t="str">
        <f t="shared" si="23"/>
        <v>122010暖房ビル用マルチ有り</v>
      </c>
      <c r="Z700" s="69">
        <v>-0.7</v>
      </c>
      <c r="AA700" s="69">
        <v>1.7</v>
      </c>
      <c r="AB700" s="70">
        <v>1.036</v>
      </c>
      <c r="AC700" s="70">
        <v>1.266</v>
      </c>
      <c r="AD700" s="61">
        <f>HLOOKUP(T700,既存設備NO3!$E$16:$P$17,2,0)</f>
        <v>0</v>
      </c>
      <c r="AE700" s="62">
        <f t="shared" si="24"/>
        <v>1.266</v>
      </c>
    </row>
    <row r="701" spans="20:31">
      <c r="T701" s="55">
        <v>12</v>
      </c>
      <c r="U701" s="67">
        <v>2010</v>
      </c>
      <c r="V701" s="46" t="s">
        <v>156</v>
      </c>
      <c r="W701" s="46" t="s">
        <v>121</v>
      </c>
      <c r="X701" s="46" t="s">
        <v>102</v>
      </c>
      <c r="Y701" s="68" t="str">
        <f t="shared" si="23"/>
        <v>122010暖房設備用有り</v>
      </c>
      <c r="Z701" s="69">
        <v>-0.26</v>
      </c>
      <c r="AA701" s="69">
        <v>1.26</v>
      </c>
      <c r="AB701" s="70">
        <v>0.82779999999999998</v>
      </c>
      <c r="AC701" s="70">
        <v>0.98809999999999998</v>
      </c>
      <c r="AD701" s="61">
        <f>HLOOKUP(T701,既存設備NO3!$E$16:$P$17,2,0)</f>
        <v>0</v>
      </c>
      <c r="AE701" s="62">
        <f t="shared" si="24"/>
        <v>0.98799999999999999</v>
      </c>
    </row>
    <row r="702" spans="20:31">
      <c r="T702" s="55">
        <v>12</v>
      </c>
      <c r="U702" s="67">
        <v>2010</v>
      </c>
      <c r="V702" s="46" t="s">
        <v>156</v>
      </c>
      <c r="W702" s="46" t="s">
        <v>125</v>
      </c>
      <c r="X702" s="46" t="s">
        <v>140</v>
      </c>
      <c r="Y702" s="68" t="str">
        <f t="shared" si="23"/>
        <v>122010暖房店舗用無し（一定速）</v>
      </c>
      <c r="Z702" s="69">
        <v>0.25</v>
      </c>
      <c r="AA702" s="69">
        <v>0.75</v>
      </c>
      <c r="AB702" s="70">
        <v>0.25</v>
      </c>
      <c r="AC702" s="70">
        <v>0.75</v>
      </c>
      <c r="AD702" s="61">
        <f>HLOOKUP(T702,既存設備NO3!$E$16:$P$17,2,0)</f>
        <v>0</v>
      </c>
      <c r="AE702" s="62">
        <f t="shared" si="24"/>
        <v>0.75</v>
      </c>
    </row>
    <row r="703" spans="20:31">
      <c r="T703" s="55">
        <v>12</v>
      </c>
      <c r="U703" s="67">
        <v>2010</v>
      </c>
      <c r="V703" s="46" t="s">
        <v>156</v>
      </c>
      <c r="W703" s="46" t="s">
        <v>111</v>
      </c>
      <c r="X703" s="46" t="s">
        <v>140</v>
      </c>
      <c r="Y703" s="68" t="str">
        <f t="shared" si="23"/>
        <v>122010暖房ビル用マルチ無し（一定速）</v>
      </c>
      <c r="Z703" s="69">
        <v>0.25</v>
      </c>
      <c r="AA703" s="69">
        <v>0.75</v>
      </c>
      <c r="AB703" s="70">
        <v>0.25</v>
      </c>
      <c r="AC703" s="70">
        <v>0.75</v>
      </c>
      <c r="AD703" s="61">
        <f>HLOOKUP(T703,既存設備NO3!$E$16:$P$17,2,0)</f>
        <v>0</v>
      </c>
      <c r="AE703" s="62">
        <f t="shared" si="24"/>
        <v>0.75</v>
      </c>
    </row>
    <row r="704" spans="20:31">
      <c r="T704" s="55">
        <v>12</v>
      </c>
      <c r="U704" s="67">
        <v>2010</v>
      </c>
      <c r="V704" s="46" t="s">
        <v>156</v>
      </c>
      <c r="W704" s="46" t="s">
        <v>121</v>
      </c>
      <c r="X704" s="46" t="s">
        <v>140</v>
      </c>
      <c r="Y704" s="68" t="str">
        <f t="shared" si="23"/>
        <v>122010暖房設備用無し（一定速）</v>
      </c>
      <c r="Z704" s="69">
        <v>0.25</v>
      </c>
      <c r="AA704" s="69">
        <v>0.75</v>
      </c>
      <c r="AB704" s="70">
        <v>0.25</v>
      </c>
      <c r="AC704" s="70">
        <v>0.75</v>
      </c>
      <c r="AD704" s="61">
        <f>HLOOKUP(T704,既存設備NO3!$E$16:$P$17,2,0)</f>
        <v>0</v>
      </c>
      <c r="AE704" s="62">
        <f t="shared" si="24"/>
        <v>0.75</v>
      </c>
    </row>
    <row r="705" spans="20:31">
      <c r="T705" s="55">
        <v>12</v>
      </c>
      <c r="U705" s="67">
        <v>2015</v>
      </c>
      <c r="V705" s="46" t="s">
        <v>124</v>
      </c>
      <c r="W705" s="46" t="s">
        <v>125</v>
      </c>
      <c r="X705" s="46" t="s">
        <v>102</v>
      </c>
      <c r="Y705" s="68" t="str">
        <f t="shared" si="23"/>
        <v>122015冷房店舗用有り</v>
      </c>
      <c r="Z705" s="69">
        <v>-1.38</v>
      </c>
      <c r="AA705" s="69">
        <v>2.38</v>
      </c>
      <c r="AB705" s="70">
        <v>1.0581</v>
      </c>
      <c r="AC705" s="70">
        <v>1.7705</v>
      </c>
      <c r="AD705" s="61">
        <f>HLOOKUP(T705,既存設備NO3!$E$16:$P$17,2,0)</f>
        <v>0</v>
      </c>
      <c r="AE705" s="62">
        <f t="shared" si="24"/>
        <v>1.77</v>
      </c>
    </row>
    <row r="706" spans="20:31">
      <c r="T706" s="55">
        <v>12</v>
      </c>
      <c r="U706" s="67">
        <v>2015</v>
      </c>
      <c r="V706" s="46" t="s">
        <v>124</v>
      </c>
      <c r="W706" s="46" t="s">
        <v>111</v>
      </c>
      <c r="X706" s="46" t="s">
        <v>102</v>
      </c>
      <c r="Y706" s="68" t="str">
        <f t="shared" si="23"/>
        <v>122015冷房ビル用マルチ有り</v>
      </c>
      <c r="Z706" s="69">
        <v>-1.5740000000000001</v>
      </c>
      <c r="AA706" s="69">
        <v>2.5739999999999998</v>
      </c>
      <c r="AB706" s="70">
        <v>1.0751999999999999</v>
      </c>
      <c r="AC706" s="70">
        <v>1.9117</v>
      </c>
      <c r="AD706" s="61">
        <f>HLOOKUP(T706,既存設備NO3!$E$16:$P$17,2,0)</f>
        <v>0</v>
      </c>
      <c r="AE706" s="62">
        <f t="shared" si="24"/>
        <v>1.911</v>
      </c>
    </row>
    <row r="707" spans="20:31">
      <c r="T707" s="55">
        <v>12</v>
      </c>
      <c r="U707" s="67">
        <v>2015</v>
      </c>
      <c r="V707" s="46" t="s">
        <v>124</v>
      </c>
      <c r="W707" s="46" t="s">
        <v>121</v>
      </c>
      <c r="X707" s="46" t="s">
        <v>102</v>
      </c>
      <c r="Y707" s="68" t="str">
        <f t="shared" si="23"/>
        <v>122015冷房設備用有り</v>
      </c>
      <c r="Z707" s="69">
        <v>-0.62</v>
      </c>
      <c r="AA707" s="69">
        <v>1.62</v>
      </c>
      <c r="AB707" s="70">
        <v>1.0472999999999999</v>
      </c>
      <c r="AC707" s="70">
        <v>1.2032</v>
      </c>
      <c r="AD707" s="61">
        <f>HLOOKUP(T707,既存設備NO3!$E$16:$P$17,2,0)</f>
        <v>0</v>
      </c>
      <c r="AE707" s="62">
        <f t="shared" si="24"/>
        <v>1.2030000000000001</v>
      </c>
    </row>
    <row r="708" spans="20:31">
      <c r="T708" s="55">
        <v>12</v>
      </c>
      <c r="U708" s="67">
        <v>2015</v>
      </c>
      <c r="V708" s="46" t="s">
        <v>124</v>
      </c>
      <c r="W708" s="46" t="s">
        <v>125</v>
      </c>
      <c r="X708" s="46" t="s">
        <v>140</v>
      </c>
      <c r="Y708" s="68" t="str">
        <f t="shared" si="23"/>
        <v>122015冷房店舗用無し（一定速）</v>
      </c>
      <c r="Z708" s="69">
        <v>0.25</v>
      </c>
      <c r="AA708" s="69">
        <v>0.75</v>
      </c>
      <c r="AB708" s="70">
        <v>0.25</v>
      </c>
      <c r="AC708" s="70">
        <v>0.75</v>
      </c>
      <c r="AD708" s="61">
        <f>HLOOKUP(T708,既存設備NO3!$E$16:$P$17,2,0)</f>
        <v>0</v>
      </c>
      <c r="AE708" s="62">
        <f t="shared" si="24"/>
        <v>0.75</v>
      </c>
    </row>
    <row r="709" spans="20:31">
      <c r="T709" s="55">
        <v>12</v>
      </c>
      <c r="U709" s="67">
        <v>2015</v>
      </c>
      <c r="V709" s="46" t="s">
        <v>124</v>
      </c>
      <c r="W709" s="46" t="s">
        <v>111</v>
      </c>
      <c r="X709" s="46" t="s">
        <v>140</v>
      </c>
      <c r="Y709" s="68" t="str">
        <f t="shared" si="23"/>
        <v>122015冷房ビル用マルチ無し（一定速）</v>
      </c>
      <c r="Z709" s="69">
        <v>0.25</v>
      </c>
      <c r="AA709" s="69">
        <v>0.75</v>
      </c>
      <c r="AB709" s="70">
        <v>0.25</v>
      </c>
      <c r="AC709" s="70">
        <v>0.75</v>
      </c>
      <c r="AD709" s="61">
        <f>HLOOKUP(T709,既存設備NO3!$E$16:$P$17,2,0)</f>
        <v>0</v>
      </c>
      <c r="AE709" s="62">
        <f t="shared" si="24"/>
        <v>0.75</v>
      </c>
    </row>
    <row r="710" spans="20:31">
      <c r="T710" s="55">
        <v>12</v>
      </c>
      <c r="U710" s="67">
        <v>2015</v>
      </c>
      <c r="V710" s="46" t="s">
        <v>124</v>
      </c>
      <c r="W710" s="46" t="s">
        <v>121</v>
      </c>
      <c r="X710" s="46" t="s">
        <v>140</v>
      </c>
      <c r="Y710" s="68" t="str">
        <f t="shared" si="23"/>
        <v>122015冷房設備用無し（一定速）</v>
      </c>
      <c r="Z710" s="69">
        <v>0.25</v>
      </c>
      <c r="AA710" s="69">
        <v>0.75</v>
      </c>
      <c r="AB710" s="70">
        <v>0.25</v>
      </c>
      <c r="AC710" s="70">
        <v>0.75</v>
      </c>
      <c r="AD710" s="61">
        <f>HLOOKUP(T710,既存設備NO3!$E$16:$P$17,2,0)</f>
        <v>0</v>
      </c>
      <c r="AE710" s="62">
        <f t="shared" si="24"/>
        <v>0.75</v>
      </c>
    </row>
    <row r="711" spans="20:31">
      <c r="T711" s="55">
        <v>12</v>
      </c>
      <c r="U711" s="56">
        <v>2015</v>
      </c>
      <c r="V711" s="57" t="s">
        <v>156</v>
      </c>
      <c r="W711" s="57" t="s">
        <v>125</v>
      </c>
      <c r="X711" s="57" t="s">
        <v>102</v>
      </c>
      <c r="Y711" s="58" t="str">
        <f t="shared" si="23"/>
        <v>122015暖房店舗用有り</v>
      </c>
      <c r="Z711" s="59">
        <v>-0.97</v>
      </c>
      <c r="AA711" s="59">
        <v>1.97</v>
      </c>
      <c r="AB711" s="60">
        <v>1.0867</v>
      </c>
      <c r="AC711" s="60">
        <v>1.4558</v>
      </c>
      <c r="AD711" s="61">
        <f>HLOOKUP(T711,既存設備NO3!$E$16:$P$17,2,0)</f>
        <v>0</v>
      </c>
      <c r="AE711" s="62">
        <f t="shared" si="24"/>
        <v>1.4550000000000001</v>
      </c>
    </row>
    <row r="712" spans="20:31">
      <c r="T712" s="55">
        <v>12</v>
      </c>
      <c r="U712" s="56">
        <v>2015</v>
      </c>
      <c r="V712" s="57" t="s">
        <v>156</v>
      </c>
      <c r="W712" s="57" t="s">
        <v>111</v>
      </c>
      <c r="X712" s="57" t="s">
        <v>102</v>
      </c>
      <c r="Y712" s="58" t="str">
        <f t="shared" si="23"/>
        <v>122015暖房ビル用マルチ有り</v>
      </c>
      <c r="Z712" s="59">
        <v>-0.876</v>
      </c>
      <c r="AA712" s="59">
        <v>1.8759999999999999</v>
      </c>
      <c r="AB712" s="60">
        <v>1.0398000000000001</v>
      </c>
      <c r="AC712" s="60">
        <v>1.3971</v>
      </c>
      <c r="AD712" s="61">
        <f>HLOOKUP(T712,既存設備NO3!$E$16:$P$17,2,0)</f>
        <v>0</v>
      </c>
      <c r="AE712" s="62">
        <f t="shared" si="24"/>
        <v>1.397</v>
      </c>
    </row>
    <row r="713" spans="20:31">
      <c r="T713" s="55">
        <v>12</v>
      </c>
      <c r="U713" s="56">
        <v>2015</v>
      </c>
      <c r="V713" s="57" t="s">
        <v>156</v>
      </c>
      <c r="W713" s="57" t="s">
        <v>121</v>
      </c>
      <c r="X713" s="57" t="s">
        <v>102</v>
      </c>
      <c r="Y713" s="58" t="str">
        <f t="shared" si="23"/>
        <v>122015暖房設備用有り</v>
      </c>
      <c r="Z713" s="59">
        <v>-0.59799999999999998</v>
      </c>
      <c r="AA713" s="59">
        <v>1.5980000000000001</v>
      </c>
      <c r="AB713" s="60">
        <v>1.0339</v>
      </c>
      <c r="AC713" s="60">
        <v>1.19</v>
      </c>
      <c r="AD713" s="61">
        <f>HLOOKUP(T713,既存設備NO3!$E$16:$P$17,2,0)</f>
        <v>0</v>
      </c>
      <c r="AE713" s="62">
        <f t="shared" si="24"/>
        <v>1.19</v>
      </c>
    </row>
    <row r="714" spans="20:31">
      <c r="T714" s="55">
        <v>12</v>
      </c>
      <c r="U714" s="56">
        <v>2015</v>
      </c>
      <c r="V714" s="57" t="s">
        <v>156</v>
      </c>
      <c r="W714" s="57" t="s">
        <v>125</v>
      </c>
      <c r="X714" s="57" t="s">
        <v>140</v>
      </c>
      <c r="Y714" s="58" t="str">
        <f t="shared" si="23"/>
        <v>122015暖房店舗用無し（一定速）</v>
      </c>
      <c r="Z714" s="59">
        <v>0.25</v>
      </c>
      <c r="AA714" s="59">
        <v>0.75</v>
      </c>
      <c r="AB714" s="60">
        <v>0.25</v>
      </c>
      <c r="AC714" s="60">
        <v>0.75</v>
      </c>
      <c r="AD714" s="61">
        <f>HLOOKUP(T714,既存設備NO3!$E$16:$P$17,2,0)</f>
        <v>0</v>
      </c>
      <c r="AE714" s="62">
        <f t="shared" si="24"/>
        <v>0.75</v>
      </c>
    </row>
    <row r="715" spans="20:31">
      <c r="T715" s="55">
        <v>12</v>
      </c>
      <c r="U715" s="56">
        <v>2015</v>
      </c>
      <c r="V715" s="57" t="s">
        <v>156</v>
      </c>
      <c r="W715" s="57" t="s">
        <v>111</v>
      </c>
      <c r="X715" s="57" t="s">
        <v>140</v>
      </c>
      <c r="Y715" s="58" t="str">
        <f t="shared" si="23"/>
        <v>122015暖房ビル用マルチ無し（一定速）</v>
      </c>
      <c r="Z715" s="59">
        <v>0.25</v>
      </c>
      <c r="AA715" s="59">
        <v>0.75</v>
      </c>
      <c r="AB715" s="60">
        <v>0.25</v>
      </c>
      <c r="AC715" s="60">
        <v>0.75</v>
      </c>
      <c r="AD715" s="61">
        <f>HLOOKUP(T715,既存設備NO3!$E$16:$P$17,2,0)</f>
        <v>0</v>
      </c>
      <c r="AE715" s="62">
        <f t="shared" si="24"/>
        <v>0.75</v>
      </c>
    </row>
    <row r="716" spans="20:31">
      <c r="T716" s="55">
        <v>12</v>
      </c>
      <c r="U716" s="57">
        <v>2015</v>
      </c>
      <c r="V716" s="57" t="s">
        <v>156</v>
      </c>
      <c r="W716" s="57" t="s">
        <v>121</v>
      </c>
      <c r="X716" s="57" t="s">
        <v>140</v>
      </c>
      <c r="Y716" s="58" t="str">
        <f t="shared" si="23"/>
        <v>122015暖房設備用無し（一定速）</v>
      </c>
      <c r="Z716" s="59">
        <v>0.25</v>
      </c>
      <c r="AA716" s="59">
        <v>0.75</v>
      </c>
      <c r="AB716" s="60">
        <v>0.25</v>
      </c>
      <c r="AC716" s="60">
        <v>0.75</v>
      </c>
      <c r="AD716" s="61">
        <f>HLOOKUP(T716,既存設備NO3!$E$16:$P$17,2,0)</f>
        <v>0</v>
      </c>
      <c r="AE716" s="62">
        <f t="shared" si="24"/>
        <v>0.75</v>
      </c>
    </row>
    <row r="717" spans="20:31">
      <c r="T717" s="71">
        <v>12</v>
      </c>
      <c r="U717" s="72">
        <v>2020</v>
      </c>
      <c r="V717" s="72" t="s">
        <v>124</v>
      </c>
      <c r="W717" s="72" t="s">
        <v>125</v>
      </c>
      <c r="X717" s="72" t="s">
        <v>102</v>
      </c>
      <c r="Y717" s="73" t="str">
        <f t="shared" si="23"/>
        <v>122020冷房店舗用有り</v>
      </c>
      <c r="Z717" s="72">
        <v>-1.38</v>
      </c>
      <c r="AA717" s="72">
        <v>2.38</v>
      </c>
      <c r="AB717" s="72">
        <v>1.0581</v>
      </c>
      <c r="AC717" s="72">
        <v>1.7705</v>
      </c>
      <c r="AD717" s="61">
        <f>HLOOKUP(T717,既存設備NO3!$E$16:$P$17,2,0)</f>
        <v>0</v>
      </c>
      <c r="AE717" s="74">
        <f t="shared" si="24"/>
        <v>1.77</v>
      </c>
    </row>
    <row r="718" spans="20:31">
      <c r="T718" s="71">
        <v>12</v>
      </c>
      <c r="U718" s="72">
        <v>2020</v>
      </c>
      <c r="V718" s="72" t="s">
        <v>124</v>
      </c>
      <c r="W718" s="72" t="s">
        <v>111</v>
      </c>
      <c r="X718" s="72" t="s">
        <v>102</v>
      </c>
      <c r="Y718" s="73" t="str">
        <f t="shared" si="23"/>
        <v>122020冷房ビル用マルチ有り</v>
      </c>
      <c r="Z718" s="72">
        <v>-1.68</v>
      </c>
      <c r="AA718" s="72">
        <v>2.68</v>
      </c>
      <c r="AB718" s="72">
        <v>1.0788</v>
      </c>
      <c r="AC718" s="72">
        <v>2.0053000000000001</v>
      </c>
      <c r="AD718" s="61">
        <f>HLOOKUP(T718,既存設備NO3!$E$16:$P$17,2,0)</f>
        <v>0</v>
      </c>
      <c r="AE718" s="74">
        <f t="shared" si="24"/>
        <v>2.0049999999999999</v>
      </c>
    </row>
    <row r="719" spans="20:31">
      <c r="T719" s="71">
        <v>12</v>
      </c>
      <c r="U719" s="72">
        <v>2020</v>
      </c>
      <c r="V719" s="72" t="s">
        <v>124</v>
      </c>
      <c r="W719" s="72" t="s">
        <v>121</v>
      </c>
      <c r="X719" s="72" t="s">
        <v>102</v>
      </c>
      <c r="Y719" s="73" t="str">
        <f t="shared" si="23"/>
        <v>122020冷房設備用有り</v>
      </c>
      <c r="Z719" s="72">
        <v>-0.62</v>
      </c>
      <c r="AA719" s="72">
        <v>1.62</v>
      </c>
      <c r="AB719" s="72">
        <v>1.0472999999999999</v>
      </c>
      <c r="AC719" s="72">
        <v>1.2032</v>
      </c>
      <c r="AD719" s="61">
        <f>HLOOKUP(T719,既存設備NO3!$E$16:$P$17,2,0)</f>
        <v>0</v>
      </c>
      <c r="AE719" s="74">
        <f t="shared" si="24"/>
        <v>1.2030000000000001</v>
      </c>
    </row>
    <row r="720" spans="20:31">
      <c r="T720" s="71">
        <v>12</v>
      </c>
      <c r="U720" s="72">
        <v>2020</v>
      </c>
      <c r="V720" s="72" t="s">
        <v>124</v>
      </c>
      <c r="W720" s="72" t="s">
        <v>125</v>
      </c>
      <c r="X720" s="72" t="s">
        <v>140</v>
      </c>
      <c r="Y720" s="73" t="str">
        <f t="shared" si="23"/>
        <v>122020冷房店舗用無し（一定速）</v>
      </c>
      <c r="Z720" s="75">
        <v>0.25</v>
      </c>
      <c r="AA720" s="75">
        <v>0.75</v>
      </c>
      <c r="AB720" s="76">
        <v>0.25</v>
      </c>
      <c r="AC720" s="76">
        <v>0.75</v>
      </c>
      <c r="AD720" s="61">
        <f>HLOOKUP(T720,既存設備NO3!$E$16:$P$17,2,0)</f>
        <v>0</v>
      </c>
      <c r="AE720" s="74">
        <f t="shared" si="24"/>
        <v>0.75</v>
      </c>
    </row>
    <row r="721" spans="20:31">
      <c r="T721" s="71">
        <v>12</v>
      </c>
      <c r="U721" s="72">
        <v>2020</v>
      </c>
      <c r="V721" s="72" t="s">
        <v>124</v>
      </c>
      <c r="W721" s="72" t="s">
        <v>111</v>
      </c>
      <c r="X721" s="72" t="s">
        <v>140</v>
      </c>
      <c r="Y721" s="73" t="str">
        <f t="shared" si="23"/>
        <v>122020冷房ビル用マルチ無し（一定速）</v>
      </c>
      <c r="Z721" s="75">
        <v>0.25</v>
      </c>
      <c r="AA721" s="75">
        <v>0.75</v>
      </c>
      <c r="AB721" s="76">
        <v>0.25</v>
      </c>
      <c r="AC721" s="76">
        <v>0.75</v>
      </c>
      <c r="AD721" s="61">
        <f>HLOOKUP(T721,既存設備NO3!$E$16:$P$17,2,0)</f>
        <v>0</v>
      </c>
      <c r="AE721" s="74">
        <f t="shared" si="24"/>
        <v>0.75</v>
      </c>
    </row>
    <row r="722" spans="20:31">
      <c r="T722" s="71">
        <v>12</v>
      </c>
      <c r="U722" s="72">
        <v>2020</v>
      </c>
      <c r="V722" s="72" t="s">
        <v>124</v>
      </c>
      <c r="W722" s="72" t="s">
        <v>121</v>
      </c>
      <c r="X722" s="72" t="s">
        <v>140</v>
      </c>
      <c r="Y722" s="73" t="str">
        <f t="shared" si="23"/>
        <v>122020冷房設備用無し（一定速）</v>
      </c>
      <c r="Z722" s="75">
        <v>0.25</v>
      </c>
      <c r="AA722" s="75">
        <v>0.75</v>
      </c>
      <c r="AB722" s="76">
        <v>0.25</v>
      </c>
      <c r="AC722" s="76">
        <v>0.75</v>
      </c>
      <c r="AD722" s="61">
        <f>HLOOKUP(T722,既存設備NO3!$E$16:$P$17,2,0)</f>
        <v>0</v>
      </c>
      <c r="AE722" s="74">
        <f t="shared" si="24"/>
        <v>0.75</v>
      </c>
    </row>
    <row r="723" spans="20:31">
      <c r="T723" s="71">
        <v>12</v>
      </c>
      <c r="U723" s="72">
        <v>2020</v>
      </c>
      <c r="V723" s="72" t="s">
        <v>156</v>
      </c>
      <c r="W723" s="72" t="s">
        <v>125</v>
      </c>
      <c r="X723" s="72" t="s">
        <v>102</v>
      </c>
      <c r="Y723" s="73" t="str">
        <f t="shared" si="23"/>
        <v>122020暖房店舗用有り</v>
      </c>
      <c r="Z723" s="72">
        <v>-0.96</v>
      </c>
      <c r="AA723" s="72">
        <v>1.96</v>
      </c>
      <c r="AB723" s="72">
        <v>1.0862000000000001</v>
      </c>
      <c r="AC723" s="72">
        <v>1.4483999999999999</v>
      </c>
      <c r="AD723" s="61">
        <f>HLOOKUP(T723,既存設備NO3!$E$16:$P$17,2,0)</f>
        <v>0</v>
      </c>
      <c r="AE723" s="74">
        <f t="shared" si="24"/>
        <v>1.448</v>
      </c>
    </row>
    <row r="724" spans="20:31">
      <c r="T724" s="71">
        <v>12</v>
      </c>
      <c r="U724" s="72">
        <v>2020</v>
      </c>
      <c r="V724" s="72" t="s">
        <v>156</v>
      </c>
      <c r="W724" s="72" t="s">
        <v>111</v>
      </c>
      <c r="X724" s="72" t="s">
        <v>102</v>
      </c>
      <c r="Y724" s="73" t="str">
        <f t="shared" si="23"/>
        <v>122020暖房ビル用マルチ有り</v>
      </c>
      <c r="Z724" s="72">
        <v>-1.1000000000000001</v>
      </c>
      <c r="AA724" s="72">
        <v>2.1</v>
      </c>
      <c r="AB724" s="72">
        <v>1.0416000000000001</v>
      </c>
      <c r="AC724" s="72">
        <v>1.4596</v>
      </c>
      <c r="AD724" s="61">
        <f>HLOOKUP(T724,既存設備NO3!$E$16:$P$17,2,0)</f>
        <v>0</v>
      </c>
      <c r="AE724" s="74">
        <f t="shared" si="24"/>
        <v>1.4590000000000001</v>
      </c>
    </row>
    <row r="725" spans="20:31">
      <c r="T725" s="71">
        <v>12</v>
      </c>
      <c r="U725" s="72">
        <v>2020</v>
      </c>
      <c r="V725" s="72" t="s">
        <v>156</v>
      </c>
      <c r="W725" s="72" t="s">
        <v>121</v>
      </c>
      <c r="X725" s="72" t="s">
        <v>102</v>
      </c>
      <c r="Y725" s="73" t="str">
        <f t="shared" si="23"/>
        <v>122020暖房設備用有り</v>
      </c>
      <c r="Z725" s="72">
        <v>-0.46</v>
      </c>
      <c r="AA725" s="72">
        <v>1.46</v>
      </c>
      <c r="AB725" s="72">
        <v>0.94</v>
      </c>
      <c r="AC725" s="72">
        <v>1.1100000000000001</v>
      </c>
      <c r="AD725" s="61">
        <f>HLOOKUP(T725,既存設備NO3!$E$16:$P$17,2,0)</f>
        <v>0</v>
      </c>
      <c r="AE725" s="74">
        <f t="shared" si="24"/>
        <v>1.1100000000000001</v>
      </c>
    </row>
    <row r="726" spans="20:31">
      <c r="T726" s="71">
        <v>12</v>
      </c>
      <c r="U726" s="72">
        <v>2020</v>
      </c>
      <c r="V726" s="72" t="s">
        <v>156</v>
      </c>
      <c r="W726" s="72" t="s">
        <v>125</v>
      </c>
      <c r="X726" s="72" t="s">
        <v>140</v>
      </c>
      <c r="Y726" s="73" t="str">
        <f t="shared" si="23"/>
        <v>122020暖房店舗用無し（一定速）</v>
      </c>
      <c r="Z726" s="75">
        <v>0.25</v>
      </c>
      <c r="AA726" s="75">
        <v>0.75</v>
      </c>
      <c r="AB726" s="76">
        <v>0.25</v>
      </c>
      <c r="AC726" s="76">
        <v>0.75</v>
      </c>
      <c r="AD726" s="61">
        <f>HLOOKUP(T726,既存設備NO3!$E$16:$P$17,2,0)</f>
        <v>0</v>
      </c>
      <c r="AE726" s="74">
        <f t="shared" si="24"/>
        <v>0.75</v>
      </c>
    </row>
    <row r="727" spans="20:31">
      <c r="T727" s="71">
        <v>12</v>
      </c>
      <c r="U727" s="72">
        <v>2020</v>
      </c>
      <c r="V727" s="72" t="s">
        <v>156</v>
      </c>
      <c r="W727" s="72" t="s">
        <v>111</v>
      </c>
      <c r="X727" s="72" t="s">
        <v>140</v>
      </c>
      <c r="Y727" s="73" t="str">
        <f t="shared" si="23"/>
        <v>122020暖房ビル用マルチ無し（一定速）</v>
      </c>
      <c r="Z727" s="75">
        <v>0.25</v>
      </c>
      <c r="AA727" s="75">
        <v>0.75</v>
      </c>
      <c r="AB727" s="76">
        <v>0.25</v>
      </c>
      <c r="AC727" s="76">
        <v>0.75</v>
      </c>
      <c r="AD727" s="61">
        <f>HLOOKUP(T727,既存設備NO3!$E$16:$P$17,2,0)</f>
        <v>0</v>
      </c>
      <c r="AE727" s="74">
        <f t="shared" si="24"/>
        <v>0.75</v>
      </c>
    </row>
    <row r="728" spans="20:31">
      <c r="T728" s="71">
        <v>12</v>
      </c>
      <c r="U728" s="72">
        <v>2020</v>
      </c>
      <c r="V728" s="72" t="s">
        <v>156</v>
      </c>
      <c r="W728" s="72" t="s">
        <v>121</v>
      </c>
      <c r="X728" s="72" t="s">
        <v>140</v>
      </c>
      <c r="Y728" s="73" t="str">
        <f t="shared" si="23"/>
        <v>122020暖房設備用無し（一定速）</v>
      </c>
      <c r="Z728" s="75">
        <v>0.25</v>
      </c>
      <c r="AA728" s="75">
        <v>0.75</v>
      </c>
      <c r="AB728" s="76">
        <v>0.25</v>
      </c>
      <c r="AC728" s="76">
        <v>0.75</v>
      </c>
      <c r="AD728" s="61">
        <f>HLOOKUP(T728,既存設備NO3!$E$16:$P$17,2,0)</f>
        <v>0</v>
      </c>
      <c r="AE728" s="74">
        <f t="shared" si="24"/>
        <v>0.75</v>
      </c>
    </row>
  </sheetData>
  <sheetProtection selectLockedCells="1"/>
  <autoFilter ref="T8:AE728" xr:uid="{00000000-0009-0000-0000-00000B000000}"/>
  <mergeCells count="2">
    <mergeCell ref="T2:U2"/>
    <mergeCell ref="T3:U3"/>
  </mergeCells>
  <phoneticPr fontId="1"/>
  <pageMargins left="0.31496062992125984" right="0.31496062992125984" top="0" bottom="0" header="0.31496062992125984" footer="0.31496062992125984"/>
  <pageSetup paperSize="9" scale="4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B1:S86"/>
  <sheetViews>
    <sheetView topLeftCell="A12" zoomScaleNormal="100" workbookViewId="0">
      <selection activeCell="E40" sqref="E40"/>
    </sheetView>
  </sheetViews>
  <sheetFormatPr defaultRowHeight="18.75"/>
  <cols>
    <col min="1" max="1" width="3.625" customWidth="1"/>
    <col min="2" max="2" width="4.125" style="4" bestFit="1" customWidth="1"/>
    <col min="3" max="3" width="6.5" customWidth="1"/>
    <col min="4" max="4" width="5.25" bestFit="1" customWidth="1"/>
    <col min="18" max="19" width="9" style="4"/>
  </cols>
  <sheetData>
    <row r="1" spans="2:19">
      <c r="K1" s="24" t="s">
        <v>78</v>
      </c>
      <c r="L1" s="127">
        <f>+入力ホーム設備NO1!K1</f>
        <v>0</v>
      </c>
      <c r="M1" s="128"/>
      <c r="N1" s="128"/>
      <c r="O1" s="128"/>
      <c r="P1" s="24" t="s">
        <v>79</v>
      </c>
      <c r="Q1" s="104">
        <f>+入力ホーム設備NO1!P1</f>
        <v>1</v>
      </c>
    </row>
    <row r="2" spans="2:19" ht="33">
      <c r="B2" s="17" t="s">
        <v>70</v>
      </c>
    </row>
    <row r="3" spans="2:19" ht="9" customHeight="1"/>
    <row r="4" spans="2:19">
      <c r="E4" s="16" t="s">
        <v>76</v>
      </c>
      <c r="F4" t="s">
        <v>73</v>
      </c>
      <c r="I4" s="116" t="s">
        <v>77</v>
      </c>
      <c r="J4" t="s">
        <v>75</v>
      </c>
      <c r="M4" s="1"/>
      <c r="N4" t="s">
        <v>74</v>
      </c>
    </row>
    <row r="5" spans="2:19" ht="9" customHeight="1"/>
    <row r="6" spans="2:19" s="2" customFormat="1" ht="24">
      <c r="B6" s="3">
        <v>1</v>
      </c>
      <c r="C6" s="2" t="s">
        <v>2</v>
      </c>
      <c r="R6" s="3"/>
      <c r="S6" s="3"/>
    </row>
    <row r="8" spans="2:19">
      <c r="C8" s="119" t="s">
        <v>17</v>
      </c>
      <c r="D8" s="129"/>
      <c r="E8" s="131" t="s">
        <v>30</v>
      </c>
      <c r="F8" s="119"/>
    </row>
    <row r="9" spans="2:19">
      <c r="C9" s="130">
        <f>+入力ホーム設備NO1!D10</f>
        <v>0</v>
      </c>
      <c r="D9" s="19" t="s">
        <v>1</v>
      </c>
      <c r="E9" s="132" t="str">
        <f>IF(C9="店舗",Q21,IF(C9="事務所",Q23,""))</f>
        <v/>
      </c>
      <c r="F9" s="133"/>
    </row>
    <row r="10" spans="2:19">
      <c r="C10" s="130"/>
      <c r="D10" s="19" t="s">
        <v>0</v>
      </c>
      <c r="E10" s="132" t="str">
        <f>IF(C9="店舗",Q22,IF(C9="事務所",Q24,""))</f>
        <v/>
      </c>
      <c r="F10" s="133"/>
    </row>
    <row r="12" spans="2:19">
      <c r="C12" s="134" t="s">
        <v>17</v>
      </c>
      <c r="D12" s="135"/>
      <c r="E12" s="85">
        <v>4</v>
      </c>
      <c r="F12" s="86">
        <v>5</v>
      </c>
      <c r="G12" s="86">
        <v>6</v>
      </c>
      <c r="H12" s="86">
        <v>7</v>
      </c>
      <c r="I12" s="86">
        <v>8</v>
      </c>
      <c r="J12" s="86">
        <v>9</v>
      </c>
      <c r="K12" s="86">
        <v>10</v>
      </c>
      <c r="L12" s="86">
        <v>11</v>
      </c>
      <c r="M12" s="86">
        <v>12</v>
      </c>
      <c r="N12" s="86">
        <v>1</v>
      </c>
      <c r="O12" s="86">
        <v>2</v>
      </c>
      <c r="P12" s="86">
        <v>3</v>
      </c>
    </row>
    <row r="13" spans="2:19">
      <c r="C13" s="119" t="s">
        <v>15</v>
      </c>
      <c r="D13" s="136"/>
      <c r="E13" s="96" t="str">
        <f>IF($C$9="店舗",入力ホーム設備NO1!D14,"")</f>
        <v/>
      </c>
      <c r="F13" s="96" t="str">
        <f>IF($C$9="店舗",入力ホーム設備NO1!E14,"")</f>
        <v/>
      </c>
      <c r="G13" s="96" t="str">
        <f>IF($C$9="店舗",入力ホーム設備NO1!F14,"")</f>
        <v/>
      </c>
      <c r="H13" s="96" t="str">
        <f>IF($C$9="店舗",入力ホーム設備NO1!G14,"")</f>
        <v/>
      </c>
      <c r="I13" s="96" t="str">
        <f>IF($C$9="店舗",入力ホーム設備NO1!H14,"")</f>
        <v/>
      </c>
      <c r="J13" s="96" t="str">
        <f>IF($C$9="店舗",入力ホーム設備NO1!I14,"")</f>
        <v/>
      </c>
      <c r="K13" s="96" t="str">
        <f>IF($C$9="店舗",入力ホーム設備NO1!J14,"")</f>
        <v/>
      </c>
      <c r="L13" s="96" t="str">
        <f>IF($C$9="店舗",入力ホーム設備NO1!K14,"")</f>
        <v/>
      </c>
      <c r="M13" s="96" t="str">
        <f>IF($C$9="店舗",入力ホーム設備NO1!L14,"")</f>
        <v/>
      </c>
      <c r="N13" s="96" t="str">
        <f>IF($C$9="店舗",入力ホーム設備NO1!M14,"")</f>
        <v/>
      </c>
      <c r="O13" s="96" t="str">
        <f>IF($C$9="店舗",入力ホーム設備NO1!N14,"")</f>
        <v/>
      </c>
      <c r="P13" s="96" t="str">
        <f>IF($C$9="店舗",入力ホーム設備NO1!O14,"")</f>
        <v/>
      </c>
    </row>
    <row r="14" spans="2:19">
      <c r="C14" s="119" t="s">
        <v>16</v>
      </c>
      <c r="D14" s="136"/>
      <c r="E14" s="96" t="str">
        <f>IF($C$9="事務所",入力ホーム設備NO1!D14,"")</f>
        <v/>
      </c>
      <c r="F14" s="96" t="str">
        <f>IF($C$9="事務所",入力ホーム設備NO1!E14,"")</f>
        <v/>
      </c>
      <c r="G14" s="96" t="str">
        <f>IF($C$9="事務所",入力ホーム設備NO1!F14,"")</f>
        <v/>
      </c>
      <c r="H14" s="96" t="str">
        <f>IF($C$9="事務所",入力ホーム設備NO1!G14,"")</f>
        <v/>
      </c>
      <c r="I14" s="96" t="str">
        <f>IF($C$9="事務所",入力ホーム設備NO1!H14,"")</f>
        <v/>
      </c>
      <c r="J14" s="96" t="str">
        <f>IF($C$9="事務所",入力ホーム設備NO1!I14,"")</f>
        <v/>
      </c>
      <c r="K14" s="96" t="str">
        <f>IF($C$9="事務所",入力ホーム設備NO1!J14,"")</f>
        <v/>
      </c>
      <c r="L14" s="96" t="str">
        <f>IF($C$9="事務所",入力ホーム設備NO1!K14,"")</f>
        <v/>
      </c>
      <c r="M14" s="96" t="str">
        <f>IF($C$9="事務所",入力ホーム設備NO1!L14,"")</f>
        <v/>
      </c>
      <c r="N14" s="96" t="str">
        <f>IF($C$9="事務所",入力ホーム設備NO1!M14,"")</f>
        <v/>
      </c>
      <c r="O14" s="96" t="str">
        <f>IF($C$9="事務所",入力ホーム設備NO1!N14,"")</f>
        <v/>
      </c>
      <c r="P14" s="96" t="str">
        <f>IF($C$9="事務所",入力ホーム設備NO1!O14,"")</f>
        <v/>
      </c>
    </row>
    <row r="15" spans="2:19" s="22" customFormat="1">
      <c r="B15" s="21"/>
      <c r="C15" s="95"/>
      <c r="D15" s="95"/>
      <c r="E15" s="95"/>
      <c r="F15" s="95"/>
      <c r="G15" s="95"/>
      <c r="H15" s="95"/>
      <c r="I15" s="95"/>
      <c r="J15" s="95"/>
      <c r="K15" s="95"/>
      <c r="L15" s="95"/>
      <c r="M15" s="95"/>
      <c r="N15" s="95"/>
      <c r="O15" s="95"/>
      <c r="P15" s="95"/>
      <c r="R15" s="21"/>
      <c r="S15" s="21"/>
    </row>
    <row r="16" spans="2:19">
      <c r="C16" s="134" t="s">
        <v>17</v>
      </c>
      <c r="D16" s="135"/>
      <c r="E16" s="85">
        <v>4</v>
      </c>
      <c r="F16" s="86">
        <v>5</v>
      </c>
      <c r="G16" s="86">
        <v>6</v>
      </c>
      <c r="H16" s="86">
        <v>7</v>
      </c>
      <c r="I16" s="86">
        <v>8</v>
      </c>
      <c r="J16" s="86">
        <v>9</v>
      </c>
      <c r="K16" s="86">
        <v>10</v>
      </c>
      <c r="L16" s="86">
        <v>11</v>
      </c>
      <c r="M16" s="86">
        <v>12</v>
      </c>
      <c r="N16" s="86">
        <v>1</v>
      </c>
      <c r="O16" s="86">
        <v>2</v>
      </c>
      <c r="P16" s="86">
        <v>3</v>
      </c>
    </row>
    <row r="17" spans="3:19">
      <c r="C17" s="119" t="s">
        <v>784</v>
      </c>
      <c r="D17" s="136"/>
      <c r="E17" s="105">
        <f t="shared" ref="E17:P17" si="0">IF(SUM(E21:E24)=0,0,SUM(E21:E24))</f>
        <v>0</v>
      </c>
      <c r="F17" s="105">
        <f t="shared" si="0"/>
        <v>0</v>
      </c>
      <c r="G17" s="105">
        <f t="shared" si="0"/>
        <v>0</v>
      </c>
      <c r="H17" s="105">
        <f t="shared" si="0"/>
        <v>0</v>
      </c>
      <c r="I17" s="105">
        <f t="shared" si="0"/>
        <v>0</v>
      </c>
      <c r="J17" s="105">
        <f t="shared" si="0"/>
        <v>0</v>
      </c>
      <c r="K17" s="105">
        <f t="shared" si="0"/>
        <v>0</v>
      </c>
      <c r="L17" s="105">
        <f t="shared" si="0"/>
        <v>0</v>
      </c>
      <c r="M17" s="105">
        <f t="shared" si="0"/>
        <v>0</v>
      </c>
      <c r="N17" s="105">
        <f t="shared" si="0"/>
        <v>0</v>
      </c>
      <c r="O17" s="105">
        <f t="shared" si="0"/>
        <v>0</v>
      </c>
      <c r="P17" s="105">
        <f t="shared" si="0"/>
        <v>0</v>
      </c>
    </row>
    <row r="18" spans="3:19">
      <c r="C18" s="95"/>
      <c r="D18" s="95"/>
      <c r="E18" s="95"/>
      <c r="F18" s="95"/>
      <c r="G18" s="95"/>
      <c r="H18" s="95"/>
      <c r="I18" s="95"/>
      <c r="J18" s="95"/>
      <c r="K18" s="95"/>
      <c r="L18" s="95"/>
      <c r="M18" s="95"/>
      <c r="N18" s="95"/>
      <c r="O18" s="95"/>
      <c r="P18" s="95"/>
    </row>
    <row r="19" spans="3:19">
      <c r="C19" t="s">
        <v>29</v>
      </c>
    </row>
    <row r="20" spans="3:19" ht="19.5" thickBot="1">
      <c r="C20" s="137" t="s">
        <v>17</v>
      </c>
      <c r="D20" s="138"/>
      <c r="E20" s="85">
        <v>4</v>
      </c>
      <c r="F20" s="86">
        <v>5</v>
      </c>
      <c r="G20" s="86">
        <v>6</v>
      </c>
      <c r="H20" s="86">
        <v>7</v>
      </c>
      <c r="I20" s="86">
        <v>8</v>
      </c>
      <c r="J20" s="86">
        <v>9</v>
      </c>
      <c r="K20" s="86">
        <v>10</v>
      </c>
      <c r="L20" s="86">
        <v>11</v>
      </c>
      <c r="M20" s="86">
        <v>12</v>
      </c>
      <c r="N20" s="86">
        <v>1</v>
      </c>
      <c r="O20" s="86">
        <v>2</v>
      </c>
      <c r="P20" s="86">
        <v>3</v>
      </c>
      <c r="Q20" s="7" t="s">
        <v>31</v>
      </c>
    </row>
    <row r="21" spans="3:19">
      <c r="C21" s="139" t="s">
        <v>15</v>
      </c>
      <c r="D21" s="20" t="s">
        <v>1</v>
      </c>
      <c r="E21" s="106" t="str">
        <f>IF(E13="冷房",VLOOKUP(E$20&amp;"福岡"&amp;$C$21&amp;$D$21,'&lt;PAC&gt;マスタNO1'!$Q:$R,2,0),"")</f>
        <v/>
      </c>
      <c r="F21" s="107" t="str">
        <f>IF(F13="冷房",VLOOKUP(F$20&amp;"福岡"&amp;$C$21&amp;$D$21,'&lt;PAC&gt;マスタNO1'!$Q:$R,2,0),"")</f>
        <v/>
      </c>
      <c r="G21" s="107" t="str">
        <f>IF(G13="冷房",VLOOKUP(G$20&amp;"福岡"&amp;$C$21&amp;$D$21,'&lt;PAC&gt;マスタNO1'!$Q:$R,2,0),"")</f>
        <v/>
      </c>
      <c r="H21" s="107" t="str">
        <f>IF(H13="冷房",VLOOKUP(H$20&amp;"福岡"&amp;$C$21&amp;$D$21,'&lt;PAC&gt;マスタNO1'!$Q:$R,2,0),"")</f>
        <v/>
      </c>
      <c r="I21" s="107" t="str">
        <f>IF(I13="冷房",VLOOKUP(I$20&amp;"福岡"&amp;$C$21&amp;$D$21,'&lt;PAC&gt;マスタNO1'!$Q:$R,2,0),"")</f>
        <v/>
      </c>
      <c r="J21" s="107" t="str">
        <f>IF(J13="冷房",VLOOKUP(J$20&amp;"福岡"&amp;$C$21&amp;$D$21,'&lt;PAC&gt;マスタNO1'!$Q:$R,2,0),"")</f>
        <v/>
      </c>
      <c r="K21" s="107" t="str">
        <f>IF(K13="冷房",VLOOKUP(K$20&amp;"福岡"&amp;$C$21&amp;$D$21,'&lt;PAC&gt;マスタNO1'!$Q:$R,2,0),"")</f>
        <v/>
      </c>
      <c r="L21" s="107" t="str">
        <f>IF(L13="冷房",VLOOKUP(L$20&amp;"福岡"&amp;$C$21&amp;$D$21,'&lt;PAC&gt;マスタNO1'!$Q:$R,2,0),"")</f>
        <v/>
      </c>
      <c r="M21" s="107" t="str">
        <f>IF(M13="冷房",VLOOKUP(M$20&amp;"福岡"&amp;$C$21&amp;$D$21,'&lt;PAC&gt;マスタNO1'!$Q:$R,2,0),"")</f>
        <v/>
      </c>
      <c r="N21" s="107" t="str">
        <f>IF(N13="冷房",VLOOKUP(N$20&amp;"福岡"&amp;$C$21&amp;$D$21,'&lt;PAC&gt;マスタNO1'!$Q:$R,2,0),"")</f>
        <v/>
      </c>
      <c r="O21" s="107" t="str">
        <f>IF(O13="冷房",VLOOKUP(O$20&amp;"福岡"&amp;$C$21&amp;$D$21,'&lt;PAC&gt;マスタNO1'!$Q:$R,2,0),"")</f>
        <v/>
      </c>
      <c r="P21" s="107" t="str">
        <f>IF(P13="冷房",VLOOKUP(P$20&amp;"福岡"&amp;$C$21&amp;$D$21,'&lt;PAC&gt;マスタNO1'!$Q:$R,2,0),"")</f>
        <v/>
      </c>
      <c r="Q21" s="107" t="e">
        <f>AVERAGE(E21:P21)</f>
        <v>#DIV/0!</v>
      </c>
    </row>
    <row r="22" spans="3:19" ht="19.5" thickBot="1">
      <c r="C22" s="140"/>
      <c r="D22" s="15" t="s">
        <v>0</v>
      </c>
      <c r="E22" s="108" t="str">
        <f>IF(E13="暖房",VLOOKUP(E$20&amp;"福岡"&amp;$C$21&amp;$D$22,'&lt;PAC&gt;マスタNO1'!$Q:$R,2,0),"")</f>
        <v/>
      </c>
      <c r="F22" s="109" t="str">
        <f>IF(F13="暖房",VLOOKUP(F$20&amp;"福岡"&amp;$C$21&amp;$D$22,'&lt;PAC&gt;マスタNO1'!$Q:$R,2,0),"")</f>
        <v/>
      </c>
      <c r="G22" s="109" t="str">
        <f>IF(G13="暖房",VLOOKUP(G$20&amp;"福岡"&amp;$C$21&amp;$D$22,'&lt;PAC&gt;マスタNO1'!$Q:$R,2,0),"")</f>
        <v/>
      </c>
      <c r="H22" s="109" t="str">
        <f>IF(H13="暖房",VLOOKUP(H$20&amp;"福岡"&amp;$C$21&amp;$D$22,'&lt;PAC&gt;マスタNO1'!$Q:$R,2,0),"")</f>
        <v/>
      </c>
      <c r="I22" s="109" t="str">
        <f>IF(I13="暖房",VLOOKUP(I$20&amp;"福岡"&amp;$C$21&amp;$D$22,'&lt;PAC&gt;マスタNO1'!$Q:$R,2,0),"")</f>
        <v/>
      </c>
      <c r="J22" s="109" t="str">
        <f>IF(J13="暖房",VLOOKUP(J$20&amp;"福岡"&amp;$C$21&amp;$D$22,'&lt;PAC&gt;マスタNO1'!$Q:$R,2,0),"")</f>
        <v/>
      </c>
      <c r="K22" s="109" t="str">
        <f>IF(K13="暖房",VLOOKUP(K$20&amp;"福岡"&amp;$C$21&amp;$D$22,'&lt;PAC&gt;マスタNO1'!$Q:$R,2,0),"")</f>
        <v/>
      </c>
      <c r="L22" s="109" t="str">
        <f>IF(L13="暖房",VLOOKUP(L$20&amp;"福岡"&amp;$C$21&amp;$D$22,'&lt;PAC&gt;マスタNO1'!$Q:$R,2,0),"")</f>
        <v/>
      </c>
      <c r="M22" s="109" t="str">
        <f>IF(M13="暖房",VLOOKUP(M$20&amp;"福岡"&amp;$C$21&amp;$D$22,'&lt;PAC&gt;マスタNO1'!$Q:$R,2,0),"")</f>
        <v/>
      </c>
      <c r="N22" s="109" t="str">
        <f>IF(N13="暖房",VLOOKUP(N$20&amp;"福岡"&amp;$C$21&amp;$D$22,'&lt;PAC&gt;マスタNO1'!$Q:$R,2,0),"")</f>
        <v/>
      </c>
      <c r="O22" s="109" t="str">
        <f>IF(O13="暖房",VLOOKUP(O$20&amp;"福岡"&amp;$C$21&amp;$D$22,'&lt;PAC&gt;マスタNO1'!$Q:$R,2,0),"")</f>
        <v/>
      </c>
      <c r="P22" s="109" t="str">
        <f>IF(P13="暖房",VLOOKUP(P$20&amp;"福岡"&amp;$C$21&amp;$D$22,'&lt;PAC&gt;マスタNO1'!$Q:$R,2,0),"")</f>
        <v/>
      </c>
      <c r="Q22" s="110" t="e">
        <f>AVERAGE(E22:P22)</f>
        <v>#DIV/0!</v>
      </c>
    </row>
    <row r="23" spans="3:19">
      <c r="C23" s="139" t="s">
        <v>16</v>
      </c>
      <c r="D23" s="20" t="s">
        <v>1</v>
      </c>
      <c r="E23" s="106" t="str">
        <f>IF(E14="冷房",VLOOKUP(E$20&amp;"福岡"&amp;$C$23&amp;$D$23,'&lt;PAC&gt;マスタNO1'!$Q:$R,2,0),"")</f>
        <v/>
      </c>
      <c r="F23" s="107" t="str">
        <f>IF(F14="冷房",VLOOKUP(F$20&amp;"福岡"&amp;$C$23&amp;$D$23,'&lt;PAC&gt;マスタNO1'!$Q:$R,2,0),"")</f>
        <v/>
      </c>
      <c r="G23" s="107" t="str">
        <f>IF(G14="冷房",VLOOKUP(G$20&amp;"福岡"&amp;$C$23&amp;$D$23,'&lt;PAC&gt;マスタNO1'!$Q:$R,2,0),"")</f>
        <v/>
      </c>
      <c r="H23" s="107" t="str">
        <f>IF(H14="冷房",VLOOKUP(H$20&amp;"福岡"&amp;$C$23&amp;$D$23,'&lt;PAC&gt;マスタNO1'!$Q:$R,2,0),"")</f>
        <v/>
      </c>
      <c r="I23" s="107" t="str">
        <f>IF(I14="冷房",VLOOKUP(I$20&amp;"福岡"&amp;$C$23&amp;$D$23,'&lt;PAC&gt;マスタNO1'!$Q:$R,2,0),"")</f>
        <v/>
      </c>
      <c r="J23" s="107" t="str">
        <f>IF(J14="冷房",VLOOKUP(J$20&amp;"福岡"&amp;$C$23&amp;$D$23,'&lt;PAC&gt;マスタNO1'!$Q:$R,2,0),"")</f>
        <v/>
      </c>
      <c r="K23" s="107" t="str">
        <f>IF(K14="冷房",VLOOKUP(K$20&amp;"福岡"&amp;$C$23&amp;$D$23,'&lt;PAC&gt;マスタNO1'!$Q:$R,2,0),"")</f>
        <v/>
      </c>
      <c r="L23" s="107" t="str">
        <f>IF(L14="冷房",VLOOKUP(L$20&amp;"福岡"&amp;$C$23&amp;$D$23,'&lt;PAC&gt;マスタNO1'!$Q:$R,2,0),"")</f>
        <v/>
      </c>
      <c r="M23" s="107" t="str">
        <f>IF(M14="冷房",VLOOKUP(M$20&amp;"福岡"&amp;$C$23&amp;$D$23,'&lt;PAC&gt;マスタNO1'!$Q:$R,2,0),"")</f>
        <v/>
      </c>
      <c r="N23" s="107" t="str">
        <f>IF(N14="冷房",VLOOKUP(N$20&amp;"福岡"&amp;$C$23&amp;$D$23,'&lt;PAC&gt;マスタNO1'!$Q:$R,2,0),"")</f>
        <v/>
      </c>
      <c r="O23" s="107" t="str">
        <f>IF(O14="冷房",VLOOKUP(O$20&amp;"福岡"&amp;$C$23&amp;$D$23,'&lt;PAC&gt;マスタNO1'!$Q:$R,2,0),"")</f>
        <v/>
      </c>
      <c r="P23" s="107" t="str">
        <f>IF(P14="冷房",VLOOKUP(P$20&amp;"福岡"&amp;$C$23&amp;$D$23,'&lt;PAC&gt;マスタNO1'!$Q:$R,2,0),"")</f>
        <v/>
      </c>
      <c r="Q23" s="107" t="e">
        <f>AVERAGE(E23:P23)</f>
        <v>#DIV/0!</v>
      </c>
    </row>
    <row r="24" spans="3:19">
      <c r="C24" s="141"/>
      <c r="D24" s="19" t="s">
        <v>0</v>
      </c>
      <c r="E24" s="111" t="str">
        <f>IF(E14="暖房",VLOOKUP(E$20&amp;"福岡"&amp;$C$23&amp;$D$24,'&lt;PAC&gt;マスタNO1'!$Q:$R,2,0),"")</f>
        <v/>
      </c>
      <c r="F24" s="112" t="str">
        <f>IF(F14="暖房",VLOOKUP(F$20&amp;"福岡"&amp;$C$23&amp;$D$24,'&lt;PAC&gt;マスタNO1'!$Q:$R,2,0),"")</f>
        <v/>
      </c>
      <c r="G24" s="112" t="str">
        <f>IF(G14="暖房",VLOOKUP(G$20&amp;"福岡"&amp;$C$23&amp;$D$24,'&lt;PAC&gt;マスタNO1'!$Q:$R,2,0),"")</f>
        <v/>
      </c>
      <c r="H24" s="112" t="str">
        <f>IF(H14="暖房",VLOOKUP(H$20&amp;"福岡"&amp;$C$23&amp;$D$24,'&lt;PAC&gt;マスタNO1'!$Q:$R,2,0),"")</f>
        <v/>
      </c>
      <c r="I24" s="112" t="str">
        <f>IF(I14="暖房",VLOOKUP(I$20&amp;"福岡"&amp;$C$23&amp;$D$24,'&lt;PAC&gt;マスタNO1'!$Q:$R,2,0),"")</f>
        <v/>
      </c>
      <c r="J24" s="112" t="str">
        <f>IF(J14="暖房",VLOOKUP(J$20&amp;"福岡"&amp;$C$23&amp;$D$24,'&lt;PAC&gt;マスタNO1'!$Q:$R,2,0),"")</f>
        <v/>
      </c>
      <c r="K24" s="112" t="str">
        <f>IF(K14="暖房",VLOOKUP(K$20&amp;"福岡"&amp;$C$23&amp;$D$24,'&lt;PAC&gt;マスタNO1'!$Q:$R,2,0),"")</f>
        <v/>
      </c>
      <c r="L24" s="112" t="str">
        <f>IF(L14="暖房",VLOOKUP(L$20&amp;"福岡"&amp;$C$23&amp;$D$24,'&lt;PAC&gt;マスタNO1'!$Q:$R,2,0),"")</f>
        <v/>
      </c>
      <c r="M24" s="112" t="str">
        <f>IF(M14="暖房",VLOOKUP(M$20&amp;"福岡"&amp;$C$23&amp;$D$24,'&lt;PAC&gt;マスタNO1'!$Q:$R,2,0),"")</f>
        <v/>
      </c>
      <c r="N24" s="112" t="str">
        <f>IF(N14="暖房",VLOOKUP(N$20&amp;"福岡"&amp;$C$23&amp;$D$24,'&lt;PAC&gt;マスタNO1'!$Q:$R,2,0),"")</f>
        <v/>
      </c>
      <c r="O24" s="112" t="str">
        <f>IF(O14="暖房",VLOOKUP(O$20&amp;"福岡"&amp;$C$23&amp;$D$24,'&lt;PAC&gt;マスタNO1'!$Q:$R,2,0),"")</f>
        <v/>
      </c>
      <c r="P24" s="112" t="str">
        <f>IF(P14="暖房",VLOOKUP(P$20&amp;"福岡"&amp;$C$23&amp;$D$24,'&lt;PAC&gt;マスタNO1'!$Q:$R,2,0),"")</f>
        <v/>
      </c>
      <c r="Q24" s="112" t="e">
        <f>AVERAGE(E24:P24)</f>
        <v>#DIV/0!</v>
      </c>
      <c r="S24"/>
    </row>
    <row r="25" spans="3:19">
      <c r="S25"/>
    </row>
    <row r="26" spans="3:19">
      <c r="C26" t="s">
        <v>778</v>
      </c>
    </row>
    <row r="27" spans="3:19" ht="19.5" thickBot="1">
      <c r="C27" s="137" t="s">
        <v>17</v>
      </c>
      <c r="D27" s="138"/>
      <c r="E27" s="85">
        <v>4</v>
      </c>
      <c r="F27" s="86">
        <v>5</v>
      </c>
      <c r="G27" s="86">
        <v>6</v>
      </c>
      <c r="H27" s="86">
        <v>7</v>
      </c>
      <c r="I27" s="86">
        <v>8</v>
      </c>
      <c r="J27" s="86">
        <v>9</v>
      </c>
      <c r="K27" s="86">
        <v>10</v>
      </c>
      <c r="L27" s="86">
        <v>11</v>
      </c>
      <c r="M27" s="86">
        <v>12</v>
      </c>
      <c r="N27" s="86">
        <v>1</v>
      </c>
      <c r="O27" s="86">
        <v>2</v>
      </c>
      <c r="P27" s="86">
        <v>3</v>
      </c>
      <c r="Q27" s="7" t="s">
        <v>31</v>
      </c>
    </row>
    <row r="28" spans="3:19">
      <c r="C28" s="139" t="s">
        <v>15</v>
      </c>
      <c r="D28" s="20" t="s">
        <v>1</v>
      </c>
      <c r="E28" s="106" t="str">
        <f>IF(E$13="冷房",IF($C$9="店舗",VLOOKUP(E$27&amp;$E$37&amp;$D$28&amp;$G$37&amp;$I$37,'&lt;PAC&gt;マスタNO1'!$Y:$AE,7,0),""),"")</f>
        <v/>
      </c>
      <c r="F28" s="107" t="str">
        <f>IF(F$13="冷房",IF($C$9="店舗",VLOOKUP(F$27&amp;$E$37&amp;$D$28&amp;$G$37&amp;$I$37,'&lt;PAC&gt;マスタNO1'!$Y:$AE,7,0),""),"")</f>
        <v/>
      </c>
      <c r="G28" s="107" t="str">
        <f>IF(G$13="冷房",IF($C$9="店舗",VLOOKUP(G$27&amp;$E$37&amp;$D$28&amp;$G$37&amp;$I$37,'&lt;PAC&gt;マスタNO1'!$Y:$AE,7,0),""),"")</f>
        <v/>
      </c>
      <c r="H28" s="107" t="str">
        <f>IF(H$13="冷房",IF($C$9="店舗",VLOOKUP(H$27&amp;$E$37&amp;$D$28&amp;$G$37&amp;$I$37,'&lt;PAC&gt;マスタNO1'!$Y:$AE,7,0),""),"")</f>
        <v/>
      </c>
      <c r="I28" s="107" t="str">
        <f>IF(I$13="冷房",IF($C$9="店舗",VLOOKUP(I$27&amp;$E$37&amp;$D$28&amp;$G$37&amp;$I$37,'&lt;PAC&gt;マスタNO1'!$Y:$AE,7,0),""),"")</f>
        <v/>
      </c>
      <c r="J28" s="107" t="str">
        <f>IF(J$13="冷房",IF($C$9="店舗",VLOOKUP(J$27&amp;$E$37&amp;$D$28&amp;$G$37&amp;$I$37,'&lt;PAC&gt;マスタNO1'!$Y:$AE,7,0),""),"")</f>
        <v/>
      </c>
      <c r="K28" s="107" t="str">
        <f>IF(K$13="冷房",IF($C$9="店舗",VLOOKUP(K$27&amp;$E$37&amp;$D$28&amp;$G$37&amp;$I$37,'&lt;PAC&gt;マスタNO1'!$Y:$AE,7,0),""),"")</f>
        <v/>
      </c>
      <c r="L28" s="107" t="str">
        <f>IF(L$13="冷房",IF($C$9="店舗",VLOOKUP(L$27&amp;$E$37&amp;$D$28&amp;$G$37&amp;$I$37,'&lt;PAC&gt;マスタNO1'!$Y:$AE,7,0),""),"")</f>
        <v/>
      </c>
      <c r="M28" s="107" t="str">
        <f>IF(M$13="冷房",IF($C$9="店舗",VLOOKUP(M$27&amp;$E$37&amp;$D$28&amp;$G$37&amp;$I$37,'&lt;PAC&gt;マスタNO1'!$Y:$AE,7,0),""),"")</f>
        <v/>
      </c>
      <c r="N28" s="107" t="str">
        <f>IF(N$13="冷房",IF($C$9="店舗",VLOOKUP(N$27&amp;$E$37&amp;$D$28&amp;$G$37&amp;$I$37,'&lt;PAC&gt;マスタNO1'!$Y:$AE,7,0),""),"")</f>
        <v/>
      </c>
      <c r="O28" s="107" t="str">
        <f>IF(O$13="冷房",IF($C$9="店舗",VLOOKUP(O$27&amp;$E$37&amp;$D$28&amp;$G$37&amp;$I$37,'&lt;PAC&gt;マスタNO1'!$Y:$AE,7,0),""),"")</f>
        <v/>
      </c>
      <c r="P28" s="107" t="str">
        <f>IF(P$13="冷房",IF($C$9="店舗",VLOOKUP(P$27&amp;$E$37&amp;$D$28&amp;$G$37&amp;$I$37,'&lt;PAC&gt;マスタNO1'!$Y:$AE,7,0),""),"")</f>
        <v/>
      </c>
      <c r="Q28" s="107" t="e">
        <f>AVERAGE(E28:P28)</f>
        <v>#DIV/0!</v>
      </c>
    </row>
    <row r="29" spans="3:19" ht="19.5" thickBot="1">
      <c r="C29" s="140"/>
      <c r="D29" s="15" t="s">
        <v>0</v>
      </c>
      <c r="E29" s="108" t="str">
        <f>IF(E$13="暖房",IF($C$9="店舗",VLOOKUP(E$27&amp;$E$37&amp;$D$29&amp;$G$37&amp;$I$37,'&lt;PAC&gt;マスタNO1'!$Y:$AE,7,0),""),"")</f>
        <v/>
      </c>
      <c r="F29" s="109" t="str">
        <f>IF(F$13="暖房",IF($C$9="店舗",VLOOKUP(F$27&amp;$E$37&amp;$D$29&amp;$G$37&amp;$I$37,'&lt;PAC&gt;マスタNO1'!$Y:$AE,7,0),""),"")</f>
        <v/>
      </c>
      <c r="G29" s="109" t="str">
        <f>IF(G$13="暖房",IF($C$9="店舗",VLOOKUP(G$27&amp;$E$37&amp;$D$29&amp;$G$37&amp;$I$37,'&lt;PAC&gt;マスタNO1'!$Y:$AE,7,0),""),"")</f>
        <v/>
      </c>
      <c r="H29" s="109" t="str">
        <f>IF(H$13="暖房",IF($C$9="店舗",VLOOKUP(H$27&amp;$E$37&amp;$D$29&amp;$G$37&amp;$I$37,'&lt;PAC&gt;マスタNO1'!$Y:$AE,7,0),""),"")</f>
        <v/>
      </c>
      <c r="I29" s="109" t="str">
        <f>IF(I$13="暖房",IF($C$9="店舗",VLOOKUP(I$27&amp;$E$37&amp;$D$29&amp;$G$37&amp;$I$37,'&lt;PAC&gt;マスタNO1'!$Y:$AE,7,0),""),"")</f>
        <v/>
      </c>
      <c r="J29" s="109" t="str">
        <f>IF(J$13="暖房",IF($C$9="店舗",VLOOKUP(J$27&amp;$E$37&amp;$D$29&amp;$G$37&amp;$I$37,'&lt;PAC&gt;マスタNO1'!$Y:$AE,7,0),""),"")</f>
        <v/>
      </c>
      <c r="K29" s="109" t="str">
        <f>IF(K$13="暖房",IF($C$9="店舗",VLOOKUP(K$27&amp;$E$37&amp;$D$29&amp;$G$37&amp;$I$37,'&lt;PAC&gt;マスタNO1'!$Y:$AE,7,0),""),"")</f>
        <v/>
      </c>
      <c r="L29" s="109" t="str">
        <f>IF(L$13="暖房",IF($C$9="店舗",VLOOKUP(L$27&amp;$E$37&amp;$D$29&amp;$G$37&amp;$I$37,'&lt;PAC&gt;マスタNO1'!$Y:$AE,7,0),""),"")</f>
        <v/>
      </c>
      <c r="M29" s="109" t="str">
        <f>IF(M$13="暖房",IF($C$9="店舗",VLOOKUP(M$27&amp;$E$37&amp;$D$29&amp;$G$37&amp;$I$37,'&lt;PAC&gt;マスタNO1'!$Y:$AE,7,0),""),"")</f>
        <v/>
      </c>
      <c r="N29" s="109" t="str">
        <f>IF(N$13="暖房",IF($C$9="店舗",VLOOKUP(N$27&amp;$E$37&amp;$D$29&amp;$G$37&amp;$I$37,'&lt;PAC&gt;マスタNO1'!$Y:$AE,7,0),""),"")</f>
        <v/>
      </c>
      <c r="O29" s="109" t="str">
        <f>IF(O$13="暖房",IF($C$9="店舗",VLOOKUP(O$27&amp;$E$37&amp;$D$29&amp;$G$37&amp;$I$37,'&lt;PAC&gt;マスタNO1'!$Y:$AE,7,0),""),"")</f>
        <v/>
      </c>
      <c r="P29" s="109" t="str">
        <f>IF(P$13="暖房",IF($C$9="店舗",VLOOKUP(P$27&amp;$E$37&amp;$D$29&amp;$G$37&amp;$I$37,'&lt;PAC&gt;マスタNO1'!$Y:$AE,7,0),""),"")</f>
        <v/>
      </c>
      <c r="Q29" s="110" t="e">
        <f>AVERAGE(E29:P29)</f>
        <v>#DIV/0!</v>
      </c>
    </row>
    <row r="30" spans="3:19">
      <c r="C30" s="139" t="s">
        <v>16</v>
      </c>
      <c r="D30" s="20" t="s">
        <v>1</v>
      </c>
      <c r="E30" s="106" t="str">
        <f>IF(E$14="冷房",IF($C$9="事務所",VLOOKUP(E$27&amp;$E$37&amp;$D$30&amp;$G$37&amp;$I$37,'&lt;PAC&gt;マスタNO1'!$Y:$AE,7,0),""),"")</f>
        <v/>
      </c>
      <c r="F30" s="107" t="str">
        <f>IF(F$14="冷房",IF($C$9="事務所",VLOOKUP(F$27&amp;$E$37&amp;$D$30&amp;$G$37&amp;$I$37,'&lt;PAC&gt;マスタNO1'!$Y:$AE,7,0),""),"")</f>
        <v/>
      </c>
      <c r="G30" s="107" t="str">
        <f>IF(G$14="冷房",IF($C$9="事務所",VLOOKUP(G$27&amp;$E$37&amp;$D$30&amp;$G$37&amp;$I$37,'&lt;PAC&gt;マスタNO1'!$Y:$AE,7,0),""),"")</f>
        <v/>
      </c>
      <c r="H30" s="107" t="str">
        <f>IF(H$14="冷房",IF($C$9="事務所",VLOOKUP(H$27&amp;$E$37&amp;$D$30&amp;$G$37&amp;$I$37,'&lt;PAC&gt;マスタNO1'!$Y:$AE,7,0),""),"")</f>
        <v/>
      </c>
      <c r="I30" s="107" t="str">
        <f>IF(I$14="冷房",IF($C$9="事務所",VLOOKUP(I$27&amp;$E$37&amp;$D$30&amp;$G$37&amp;$I$37,'&lt;PAC&gt;マスタNO1'!$Y:$AE,7,0),""),"")</f>
        <v/>
      </c>
      <c r="J30" s="107" t="str">
        <f>IF(J$14="冷房",IF($C$9="事務所",VLOOKUP(J$27&amp;$E$37&amp;$D$30&amp;$G$37&amp;$I$37,'&lt;PAC&gt;マスタNO1'!$Y:$AE,7,0),""),"")</f>
        <v/>
      </c>
      <c r="K30" s="107" t="str">
        <f>IF(K$14="冷房",IF($C$9="事務所",VLOOKUP(K$27&amp;$E$37&amp;$D$30&amp;$G$37&amp;$I$37,'&lt;PAC&gt;マスタNO1'!$Y:$AE,7,0),""),"")</f>
        <v/>
      </c>
      <c r="L30" s="107" t="str">
        <f>IF(L$14="冷房",IF($C$9="事務所",VLOOKUP(L$27&amp;$E$37&amp;$D$30&amp;$G$37&amp;$I$37,'&lt;PAC&gt;マスタNO1'!$Y:$AE,7,0),""),"")</f>
        <v/>
      </c>
      <c r="M30" s="107" t="str">
        <f>IF(M$14="冷房",IF($C$9="事務所",VLOOKUP(M$27&amp;$E$37&amp;$D$30&amp;$G$37&amp;$I$37,'&lt;PAC&gt;マスタNO1'!$Y:$AE,7,0),""),"")</f>
        <v/>
      </c>
      <c r="N30" s="107" t="str">
        <f>IF(N$14="冷房",IF($C$9="事務所",VLOOKUP(N$27&amp;$E$37&amp;$D$30&amp;$G$37&amp;$I$37,'&lt;PAC&gt;マスタNO1'!$Y:$AE,7,0),""),"")</f>
        <v/>
      </c>
      <c r="O30" s="107" t="str">
        <f>IF(O$14="冷房",IF($C$9="事務所",VLOOKUP(O$27&amp;$E$37&amp;$D$30&amp;$G$37&amp;$I$37,'&lt;PAC&gt;マスタNO1'!$Y:$AE,7,0),""),"")</f>
        <v/>
      </c>
      <c r="P30" s="107" t="str">
        <f>IF(P$14="冷房",IF($C$9="事務所",VLOOKUP(P$27&amp;$E$37&amp;$D$30&amp;$G$37&amp;$I$37,'&lt;PAC&gt;マスタNO1'!$Y:$AE,7,0),""),"")</f>
        <v/>
      </c>
      <c r="Q30" s="107" t="e">
        <f>AVERAGE(E30:P30)</f>
        <v>#DIV/0!</v>
      </c>
    </row>
    <row r="31" spans="3:19">
      <c r="C31" s="141"/>
      <c r="D31" s="19" t="s">
        <v>0</v>
      </c>
      <c r="E31" s="111" t="str">
        <f>IF(E$14="暖房",IF($C$9="事務所",VLOOKUP(E$27&amp;$E$37&amp;$D$31&amp;$G$37&amp;$I$37,'&lt;PAC&gt;マスタNO1'!$Y:$AE,7,0),""),"")</f>
        <v/>
      </c>
      <c r="F31" s="112" t="str">
        <f>IF(F$14="暖房",IF($C$9="事務所",VLOOKUP(F$27&amp;$E$37&amp;$D$31&amp;$G$37&amp;$I$37,'&lt;PAC&gt;マスタNO1'!$Y:$AE,7,0),""),"")</f>
        <v/>
      </c>
      <c r="G31" s="112" t="str">
        <f>IF(G$14="暖房",IF($C$9="事務所",VLOOKUP(G$27&amp;$E$37&amp;$D$31&amp;$G$37&amp;$I$37,'&lt;PAC&gt;マスタNO1'!$Y:$AE,7,0),""),"")</f>
        <v/>
      </c>
      <c r="H31" s="112" t="str">
        <f>IF(H$14="暖房",IF($C$9="事務所",VLOOKUP(H$27&amp;$E$37&amp;$D$31&amp;$G$37&amp;$I$37,'&lt;PAC&gt;マスタNO1'!$Y:$AE,7,0),""),"")</f>
        <v/>
      </c>
      <c r="I31" s="112" t="str">
        <f>IF(I$14="暖房",IF($C$9="事務所",VLOOKUP(I$27&amp;$E$37&amp;$D$31&amp;$G$37&amp;$I$37,'&lt;PAC&gt;マスタNO1'!$Y:$AE,7,0),""),"")</f>
        <v/>
      </c>
      <c r="J31" s="112" t="str">
        <f>IF(J$14="暖房",IF($C$9="事務所",VLOOKUP(J$27&amp;$E$37&amp;$D$31&amp;$G$37&amp;$I$37,'&lt;PAC&gt;マスタNO1'!$Y:$AE,7,0),""),"")</f>
        <v/>
      </c>
      <c r="K31" s="112" t="str">
        <f>IF(K$14="暖房",IF($C$9="事務所",VLOOKUP(K$27&amp;$E$37&amp;$D$31&amp;$G$37&amp;$I$37,'&lt;PAC&gt;マスタNO1'!$Y:$AE,7,0),""),"")</f>
        <v/>
      </c>
      <c r="L31" s="112" t="str">
        <f>IF(L$14="暖房",IF($C$9="事務所",VLOOKUP(L$27&amp;$E$37&amp;$D$31&amp;$G$37&amp;$I$37,'&lt;PAC&gt;マスタNO1'!$Y:$AE,7,0),""),"")</f>
        <v/>
      </c>
      <c r="M31" s="112" t="str">
        <f>IF(M$14="暖房",IF($C$9="事務所",VLOOKUP(M$27&amp;$E$37&amp;$D$31&amp;$G$37&amp;$I$37,'&lt;PAC&gt;マスタNO1'!$Y:$AE,7,0),""),"")</f>
        <v/>
      </c>
      <c r="N31" s="112" t="str">
        <f>IF(N$14="暖房",IF($C$9="事務所",VLOOKUP(N$27&amp;$E$37&amp;$D$31&amp;$G$37&amp;$I$37,'&lt;PAC&gt;マスタNO1'!$Y:$AE,7,0),""),"")</f>
        <v/>
      </c>
      <c r="O31" s="112" t="str">
        <f>IF(O$14="暖房",IF($C$9="事務所",VLOOKUP(O$27&amp;$E$37&amp;$D$31&amp;$G$37&amp;$I$37,'&lt;PAC&gt;マスタNO1'!$Y:$AE,7,0),""),"")</f>
        <v/>
      </c>
      <c r="P31" s="112" t="str">
        <f>IF(P$14="暖房",IF($C$9="事務所",VLOOKUP(P$27&amp;$E$37&amp;$D$31&amp;$G$37&amp;$I$37,'&lt;PAC&gt;マスタNO1'!$Y:$AE,7,0),""),"")</f>
        <v/>
      </c>
      <c r="Q31" s="112" t="e">
        <f>AVERAGE(E31:P31)</f>
        <v>#DIV/0!</v>
      </c>
    </row>
    <row r="32" spans="3:19">
      <c r="G32" s="89"/>
    </row>
    <row r="34" spans="2:13" ht="24">
      <c r="B34" s="3">
        <v>2</v>
      </c>
      <c r="C34" s="2" t="s">
        <v>24</v>
      </c>
      <c r="D34" s="2"/>
      <c r="E34" s="2"/>
      <c r="F34" s="2"/>
    </row>
    <row r="36" spans="2:13">
      <c r="C36" s="9" t="s">
        <v>1</v>
      </c>
      <c r="E36" t="s">
        <v>45</v>
      </c>
      <c r="G36" t="s">
        <v>779</v>
      </c>
      <c r="I36" t="s">
        <v>780</v>
      </c>
      <c r="K36" t="s">
        <v>47</v>
      </c>
      <c r="M36" t="s">
        <v>48</v>
      </c>
    </row>
    <row r="37" spans="2:13">
      <c r="E37" s="13">
        <f>IF(入力ホーム設備NO1!$D$18&lt;1995,1995,VLOOKUP(入力ホーム設備NO1!$D$18,'&lt;PAC&gt;マスタNO1'!E48:F842,2))</f>
        <v>1995</v>
      </c>
      <c r="F37" t="s">
        <v>46</v>
      </c>
      <c r="G37" s="13">
        <f>入力ホーム設備NO1!D24</f>
        <v>0</v>
      </c>
      <c r="I37" s="13">
        <f>入力ホーム設備NO1!D25</f>
        <v>0</v>
      </c>
      <c r="K37" s="5" t="str">
        <f>+E9</f>
        <v/>
      </c>
      <c r="M37" s="113" t="str">
        <f>IF($C$9="店舗",Q28,IF($C$9="事務所",Q30,""))</f>
        <v/>
      </c>
    </row>
    <row r="38" spans="2:13">
      <c r="M38" s="90"/>
    </row>
    <row r="39" spans="2:13">
      <c r="C39" s="9" t="s">
        <v>0</v>
      </c>
      <c r="E39" t="s">
        <v>45</v>
      </c>
      <c r="G39" t="s">
        <v>779</v>
      </c>
      <c r="I39" t="s">
        <v>780</v>
      </c>
      <c r="K39" t="s">
        <v>47</v>
      </c>
      <c r="M39" s="90" t="s">
        <v>48</v>
      </c>
    </row>
    <row r="40" spans="2:13">
      <c r="E40" s="13">
        <f>IF(入力ホーム設備NO1!$D$18&lt;1995,1995,VLOOKUP(入力ホーム設備NO1!$D$18,'&lt;PAC&gt;マスタNO1'!E51:F845,2))</f>
        <v>1995</v>
      </c>
      <c r="F40" t="s">
        <v>46</v>
      </c>
      <c r="G40" s="13">
        <f>入力ホーム設備NO1!D24</f>
        <v>0</v>
      </c>
      <c r="I40" s="13">
        <f>入力ホーム設備NO1!D25</f>
        <v>0</v>
      </c>
      <c r="K40" s="5" t="str">
        <f>+E10</f>
        <v/>
      </c>
      <c r="M40" s="113" t="str">
        <f>IF($C$9="店舗",Q29,IF($C$9="事務所",Q31,""))</f>
        <v/>
      </c>
    </row>
    <row r="43" spans="2:13" ht="24">
      <c r="B43" s="3">
        <v>3</v>
      </c>
      <c r="C43" s="2" t="s">
        <v>28</v>
      </c>
      <c r="D43" s="2"/>
      <c r="E43" s="2"/>
      <c r="F43" s="2"/>
    </row>
    <row r="45" spans="2:13">
      <c r="C45" s="9" t="s">
        <v>1</v>
      </c>
      <c r="E45" t="s">
        <v>18</v>
      </c>
      <c r="H45" t="s">
        <v>21</v>
      </c>
      <c r="K45" t="s">
        <v>26</v>
      </c>
    </row>
    <row r="46" spans="2:13">
      <c r="E46" s="11">
        <f>+入力ホーム設備NO1!D29</f>
        <v>0</v>
      </c>
      <c r="F46" t="s">
        <v>19</v>
      </c>
      <c r="G46" s="4" t="s">
        <v>20</v>
      </c>
      <c r="H46" s="11">
        <f>+入力ホーム設備NO1!F29</f>
        <v>0</v>
      </c>
      <c r="I46" t="s">
        <v>19</v>
      </c>
      <c r="J46" s="4" t="s">
        <v>22</v>
      </c>
      <c r="K46" s="8" t="e">
        <f>+E46/H46</f>
        <v>#DIV/0!</v>
      </c>
    </row>
    <row r="48" spans="2:13">
      <c r="E48" t="s">
        <v>26</v>
      </c>
      <c r="G48" t="s">
        <v>24</v>
      </c>
      <c r="I48" s="115" t="s">
        <v>25</v>
      </c>
    </row>
    <row r="49" spans="2:17">
      <c r="E49" s="8" t="e">
        <f>+K46</f>
        <v>#DIV/0!</v>
      </c>
      <c r="F49" s="4" t="s">
        <v>23</v>
      </c>
      <c r="G49" s="12" t="str">
        <f>M37</f>
        <v/>
      </c>
      <c r="H49" s="4" t="s">
        <v>22</v>
      </c>
      <c r="I49" s="114" t="e">
        <f>ROUNDDOWN((E49*G49),2)</f>
        <v>#DIV/0!</v>
      </c>
    </row>
    <row r="50" spans="2:17">
      <c r="F50" s="4"/>
    </row>
    <row r="51" spans="2:17">
      <c r="C51" s="9" t="s">
        <v>0</v>
      </c>
      <c r="E51" t="s">
        <v>18</v>
      </c>
      <c r="H51" t="s">
        <v>21</v>
      </c>
      <c r="K51" t="s">
        <v>26</v>
      </c>
    </row>
    <row r="52" spans="2:17">
      <c r="E52" s="11">
        <f>+入力ホーム設備NO1!D30</f>
        <v>0</v>
      </c>
      <c r="F52" t="s">
        <v>19</v>
      </c>
      <c r="G52" s="4" t="s">
        <v>20</v>
      </c>
      <c r="H52" s="11">
        <f>+入力ホーム設備NO1!F30</f>
        <v>0</v>
      </c>
      <c r="I52" t="s">
        <v>19</v>
      </c>
      <c r="J52" s="4" t="s">
        <v>22</v>
      </c>
      <c r="K52" s="8" t="e">
        <f>+E52/H52</f>
        <v>#DIV/0!</v>
      </c>
    </row>
    <row r="54" spans="2:17">
      <c r="E54" t="s">
        <v>26</v>
      </c>
      <c r="F54" s="4"/>
      <c r="G54" t="s">
        <v>24</v>
      </c>
      <c r="I54" s="115" t="s">
        <v>25</v>
      </c>
    </row>
    <row r="55" spans="2:17">
      <c r="E55" s="8" t="e">
        <f>+K52</f>
        <v>#DIV/0!</v>
      </c>
      <c r="F55" s="4" t="s">
        <v>23</v>
      </c>
      <c r="G55" s="12" t="str">
        <f>M40</f>
        <v/>
      </c>
      <c r="H55" s="4" t="s">
        <v>22</v>
      </c>
      <c r="I55" s="114" t="e">
        <f>ROUNDDOWN((E55*G55),2)</f>
        <v>#DIV/0!</v>
      </c>
    </row>
    <row r="57" spans="2:17" ht="24">
      <c r="B57" s="3">
        <v>4</v>
      </c>
      <c r="C57" s="2" t="s">
        <v>27</v>
      </c>
      <c r="D57" s="2"/>
      <c r="E57" s="2"/>
      <c r="F57" s="2"/>
    </row>
    <row r="59" spans="2:17">
      <c r="C59" s="9" t="s">
        <v>1</v>
      </c>
      <c r="E59" t="s">
        <v>18</v>
      </c>
      <c r="H59" t="s">
        <v>25</v>
      </c>
      <c r="J59" t="s">
        <v>33</v>
      </c>
    </row>
    <row r="60" spans="2:17">
      <c r="E60" s="12">
        <f>+E46</f>
        <v>0</v>
      </c>
      <c r="F60" t="s">
        <v>19</v>
      </c>
      <c r="G60" s="4" t="s">
        <v>20</v>
      </c>
      <c r="H60" s="1" t="e">
        <f>+I49</f>
        <v>#DIV/0!</v>
      </c>
      <c r="I60" s="4" t="s">
        <v>22</v>
      </c>
      <c r="J60" s="8" t="e">
        <f>+E60/H60</f>
        <v>#DIV/0!</v>
      </c>
      <c r="K60" t="s">
        <v>32</v>
      </c>
    </row>
    <row r="62" spans="2:17">
      <c r="E62" t="s">
        <v>33</v>
      </c>
      <c r="H62" t="s">
        <v>35</v>
      </c>
      <c r="J62" t="s">
        <v>36</v>
      </c>
      <c r="M62" t="s">
        <v>38</v>
      </c>
      <c r="P62" t="s">
        <v>52</v>
      </c>
    </row>
    <row r="63" spans="2:17">
      <c r="E63" s="8" t="e">
        <f>+J60</f>
        <v>#DIV/0!</v>
      </c>
      <c r="F63" t="s">
        <v>32</v>
      </c>
      <c r="G63" s="4" t="s">
        <v>34</v>
      </c>
      <c r="H63" s="5" t="str">
        <f>+E9</f>
        <v/>
      </c>
      <c r="I63" s="4" t="s">
        <v>34</v>
      </c>
      <c r="J63" s="10">
        <f>+入力ホーム設備NO1!D22</f>
        <v>0</v>
      </c>
      <c r="K63" t="s">
        <v>37</v>
      </c>
      <c r="L63" s="4" t="s">
        <v>34</v>
      </c>
      <c r="M63" s="10">
        <f>+入力ホーム設備NO1!D23</f>
        <v>0</v>
      </c>
      <c r="N63" t="s">
        <v>39</v>
      </c>
      <c r="O63" s="4" t="s">
        <v>40</v>
      </c>
      <c r="P63" s="1" t="e">
        <f>+E63*H63*J63*M63</f>
        <v>#DIV/0!</v>
      </c>
      <c r="Q63" t="s">
        <v>41</v>
      </c>
    </row>
    <row r="65" spans="3:17">
      <c r="E65" t="s">
        <v>52</v>
      </c>
      <c r="K65" t="s">
        <v>50</v>
      </c>
    </row>
    <row r="66" spans="3:17">
      <c r="E66" s="1" t="e">
        <f>+P63</f>
        <v>#DIV/0!</v>
      </c>
      <c r="F66" t="s">
        <v>41</v>
      </c>
      <c r="G66" s="4" t="s">
        <v>34</v>
      </c>
      <c r="H66" s="1">
        <f>COUNTIF(入力ホーム設備NO1!D14:O14,"冷房")</f>
        <v>0</v>
      </c>
      <c r="I66" t="s">
        <v>42</v>
      </c>
      <c r="J66" s="4" t="s">
        <v>40</v>
      </c>
      <c r="K66" s="1" t="e">
        <f>+E66*H66</f>
        <v>#DIV/0!</v>
      </c>
      <c r="L66" t="s">
        <v>43</v>
      </c>
    </row>
    <row r="68" spans="3:17">
      <c r="C68" s="9" t="s">
        <v>0</v>
      </c>
      <c r="E68" t="s">
        <v>18</v>
      </c>
      <c r="H68" t="s">
        <v>25</v>
      </c>
      <c r="J68" t="s">
        <v>33</v>
      </c>
    </row>
    <row r="69" spans="3:17">
      <c r="E69" s="12">
        <f>+E52</f>
        <v>0</v>
      </c>
      <c r="F69" t="s">
        <v>19</v>
      </c>
      <c r="G69" s="4" t="s">
        <v>20</v>
      </c>
      <c r="H69" s="1" t="e">
        <f>+I55</f>
        <v>#DIV/0!</v>
      </c>
      <c r="I69" s="4" t="s">
        <v>22</v>
      </c>
      <c r="J69" s="8" t="e">
        <f>+E69/H69</f>
        <v>#DIV/0!</v>
      </c>
      <c r="K69" t="s">
        <v>32</v>
      </c>
    </row>
    <row r="71" spans="3:17">
      <c r="E71" t="s">
        <v>33</v>
      </c>
      <c r="H71" t="s">
        <v>35</v>
      </c>
      <c r="J71" t="s">
        <v>36</v>
      </c>
      <c r="M71" t="s">
        <v>38</v>
      </c>
      <c r="P71" t="s">
        <v>53</v>
      </c>
    </row>
    <row r="72" spans="3:17">
      <c r="E72" s="12" t="e">
        <f>+J69</f>
        <v>#DIV/0!</v>
      </c>
      <c r="F72" t="s">
        <v>32</v>
      </c>
      <c r="G72" s="4" t="s">
        <v>34</v>
      </c>
      <c r="H72" s="5" t="str">
        <f>+E10</f>
        <v/>
      </c>
      <c r="I72" s="4" t="s">
        <v>34</v>
      </c>
      <c r="J72" s="10">
        <f>+入力ホーム設備NO1!D22</f>
        <v>0</v>
      </c>
      <c r="K72" t="s">
        <v>37</v>
      </c>
      <c r="L72" s="4" t="s">
        <v>34</v>
      </c>
      <c r="M72" s="10">
        <f>+入力ホーム設備NO1!D23</f>
        <v>0</v>
      </c>
      <c r="N72" t="s">
        <v>39</v>
      </c>
      <c r="O72" s="4" t="s">
        <v>40</v>
      </c>
      <c r="P72" s="1" t="e">
        <f>+E72*H72*J72*M72</f>
        <v>#DIV/0!</v>
      </c>
      <c r="Q72" t="s">
        <v>41</v>
      </c>
    </row>
    <row r="74" spans="3:17">
      <c r="E74" t="s">
        <v>53</v>
      </c>
      <c r="K74" t="s">
        <v>54</v>
      </c>
    </row>
    <row r="75" spans="3:17">
      <c r="E75" s="1" t="e">
        <f>+P72</f>
        <v>#DIV/0!</v>
      </c>
      <c r="F75" t="s">
        <v>41</v>
      </c>
      <c r="G75" s="4" t="s">
        <v>34</v>
      </c>
      <c r="H75" s="1">
        <f>COUNTIF(入力ホーム設備NO1!D14:O14,"暖房")</f>
        <v>0</v>
      </c>
      <c r="I75" t="s">
        <v>42</v>
      </c>
      <c r="J75" s="4" t="s">
        <v>40</v>
      </c>
      <c r="K75" s="1" t="e">
        <f>+E75*H75</f>
        <v>#DIV/0!</v>
      </c>
      <c r="L75" t="s">
        <v>43</v>
      </c>
    </row>
    <row r="77" spans="3:17">
      <c r="E77" t="s">
        <v>50</v>
      </c>
      <c r="H77" t="s">
        <v>54</v>
      </c>
      <c r="K77" t="s">
        <v>55</v>
      </c>
    </row>
    <row r="78" spans="3:17">
      <c r="C78" s="9" t="s">
        <v>49</v>
      </c>
      <c r="E78" s="1" t="e">
        <f>+K66</f>
        <v>#DIV/0!</v>
      </c>
      <c r="F78" t="s">
        <v>43</v>
      </c>
      <c r="G78" t="s">
        <v>51</v>
      </c>
      <c r="H78" s="1" t="e">
        <f>+K75</f>
        <v>#DIV/0!</v>
      </c>
      <c r="I78" t="s">
        <v>43</v>
      </c>
      <c r="J78" t="s">
        <v>40</v>
      </c>
      <c r="K78" s="1" t="e">
        <f>+E78+H78</f>
        <v>#DIV/0!</v>
      </c>
      <c r="L78" t="s">
        <v>43</v>
      </c>
    </row>
    <row r="82" spans="2:19" ht="24">
      <c r="B82" s="3">
        <v>5</v>
      </c>
      <c r="C82" s="2" t="s">
        <v>44</v>
      </c>
      <c r="D82" s="2"/>
      <c r="E82" s="2"/>
      <c r="F82" s="2"/>
    </row>
    <row r="83" spans="2:19">
      <c r="E83" t="s">
        <v>55</v>
      </c>
      <c r="H83" t="s">
        <v>56</v>
      </c>
      <c r="J83" t="s">
        <v>57</v>
      </c>
    </row>
    <row r="84" spans="2:19" s="22" customFormat="1">
      <c r="B84" s="21"/>
      <c r="E84" s="23" t="e">
        <f>+K78</f>
        <v>#DIV/0!</v>
      </c>
      <c r="F84" s="22" t="s">
        <v>43</v>
      </c>
      <c r="G84" s="21" t="s">
        <v>34</v>
      </c>
      <c r="H84" s="23">
        <v>0.40699999999999997</v>
      </c>
      <c r="I84" s="21" t="s">
        <v>40</v>
      </c>
      <c r="J84" s="23" t="e">
        <f>+E84*H84</f>
        <v>#DIV/0!</v>
      </c>
      <c r="K84" s="22" t="s">
        <v>68</v>
      </c>
      <c r="R84" s="21"/>
      <c r="S84" s="21"/>
    </row>
    <row r="85" spans="2:19" s="22" customFormat="1">
      <c r="B85" s="21"/>
      <c r="R85" s="21"/>
      <c r="S85" s="21"/>
    </row>
    <row r="86" spans="2:19" s="22" customFormat="1">
      <c r="B86" s="21"/>
      <c r="J86" s="23" t="e">
        <f>+J84/1000</f>
        <v>#DIV/0!</v>
      </c>
      <c r="K86" s="22" t="s">
        <v>69</v>
      </c>
      <c r="R86" s="21"/>
      <c r="S86" s="21"/>
    </row>
  </sheetData>
  <mergeCells count="17">
    <mergeCell ref="C27:D27"/>
    <mergeCell ref="C28:C29"/>
    <mergeCell ref="C30:C31"/>
    <mergeCell ref="C16:D16"/>
    <mergeCell ref="C17:D17"/>
    <mergeCell ref="C12:D12"/>
    <mergeCell ref="C13:D13"/>
    <mergeCell ref="C20:D20"/>
    <mergeCell ref="C21:C22"/>
    <mergeCell ref="C23:C24"/>
    <mergeCell ref="C14:D14"/>
    <mergeCell ref="L1:O1"/>
    <mergeCell ref="C8:D8"/>
    <mergeCell ref="C9:C10"/>
    <mergeCell ref="E8:F8"/>
    <mergeCell ref="E9:F9"/>
    <mergeCell ref="E10:F10"/>
  </mergeCells>
  <phoneticPr fontId="1"/>
  <pageMargins left="0.7" right="0.7" top="0.75" bottom="0.75" header="0.3" footer="0.3"/>
  <pageSetup paperSize="9" scale="47" orientation="portrait" r:id="rId1"/>
  <ignoredErrors>
    <ignoredError sqref="I49 I55 Q1 L1"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tint="0.59999389629810485"/>
    <pageSetUpPr fitToPage="1"/>
  </sheetPr>
  <dimension ref="B1:S86"/>
  <sheetViews>
    <sheetView topLeftCell="A13" zoomScaleNormal="100" workbookViewId="0">
      <selection activeCell="E40" sqref="E40"/>
    </sheetView>
  </sheetViews>
  <sheetFormatPr defaultRowHeight="18.75"/>
  <cols>
    <col min="1" max="1" width="3.625" customWidth="1"/>
    <col min="2" max="2" width="4.125" style="4" bestFit="1" customWidth="1"/>
    <col min="3" max="3" width="6.5" customWidth="1"/>
    <col min="4" max="4" width="5.25" bestFit="1" customWidth="1"/>
    <col min="18" max="19" width="9" style="4"/>
  </cols>
  <sheetData>
    <row r="1" spans="2:19">
      <c r="K1" s="24" t="s">
        <v>78</v>
      </c>
      <c r="L1" s="127">
        <f>+入力ホーム設備NO1!K1</f>
        <v>0</v>
      </c>
      <c r="M1" s="128"/>
      <c r="N1" s="128"/>
      <c r="O1" s="128"/>
      <c r="P1" s="24" t="s">
        <v>79</v>
      </c>
      <c r="Q1" s="104">
        <f>+入力ホーム設備NO1!P1</f>
        <v>1</v>
      </c>
    </row>
    <row r="2" spans="2:19" ht="33">
      <c r="B2" s="17" t="s">
        <v>71</v>
      </c>
    </row>
    <row r="3" spans="2:19" ht="9" customHeight="1"/>
    <row r="4" spans="2:19">
      <c r="E4" s="87" t="s">
        <v>76</v>
      </c>
      <c r="F4" t="s">
        <v>73</v>
      </c>
      <c r="I4" s="116" t="s">
        <v>77</v>
      </c>
      <c r="J4" t="s">
        <v>75</v>
      </c>
      <c r="M4" s="1"/>
      <c r="N4" t="s">
        <v>74</v>
      </c>
    </row>
    <row r="5" spans="2:19" ht="9" customHeight="1"/>
    <row r="6" spans="2:19" s="2" customFormat="1" ht="24">
      <c r="B6" s="3">
        <v>1</v>
      </c>
      <c r="C6" s="2" t="s">
        <v>2</v>
      </c>
      <c r="R6" s="3"/>
      <c r="S6" s="3"/>
    </row>
    <row r="8" spans="2:19">
      <c r="C8" s="119" t="s">
        <v>17</v>
      </c>
      <c r="D8" s="129"/>
      <c r="E8" s="131" t="s">
        <v>30</v>
      </c>
      <c r="F8" s="119"/>
    </row>
    <row r="9" spans="2:19">
      <c r="C9" s="130">
        <f>+入力ホーム設備NO1!D10</f>
        <v>0</v>
      </c>
      <c r="D9" s="19" t="s">
        <v>1</v>
      </c>
      <c r="E9" s="132" t="str">
        <f>IF(C9="店舗",Q21,IF(C9="事務所",Q23,""))</f>
        <v/>
      </c>
      <c r="F9" s="133"/>
    </row>
    <row r="10" spans="2:19">
      <c r="C10" s="130"/>
      <c r="D10" s="19" t="s">
        <v>0</v>
      </c>
      <c r="E10" s="132" t="str">
        <f>IF(C9="店舗",Q22,IF(C9="事務所",Q24,""))</f>
        <v/>
      </c>
      <c r="F10" s="133"/>
    </row>
    <row r="12" spans="2:19">
      <c r="C12" s="134" t="s">
        <v>17</v>
      </c>
      <c r="D12" s="135"/>
      <c r="E12" s="6" t="s">
        <v>3</v>
      </c>
      <c r="F12" s="7" t="s">
        <v>4</v>
      </c>
      <c r="G12" s="7" t="s">
        <v>5</v>
      </c>
      <c r="H12" s="7" t="s">
        <v>6</v>
      </c>
      <c r="I12" s="7" t="s">
        <v>7</v>
      </c>
      <c r="J12" s="7" t="s">
        <v>8</v>
      </c>
      <c r="K12" s="7" t="s">
        <v>9</v>
      </c>
      <c r="L12" s="7" t="s">
        <v>10</v>
      </c>
      <c r="M12" s="7" t="s">
        <v>11</v>
      </c>
      <c r="N12" s="7" t="s">
        <v>12</v>
      </c>
      <c r="O12" s="7" t="s">
        <v>13</v>
      </c>
      <c r="P12" s="7" t="s">
        <v>14</v>
      </c>
    </row>
    <row r="13" spans="2:19">
      <c r="C13" s="119" t="s">
        <v>15</v>
      </c>
      <c r="D13" s="136"/>
      <c r="E13" s="96" t="str">
        <f>IF($C$9="店舗",入力ホーム設備NO1!D14,"")</f>
        <v/>
      </c>
      <c r="F13" s="96" t="str">
        <f>IF($C$9="店舗",入力ホーム設備NO1!E14,"")</f>
        <v/>
      </c>
      <c r="G13" s="96" t="str">
        <f>IF($C$9="店舗",入力ホーム設備NO1!F14,"")</f>
        <v/>
      </c>
      <c r="H13" s="96" t="str">
        <f>IF($C$9="店舗",入力ホーム設備NO1!G14,"")</f>
        <v/>
      </c>
      <c r="I13" s="96" t="str">
        <f>IF($C$9="店舗",入力ホーム設備NO1!H14,"")</f>
        <v/>
      </c>
      <c r="J13" s="96" t="str">
        <f>IF($C$9="店舗",入力ホーム設備NO1!I14,"")</f>
        <v/>
      </c>
      <c r="K13" s="96" t="str">
        <f>IF($C$9="店舗",入力ホーム設備NO1!J14,"")</f>
        <v/>
      </c>
      <c r="L13" s="96" t="str">
        <f>IF($C$9="店舗",入力ホーム設備NO1!K14,"")</f>
        <v/>
      </c>
      <c r="M13" s="96" t="str">
        <f>IF($C$9="店舗",入力ホーム設備NO1!L14,"")</f>
        <v/>
      </c>
      <c r="N13" s="96" t="str">
        <f>IF($C$9="店舗",入力ホーム設備NO1!M14,"")</f>
        <v/>
      </c>
      <c r="O13" s="96" t="str">
        <f>IF($C$9="店舗",入力ホーム設備NO1!N14,"")</f>
        <v/>
      </c>
      <c r="P13" s="96" t="str">
        <f>IF($C$9="店舗",入力ホーム設備NO1!O14,"")</f>
        <v/>
      </c>
    </row>
    <row r="14" spans="2:19">
      <c r="C14" s="119" t="s">
        <v>16</v>
      </c>
      <c r="D14" s="136"/>
      <c r="E14" s="96" t="str">
        <f>IF($C$9="事務所",入力ホーム設備NO1!D14,"")</f>
        <v/>
      </c>
      <c r="F14" s="96" t="str">
        <f>IF($C$9="事務所",入力ホーム設備NO1!E14,"")</f>
        <v/>
      </c>
      <c r="G14" s="96" t="str">
        <f>IF($C$9="事務所",入力ホーム設備NO1!F14,"")</f>
        <v/>
      </c>
      <c r="H14" s="96" t="str">
        <f>IF($C$9="事務所",入力ホーム設備NO1!G14,"")</f>
        <v/>
      </c>
      <c r="I14" s="96" t="str">
        <f>IF($C$9="事務所",入力ホーム設備NO1!H14,"")</f>
        <v/>
      </c>
      <c r="J14" s="96" t="str">
        <f>IF($C$9="事務所",入力ホーム設備NO1!I14,"")</f>
        <v/>
      </c>
      <c r="K14" s="96" t="str">
        <f>IF($C$9="事務所",入力ホーム設備NO1!J14,"")</f>
        <v/>
      </c>
      <c r="L14" s="96" t="str">
        <f>IF($C$9="事務所",入力ホーム設備NO1!K14,"")</f>
        <v/>
      </c>
      <c r="M14" s="96" t="str">
        <f>IF($C$9="事務所",入力ホーム設備NO1!L14,"")</f>
        <v/>
      </c>
      <c r="N14" s="96" t="str">
        <f>IF($C$9="事務所",入力ホーム設備NO1!M14,"")</f>
        <v/>
      </c>
      <c r="O14" s="96" t="str">
        <f>IF($C$9="事務所",入力ホーム設備NO1!N14,"")</f>
        <v/>
      </c>
      <c r="P14" s="96" t="str">
        <f>IF($C$9="事務所",入力ホーム設備NO1!O14,"")</f>
        <v/>
      </c>
    </row>
    <row r="15" spans="2:19">
      <c r="C15" s="91"/>
      <c r="D15" s="91"/>
      <c r="E15" s="91"/>
      <c r="F15" s="91"/>
      <c r="G15" s="91"/>
      <c r="H15" s="91"/>
      <c r="I15" s="91"/>
      <c r="J15" s="91"/>
      <c r="K15" s="91"/>
      <c r="L15" s="91"/>
      <c r="M15" s="91"/>
      <c r="N15" s="91"/>
      <c r="O15" s="91"/>
      <c r="P15" s="91"/>
      <c r="Q15" s="92"/>
    </row>
    <row r="16" spans="2:19">
      <c r="C16" s="134" t="s">
        <v>17</v>
      </c>
      <c r="D16" s="135"/>
      <c r="E16" s="85">
        <v>4</v>
      </c>
      <c r="F16" s="86">
        <v>5</v>
      </c>
      <c r="G16" s="86">
        <v>6</v>
      </c>
      <c r="H16" s="86">
        <v>7</v>
      </c>
      <c r="I16" s="86">
        <v>8</v>
      </c>
      <c r="J16" s="86">
        <v>9</v>
      </c>
      <c r="K16" s="86">
        <v>10</v>
      </c>
      <c r="L16" s="86">
        <v>11</v>
      </c>
      <c r="M16" s="86">
        <v>12</v>
      </c>
      <c r="N16" s="86">
        <v>1</v>
      </c>
      <c r="O16" s="86">
        <v>2</v>
      </c>
      <c r="P16" s="86">
        <v>3</v>
      </c>
      <c r="Q16" s="92"/>
    </row>
    <row r="17" spans="3:19">
      <c r="C17" s="119" t="s">
        <v>784</v>
      </c>
      <c r="D17" s="136"/>
      <c r="E17" s="105">
        <f t="shared" ref="E17:P17" si="0">IF(SUM(E21:E24)=0,0,SUM(E21:E24))</f>
        <v>0</v>
      </c>
      <c r="F17" s="105">
        <f t="shared" si="0"/>
        <v>0</v>
      </c>
      <c r="G17" s="105">
        <f t="shared" si="0"/>
        <v>0</v>
      </c>
      <c r="H17" s="105">
        <f t="shared" si="0"/>
        <v>0</v>
      </c>
      <c r="I17" s="105">
        <f t="shared" si="0"/>
        <v>0</v>
      </c>
      <c r="J17" s="105">
        <f t="shared" si="0"/>
        <v>0</v>
      </c>
      <c r="K17" s="105">
        <f t="shared" si="0"/>
        <v>0</v>
      </c>
      <c r="L17" s="105">
        <f t="shared" si="0"/>
        <v>0</v>
      </c>
      <c r="M17" s="105">
        <f t="shared" si="0"/>
        <v>0</v>
      </c>
      <c r="N17" s="105">
        <f t="shared" si="0"/>
        <v>0</v>
      </c>
      <c r="O17" s="105">
        <f t="shared" si="0"/>
        <v>0</v>
      </c>
      <c r="P17" s="105">
        <f t="shared" si="0"/>
        <v>0</v>
      </c>
      <c r="Q17" s="92"/>
    </row>
    <row r="18" spans="3:19">
      <c r="C18" s="91"/>
      <c r="D18" s="91"/>
      <c r="E18" s="91"/>
      <c r="F18" s="91"/>
      <c r="G18" s="91"/>
      <c r="H18" s="91"/>
      <c r="I18" s="91"/>
      <c r="J18" s="91"/>
      <c r="K18" s="91"/>
      <c r="L18" s="91"/>
      <c r="M18" s="91"/>
      <c r="N18" s="91"/>
      <c r="O18" s="91"/>
      <c r="P18" s="91"/>
      <c r="Q18" s="92"/>
    </row>
    <row r="19" spans="3:19">
      <c r="C19" t="s">
        <v>29</v>
      </c>
    </row>
    <row r="20" spans="3:19" ht="19.5" thickBot="1">
      <c r="C20" s="137" t="s">
        <v>17</v>
      </c>
      <c r="D20" s="138"/>
      <c r="E20" s="85">
        <v>4</v>
      </c>
      <c r="F20" s="86">
        <v>5</v>
      </c>
      <c r="G20" s="86">
        <v>6</v>
      </c>
      <c r="H20" s="86">
        <v>7</v>
      </c>
      <c r="I20" s="86">
        <v>8</v>
      </c>
      <c r="J20" s="86">
        <v>9</v>
      </c>
      <c r="K20" s="86">
        <v>10</v>
      </c>
      <c r="L20" s="86">
        <v>11</v>
      </c>
      <c r="M20" s="86">
        <v>12</v>
      </c>
      <c r="N20" s="86">
        <v>1</v>
      </c>
      <c r="O20" s="86">
        <v>2</v>
      </c>
      <c r="P20" s="86">
        <v>3</v>
      </c>
      <c r="Q20" s="7" t="s">
        <v>31</v>
      </c>
    </row>
    <row r="21" spans="3:19">
      <c r="C21" s="139" t="s">
        <v>15</v>
      </c>
      <c r="D21" s="20" t="s">
        <v>1</v>
      </c>
      <c r="E21" s="106" t="str">
        <f>IF(E13="冷房",VLOOKUP(E$20&amp;"福岡"&amp;$C$21&amp;$D$21,'&lt;PAC&gt;マスタNO1'!$Q:$R,2,0),"")</f>
        <v/>
      </c>
      <c r="F21" s="107" t="str">
        <f>IF(F13="冷房",VLOOKUP(F$20&amp;"福岡"&amp;$C$21&amp;$D$21,'&lt;PAC&gt;マスタNO1'!$Q:$R,2,0),"")</f>
        <v/>
      </c>
      <c r="G21" s="107" t="str">
        <f>IF(G13="冷房",VLOOKUP(G$20&amp;"福岡"&amp;$C$21&amp;$D$21,'&lt;PAC&gt;マスタNO1'!$Q:$R,2,0),"")</f>
        <v/>
      </c>
      <c r="H21" s="107" t="str">
        <f>IF(H13="冷房",VLOOKUP(H$20&amp;"福岡"&amp;$C$21&amp;$D$21,'&lt;PAC&gt;マスタNO1'!$Q:$R,2,0),"")</f>
        <v/>
      </c>
      <c r="I21" s="107" t="str">
        <f>IF(I13="冷房",VLOOKUP(I$20&amp;"福岡"&amp;$C$21&amp;$D$21,'&lt;PAC&gt;マスタNO1'!$Q:$R,2,0),"")</f>
        <v/>
      </c>
      <c r="J21" s="107" t="str">
        <f>IF(J13="冷房",VLOOKUP(J$20&amp;"福岡"&amp;$C$21&amp;$D$21,'&lt;PAC&gt;マスタNO1'!$Q:$R,2,0),"")</f>
        <v/>
      </c>
      <c r="K21" s="107" t="str">
        <f>IF(K13="冷房",VLOOKUP(K$20&amp;"福岡"&amp;$C$21&amp;$D$21,'&lt;PAC&gt;マスタNO1'!$Q:$R,2,0),"")</f>
        <v/>
      </c>
      <c r="L21" s="107" t="str">
        <f>IF(L13="冷房",VLOOKUP(L$20&amp;"福岡"&amp;$C$21&amp;$D$21,'&lt;PAC&gt;マスタNO1'!$Q:$R,2,0),"")</f>
        <v/>
      </c>
      <c r="M21" s="107" t="str">
        <f>IF(M13="冷房",VLOOKUP(M$20&amp;"福岡"&amp;$C$21&amp;$D$21,'&lt;PAC&gt;マスタNO1'!$Q:$R,2,0),"")</f>
        <v/>
      </c>
      <c r="N21" s="107" t="str">
        <f>IF(N13="冷房",VLOOKUP(N$20&amp;"福岡"&amp;$C$21&amp;$D$21,'&lt;PAC&gt;マスタNO1'!$Q:$R,2,0),"")</f>
        <v/>
      </c>
      <c r="O21" s="107" t="str">
        <f>IF(O13="冷房",VLOOKUP(O$20&amp;"福岡"&amp;$C$21&amp;$D$21,'&lt;PAC&gt;マスタNO1'!$Q:$R,2,0),"")</f>
        <v/>
      </c>
      <c r="P21" s="107" t="str">
        <f>IF(P13="冷房",VLOOKUP(P$20&amp;"福岡"&amp;$C$21&amp;$D$21,'&lt;PAC&gt;マスタNO1'!$Q:$R,2,0),"")</f>
        <v/>
      </c>
      <c r="Q21" s="107" t="e">
        <f>AVERAGE(E21:P21)</f>
        <v>#DIV/0!</v>
      </c>
    </row>
    <row r="22" spans="3:19" ht="19.5" thickBot="1">
      <c r="C22" s="140"/>
      <c r="D22" s="88" t="s">
        <v>0</v>
      </c>
      <c r="E22" s="108" t="str">
        <f>IF(E13="暖房",VLOOKUP(E$20&amp;"福岡"&amp;$C$21&amp;$D$22,'&lt;PAC&gt;マスタNO1'!$Q:$R,2,0),"")</f>
        <v/>
      </c>
      <c r="F22" s="109" t="str">
        <f>IF(F13="暖房",VLOOKUP(F$20&amp;"福岡"&amp;$C$21&amp;$D$22,'&lt;PAC&gt;マスタNO1'!$Q:$R,2,0),"")</f>
        <v/>
      </c>
      <c r="G22" s="109" t="str">
        <f>IF(G13="暖房",VLOOKUP(G$20&amp;"福岡"&amp;$C$21&amp;$D$22,'&lt;PAC&gt;マスタNO1'!$Q:$R,2,0),"")</f>
        <v/>
      </c>
      <c r="H22" s="109" t="str">
        <f>IF(H13="暖房",VLOOKUP(H$20&amp;"福岡"&amp;$C$21&amp;$D$22,'&lt;PAC&gt;マスタNO1'!$Q:$R,2,0),"")</f>
        <v/>
      </c>
      <c r="I22" s="109" t="str">
        <f>IF(I13="暖房",VLOOKUP(I$20&amp;"福岡"&amp;$C$21&amp;$D$22,'&lt;PAC&gt;マスタNO1'!$Q:$R,2,0),"")</f>
        <v/>
      </c>
      <c r="J22" s="109" t="str">
        <f>IF(J13="暖房",VLOOKUP(J$20&amp;"福岡"&amp;$C$21&amp;$D$22,'&lt;PAC&gt;マスタNO1'!$Q:$R,2,0),"")</f>
        <v/>
      </c>
      <c r="K22" s="109" t="str">
        <f>IF(K13="暖房",VLOOKUP(K$20&amp;"福岡"&amp;$C$21&amp;$D$22,'&lt;PAC&gt;マスタNO1'!$Q:$R,2,0),"")</f>
        <v/>
      </c>
      <c r="L22" s="109" t="str">
        <f>IF(L13="暖房",VLOOKUP(L$20&amp;"福岡"&amp;$C$21&amp;$D$22,'&lt;PAC&gt;マスタNO1'!$Q:$R,2,0),"")</f>
        <v/>
      </c>
      <c r="M22" s="109" t="str">
        <f>IF(M13="暖房",VLOOKUP(M$20&amp;"福岡"&amp;$C$21&amp;$D$22,'&lt;PAC&gt;マスタNO1'!$Q:$R,2,0),"")</f>
        <v/>
      </c>
      <c r="N22" s="109" t="str">
        <f>IF(N13="暖房",VLOOKUP(N$20&amp;"福岡"&amp;$C$21&amp;$D$22,'&lt;PAC&gt;マスタNO1'!$Q:$R,2,0),"")</f>
        <v/>
      </c>
      <c r="O22" s="109" t="str">
        <f>IF(O13="暖房",VLOOKUP(O$20&amp;"福岡"&amp;$C$21&amp;$D$22,'&lt;PAC&gt;マスタNO1'!$Q:$R,2,0),"")</f>
        <v/>
      </c>
      <c r="P22" s="109" t="str">
        <f>IF(P13="暖房",VLOOKUP(P$20&amp;"福岡"&amp;$C$21&amp;$D$22,'&lt;PAC&gt;マスタNO1'!$Q:$R,2,0),"")</f>
        <v/>
      </c>
      <c r="Q22" s="110" t="e">
        <f>AVERAGE(E22:P22)</f>
        <v>#DIV/0!</v>
      </c>
    </row>
    <row r="23" spans="3:19">
      <c r="C23" s="139" t="s">
        <v>16</v>
      </c>
      <c r="D23" s="20" t="s">
        <v>1</v>
      </c>
      <c r="E23" s="106" t="str">
        <f>IF(E14="冷房",VLOOKUP(E$20&amp;"福岡"&amp;$C$23&amp;$D$23,'&lt;PAC&gt;マスタNO1'!$Q:$R,2,0),"")</f>
        <v/>
      </c>
      <c r="F23" s="107" t="str">
        <f>IF(F14="冷房",VLOOKUP(F$20&amp;"福岡"&amp;$C$23&amp;$D$23,'&lt;PAC&gt;マスタNO1'!$Q:$R,2,0),"")</f>
        <v/>
      </c>
      <c r="G23" s="107" t="str">
        <f>IF(G14="冷房",VLOOKUP(G$20&amp;"福岡"&amp;$C$23&amp;$D$23,'&lt;PAC&gt;マスタNO1'!$Q:$R,2,0),"")</f>
        <v/>
      </c>
      <c r="H23" s="107" t="str">
        <f>IF(H14="冷房",VLOOKUP(H$20&amp;"福岡"&amp;$C$23&amp;$D$23,'&lt;PAC&gt;マスタNO1'!$Q:$R,2,0),"")</f>
        <v/>
      </c>
      <c r="I23" s="107" t="str">
        <f>IF(I14="冷房",VLOOKUP(I$20&amp;"福岡"&amp;$C$23&amp;$D$23,'&lt;PAC&gt;マスタNO1'!$Q:$R,2,0),"")</f>
        <v/>
      </c>
      <c r="J23" s="107" t="str">
        <f>IF(J14="冷房",VLOOKUP(J$20&amp;"福岡"&amp;$C$23&amp;$D$23,'&lt;PAC&gt;マスタNO1'!$Q:$R,2,0),"")</f>
        <v/>
      </c>
      <c r="K23" s="107" t="str">
        <f>IF(K14="冷房",VLOOKUP(K$20&amp;"福岡"&amp;$C$23&amp;$D$23,'&lt;PAC&gt;マスタNO1'!$Q:$R,2,0),"")</f>
        <v/>
      </c>
      <c r="L23" s="107" t="str">
        <f>IF(L14="冷房",VLOOKUP(L$20&amp;"福岡"&amp;$C$23&amp;$D$23,'&lt;PAC&gt;マスタNO1'!$Q:$R,2,0),"")</f>
        <v/>
      </c>
      <c r="M23" s="107" t="str">
        <f>IF(M14="冷房",VLOOKUP(M$20&amp;"福岡"&amp;$C$23&amp;$D$23,'&lt;PAC&gt;マスタNO1'!$Q:$R,2,0),"")</f>
        <v/>
      </c>
      <c r="N23" s="107" t="str">
        <f>IF(N14="冷房",VLOOKUP(N$20&amp;"福岡"&amp;$C$23&amp;$D$23,'&lt;PAC&gt;マスタNO1'!$Q:$R,2,0),"")</f>
        <v/>
      </c>
      <c r="O23" s="107" t="str">
        <f>IF(O14="冷房",VLOOKUP(O$20&amp;"福岡"&amp;$C$23&amp;$D$23,'&lt;PAC&gt;マスタNO1'!$Q:$R,2,0),"")</f>
        <v/>
      </c>
      <c r="P23" s="107" t="str">
        <f>IF(P14="冷房",VLOOKUP(P$20&amp;"福岡"&amp;$C$23&amp;$D$23,'&lt;PAC&gt;マスタNO1'!$Q:$R,2,0),"")</f>
        <v/>
      </c>
      <c r="Q23" s="107" t="e">
        <f>AVERAGE(E23:P23)</f>
        <v>#DIV/0!</v>
      </c>
    </row>
    <row r="24" spans="3:19">
      <c r="C24" s="141"/>
      <c r="D24" s="19" t="s">
        <v>0</v>
      </c>
      <c r="E24" s="111" t="str">
        <f>IF(E14="暖房",VLOOKUP(E$20&amp;"福岡"&amp;$C$23&amp;$D$24,'&lt;PAC&gt;マスタNO1'!$Q:$R,2,0),"")</f>
        <v/>
      </c>
      <c r="F24" s="112" t="str">
        <f>IF(F14="暖房",VLOOKUP(F$20&amp;"福岡"&amp;$C$23&amp;$D$24,'&lt;PAC&gt;マスタNO1'!$Q:$R,2,0),"")</f>
        <v/>
      </c>
      <c r="G24" s="112" t="str">
        <f>IF(G14="暖房",VLOOKUP(G$20&amp;"福岡"&amp;$C$23&amp;$D$24,'&lt;PAC&gt;マスタNO1'!$Q:$R,2,0),"")</f>
        <v/>
      </c>
      <c r="H24" s="112" t="str">
        <f>IF(H14="暖房",VLOOKUP(H$20&amp;"福岡"&amp;$C$23&amp;$D$24,'&lt;PAC&gt;マスタNO1'!$Q:$R,2,0),"")</f>
        <v/>
      </c>
      <c r="I24" s="112" t="str">
        <f>IF(I14="暖房",VLOOKUP(I$20&amp;"福岡"&amp;$C$23&amp;$D$24,'&lt;PAC&gt;マスタNO1'!$Q:$R,2,0),"")</f>
        <v/>
      </c>
      <c r="J24" s="112" t="str">
        <f>IF(J14="暖房",VLOOKUP(J$20&amp;"福岡"&amp;$C$23&amp;$D$24,'&lt;PAC&gt;マスタNO1'!$Q:$R,2,0),"")</f>
        <v/>
      </c>
      <c r="K24" s="112" t="str">
        <f>IF(K14="暖房",VLOOKUP(K$20&amp;"福岡"&amp;$C$23&amp;$D$24,'&lt;PAC&gt;マスタNO1'!$Q:$R,2,0),"")</f>
        <v/>
      </c>
      <c r="L24" s="112" t="str">
        <f>IF(L14="暖房",VLOOKUP(L$20&amp;"福岡"&amp;$C$23&amp;$D$24,'&lt;PAC&gt;マスタNO1'!$Q:$R,2,0),"")</f>
        <v/>
      </c>
      <c r="M24" s="112" t="str">
        <f>IF(M14="暖房",VLOOKUP(M$20&amp;"福岡"&amp;$C$23&amp;$D$24,'&lt;PAC&gt;マスタNO1'!$Q:$R,2,0),"")</f>
        <v/>
      </c>
      <c r="N24" s="112" t="str">
        <f>IF(N14="暖房",VLOOKUP(N$20&amp;"福岡"&amp;$C$23&amp;$D$24,'&lt;PAC&gt;マスタNO1'!$Q:$R,2,0),"")</f>
        <v/>
      </c>
      <c r="O24" s="112" t="str">
        <f>IF(O14="暖房",VLOOKUP(O$20&amp;"福岡"&amp;$C$23&amp;$D$24,'&lt;PAC&gt;マスタNO1'!$Q:$R,2,0),"")</f>
        <v/>
      </c>
      <c r="P24" s="112" t="str">
        <f>IF(P14="暖房",VLOOKUP(P$20&amp;"福岡"&amp;$C$23&amp;$D$24,'&lt;PAC&gt;マスタNO1'!$Q:$R,2,0),"")</f>
        <v/>
      </c>
      <c r="Q24" s="112" t="e">
        <f>AVERAGE(E24:P24)</f>
        <v>#DIV/0!</v>
      </c>
      <c r="S24"/>
    </row>
    <row r="25" spans="3:19">
      <c r="S25"/>
    </row>
    <row r="26" spans="3:19">
      <c r="C26" t="s">
        <v>778</v>
      </c>
    </row>
    <row r="27" spans="3:19" ht="19.5" thickBot="1">
      <c r="C27" s="137" t="s">
        <v>17</v>
      </c>
      <c r="D27" s="138"/>
      <c r="E27" s="85">
        <v>4</v>
      </c>
      <c r="F27" s="86">
        <v>5</v>
      </c>
      <c r="G27" s="86">
        <v>6</v>
      </c>
      <c r="H27" s="86">
        <v>7</v>
      </c>
      <c r="I27" s="86">
        <v>8</v>
      </c>
      <c r="J27" s="86">
        <v>9</v>
      </c>
      <c r="K27" s="86">
        <v>10</v>
      </c>
      <c r="L27" s="86">
        <v>11</v>
      </c>
      <c r="M27" s="86">
        <v>12</v>
      </c>
      <c r="N27" s="86">
        <v>1</v>
      </c>
      <c r="O27" s="86">
        <v>2</v>
      </c>
      <c r="P27" s="86">
        <v>3</v>
      </c>
      <c r="Q27" s="7" t="s">
        <v>31</v>
      </c>
    </row>
    <row r="28" spans="3:19">
      <c r="C28" s="139" t="s">
        <v>15</v>
      </c>
      <c r="D28" s="20" t="s">
        <v>1</v>
      </c>
      <c r="E28" s="106" t="str">
        <f>IF(E$13="冷房",IF($C$9="店舗",VLOOKUP(E$27&amp;$E$37&amp;$D$28&amp;$G$37&amp;$I$37,'&lt;PAC&gt;マスタNO1'!$Y:$AE,7,0),""),"")</f>
        <v/>
      </c>
      <c r="F28" s="107" t="str">
        <f>IF(F$13="冷房",IF($C$9="店舗",VLOOKUP(F$27&amp;$E$37&amp;$D$28&amp;$G$37&amp;$I$37,'&lt;PAC&gt;マスタNO1'!$Y:$AE,7,0),""),"")</f>
        <v/>
      </c>
      <c r="G28" s="107" t="str">
        <f>IF(G$13="冷房",IF($C$9="店舗",VLOOKUP(G$27&amp;$E$37&amp;$D$28&amp;$G$37&amp;$I$37,'&lt;PAC&gt;マスタNO1'!$Y:$AE,7,0),""),"")</f>
        <v/>
      </c>
      <c r="H28" s="107" t="str">
        <f>IF(H$13="冷房",IF($C$9="店舗",VLOOKUP(H$27&amp;$E$37&amp;$D$28&amp;$G$37&amp;$I$37,'&lt;PAC&gt;マスタNO1'!$Y:$AE,7,0),""),"")</f>
        <v/>
      </c>
      <c r="I28" s="107" t="str">
        <f>IF(I$13="冷房",IF($C$9="店舗",VLOOKUP(I$27&amp;$E$37&amp;$D$28&amp;$G$37&amp;$I$37,'&lt;PAC&gt;マスタNO1'!$Y:$AE,7,0),""),"")</f>
        <v/>
      </c>
      <c r="J28" s="107" t="str">
        <f>IF(J$13="冷房",IF($C$9="店舗",VLOOKUP(J$27&amp;$E$37&amp;$D$28&amp;$G$37&amp;$I$37,'&lt;PAC&gt;マスタNO1'!$Y:$AE,7,0),""),"")</f>
        <v/>
      </c>
      <c r="K28" s="107" t="str">
        <f>IF(K$13="冷房",IF($C$9="店舗",VLOOKUP(K$27&amp;$E$37&amp;$D$28&amp;$G$37&amp;$I$37,'&lt;PAC&gt;マスタNO1'!$Y:$AE,7,0),""),"")</f>
        <v/>
      </c>
      <c r="L28" s="107" t="str">
        <f>IF(L$13="冷房",IF($C$9="店舗",VLOOKUP(L$27&amp;$E$37&amp;$D$28&amp;$G$37&amp;$I$37,'&lt;PAC&gt;マスタNO1'!$Y:$AE,7,0),""),"")</f>
        <v/>
      </c>
      <c r="M28" s="107" t="str">
        <f>IF(M$13="冷房",IF($C$9="店舗",VLOOKUP(M$27&amp;$E$37&amp;$D$28&amp;$G$37&amp;$I$37,'&lt;PAC&gt;マスタNO1'!$Y:$AE,7,0),""),"")</f>
        <v/>
      </c>
      <c r="N28" s="107" t="str">
        <f>IF(N$13="冷房",IF($C$9="店舗",VLOOKUP(N$27&amp;$E$37&amp;$D$28&amp;$G$37&amp;$I$37,'&lt;PAC&gt;マスタNO1'!$Y:$AE,7,0),""),"")</f>
        <v/>
      </c>
      <c r="O28" s="107" t="str">
        <f>IF(O$13="冷房",IF($C$9="店舗",VLOOKUP(O$27&amp;$E$37&amp;$D$28&amp;$G$37&amp;$I$37,'&lt;PAC&gt;マスタNO1'!$Y:$AE,7,0),""),"")</f>
        <v/>
      </c>
      <c r="P28" s="107" t="str">
        <f>IF(P$13="冷房",IF($C$9="店舗",VLOOKUP(P$27&amp;$E$37&amp;$D$28&amp;$G$37&amp;$I$37,'&lt;PAC&gt;マスタNO1'!$Y:$AE,7,0),""),"")</f>
        <v/>
      </c>
      <c r="Q28" s="107" t="e">
        <f>AVERAGE(E28:P28)</f>
        <v>#DIV/0!</v>
      </c>
    </row>
    <row r="29" spans="3:19" ht="19.5" thickBot="1">
      <c r="C29" s="140"/>
      <c r="D29" s="88" t="s">
        <v>0</v>
      </c>
      <c r="E29" s="108" t="str">
        <f>IF(E$13="暖房",IF($C$9="店舗",VLOOKUP(E$27&amp;$E$37&amp;$D$29&amp;$G$37&amp;$I$37,'&lt;PAC&gt;マスタNO1'!$Y:$AE,7,0),""),"")</f>
        <v/>
      </c>
      <c r="F29" s="109" t="str">
        <f>IF(F$13="暖房",IF($C$9="店舗",VLOOKUP(F$27&amp;$E$37&amp;$D$29&amp;$G$37&amp;$I$37,'&lt;PAC&gt;マスタNO1'!$Y:$AE,7,0),""),"")</f>
        <v/>
      </c>
      <c r="G29" s="109" t="str">
        <f>IF(G$13="暖房",IF($C$9="店舗",VLOOKUP(G$27&amp;$E$37&amp;$D$29&amp;$G$37&amp;$I$37,'&lt;PAC&gt;マスタNO1'!$Y:$AE,7,0),""),"")</f>
        <v/>
      </c>
      <c r="H29" s="109" t="str">
        <f>IF(H$13="暖房",IF($C$9="店舗",VLOOKUP(H$27&amp;$E$37&amp;$D$29&amp;$G$37&amp;$I$37,'&lt;PAC&gt;マスタNO1'!$Y:$AE,7,0),""),"")</f>
        <v/>
      </c>
      <c r="I29" s="109" t="str">
        <f>IF(I$13="暖房",IF($C$9="店舗",VLOOKUP(I$27&amp;$E$37&amp;$D$29&amp;$G$37&amp;$I$37,'&lt;PAC&gt;マスタNO1'!$Y:$AE,7,0),""),"")</f>
        <v/>
      </c>
      <c r="J29" s="109" t="str">
        <f>IF(J$13="暖房",IF($C$9="店舗",VLOOKUP(J$27&amp;$E$37&amp;$D$29&amp;$G$37&amp;$I$37,'&lt;PAC&gt;マスタNO1'!$Y:$AE,7,0),""),"")</f>
        <v/>
      </c>
      <c r="K29" s="109" t="str">
        <f>IF(K$13="暖房",IF($C$9="店舗",VLOOKUP(K$27&amp;$E$37&amp;$D$29&amp;$G$37&amp;$I$37,'&lt;PAC&gt;マスタNO1'!$Y:$AE,7,0),""),"")</f>
        <v/>
      </c>
      <c r="L29" s="109" t="str">
        <f>IF(L$13="暖房",IF($C$9="店舗",VLOOKUP(L$27&amp;$E$37&amp;$D$29&amp;$G$37&amp;$I$37,'&lt;PAC&gt;マスタNO1'!$Y:$AE,7,0),""),"")</f>
        <v/>
      </c>
      <c r="M29" s="109" t="str">
        <f>IF(M$13="暖房",IF($C$9="店舗",VLOOKUP(M$27&amp;$E$37&amp;$D$29&amp;$G$37&amp;$I$37,'&lt;PAC&gt;マスタNO1'!$Y:$AE,7,0),""),"")</f>
        <v/>
      </c>
      <c r="N29" s="109" t="str">
        <f>IF(N$13="暖房",IF($C$9="店舗",VLOOKUP(N$27&amp;$E$37&amp;$D$29&amp;$G$37&amp;$I$37,'&lt;PAC&gt;マスタNO1'!$Y:$AE,7,0),""),"")</f>
        <v/>
      </c>
      <c r="O29" s="109" t="str">
        <f>IF(O$13="暖房",IF($C$9="店舗",VLOOKUP(O$27&amp;$E$37&amp;$D$29&amp;$G$37&amp;$I$37,'&lt;PAC&gt;マスタNO1'!$Y:$AE,7,0),""),"")</f>
        <v/>
      </c>
      <c r="P29" s="109" t="str">
        <f>IF(P$13="暖房",IF($C$9="店舗",VLOOKUP(P$27&amp;$E$37&amp;$D$29&amp;$G$37&amp;$I$37,'&lt;PAC&gt;マスタNO1'!$Y:$AE,7,0),""),"")</f>
        <v/>
      </c>
      <c r="Q29" s="110" t="e">
        <f>AVERAGE(E29:P29)</f>
        <v>#DIV/0!</v>
      </c>
    </row>
    <row r="30" spans="3:19" s="4" customFormat="1">
      <c r="C30" s="139" t="s">
        <v>16</v>
      </c>
      <c r="D30" s="20" t="s">
        <v>1</v>
      </c>
      <c r="E30" s="106" t="str">
        <f>IF(E$14="冷房",IF($C$9="事務所",VLOOKUP(E$27&amp;$E$37&amp;$D$30&amp;$G$37&amp;$I$37,'&lt;PAC&gt;マスタNO1'!$Y:$AE,7,0),""),"")</f>
        <v/>
      </c>
      <c r="F30" s="107" t="str">
        <f>IF(F$14="冷房",IF($C$9="事務所",VLOOKUP(F$27&amp;$E$37&amp;$D$30&amp;$G$37&amp;$I$37,'&lt;PAC&gt;マスタNO1'!$Y:$AE,7,0),""),"")</f>
        <v/>
      </c>
      <c r="G30" s="107" t="str">
        <f>IF(G$14="冷房",IF($C$9="事務所",VLOOKUP(G$27&amp;$E$37&amp;$D$30&amp;$G$37&amp;$I$37,'&lt;PAC&gt;マスタNO1'!$Y:$AE,7,0),""),"")</f>
        <v/>
      </c>
      <c r="H30" s="107" t="str">
        <f>IF(H$14="冷房",IF($C$9="事務所",VLOOKUP(H$27&amp;$E$37&amp;$D$30&amp;$G$37&amp;$I$37,'&lt;PAC&gt;マスタNO1'!$Y:$AE,7,0),""),"")</f>
        <v/>
      </c>
      <c r="I30" s="107" t="str">
        <f>IF(I$14="冷房",IF($C$9="事務所",VLOOKUP(I$27&amp;$E$37&amp;$D$30&amp;$G$37&amp;$I$37,'&lt;PAC&gt;マスタNO1'!$Y:$AE,7,0),""),"")</f>
        <v/>
      </c>
      <c r="J30" s="107" t="str">
        <f>IF(J$14="冷房",IF($C$9="事務所",VLOOKUP(J$27&amp;$E$37&amp;$D$30&amp;$G$37&amp;$I$37,'&lt;PAC&gt;マスタNO1'!$Y:$AE,7,0),""),"")</f>
        <v/>
      </c>
      <c r="K30" s="107" t="str">
        <f>IF(K$14="冷房",IF($C$9="事務所",VLOOKUP(K$27&amp;$E$37&amp;$D$30&amp;$G$37&amp;$I$37,'&lt;PAC&gt;マスタNO1'!$Y:$AE,7,0),""),"")</f>
        <v/>
      </c>
      <c r="L30" s="107" t="str">
        <f>IF(L$14="冷房",IF($C$9="事務所",VLOOKUP(L$27&amp;$E$37&amp;$D$30&amp;$G$37&amp;$I$37,'&lt;PAC&gt;マスタNO1'!$Y:$AE,7,0),""),"")</f>
        <v/>
      </c>
      <c r="M30" s="107" t="str">
        <f>IF(M$14="冷房",IF($C$9="事務所",VLOOKUP(M$27&amp;$E$37&amp;$D$30&amp;$G$37&amp;$I$37,'&lt;PAC&gt;マスタNO1'!$Y:$AE,7,0),""),"")</f>
        <v/>
      </c>
      <c r="N30" s="107" t="str">
        <f>IF(N$14="冷房",IF($C$9="事務所",VLOOKUP(N$27&amp;$E$37&amp;$D$30&amp;$G$37&amp;$I$37,'&lt;PAC&gt;マスタNO1'!$Y:$AE,7,0),""),"")</f>
        <v/>
      </c>
      <c r="O30" s="107" t="str">
        <f>IF(O$14="冷房",IF($C$9="事務所",VLOOKUP(O$27&amp;$E$37&amp;$D$30&amp;$G$37&amp;$I$37,'&lt;PAC&gt;マスタNO1'!$Y:$AE,7,0),""),"")</f>
        <v/>
      </c>
      <c r="P30" s="107" t="str">
        <f>IF(P$14="冷房",IF($C$9="事務所",VLOOKUP(P$27&amp;$E$37&amp;$D$30&amp;$G$37&amp;$I$37,'&lt;PAC&gt;マスタNO1'!$Y:$AE,7,0),""),"")</f>
        <v/>
      </c>
      <c r="Q30" s="107" t="e">
        <f>AVERAGE(E30:P30)</f>
        <v>#DIV/0!</v>
      </c>
    </row>
    <row r="31" spans="3:19" s="4" customFormat="1">
      <c r="C31" s="141"/>
      <c r="D31" s="19" t="s">
        <v>0</v>
      </c>
      <c r="E31" s="111" t="str">
        <f>IF(E$14="暖房",IF($C$9="事務所",VLOOKUP(E$27&amp;$E$37&amp;$D$31&amp;$G$37&amp;$I$37,'&lt;PAC&gt;マスタNO1'!$Y:$AE,7,0),""),"")</f>
        <v/>
      </c>
      <c r="F31" s="112" t="str">
        <f>IF(F$14="暖房",IF($C$9="事務所",VLOOKUP(F$27&amp;$E$37&amp;$D$31&amp;$G$37&amp;$I$37,'&lt;PAC&gt;マスタNO1'!$Y:$AE,7,0),""),"")</f>
        <v/>
      </c>
      <c r="G31" s="112" t="str">
        <f>IF(G$14="暖房",IF($C$9="事務所",VLOOKUP(G$27&amp;$E$37&amp;$D$31&amp;$G$37&amp;$I$37,'&lt;PAC&gt;マスタNO1'!$Y:$AE,7,0),""),"")</f>
        <v/>
      </c>
      <c r="H31" s="112" t="str">
        <f>IF(H$14="暖房",IF($C$9="事務所",VLOOKUP(H$27&amp;$E$37&amp;$D$31&amp;$G$37&amp;$I$37,'&lt;PAC&gt;マスタNO1'!$Y:$AE,7,0),""),"")</f>
        <v/>
      </c>
      <c r="I31" s="112" t="str">
        <f>IF(I$14="暖房",IF($C$9="事務所",VLOOKUP(I$27&amp;$E$37&amp;$D$31&amp;$G$37&amp;$I$37,'&lt;PAC&gt;マスタNO1'!$Y:$AE,7,0),""),"")</f>
        <v/>
      </c>
      <c r="J31" s="112" t="str">
        <f>IF(J$14="暖房",IF($C$9="事務所",VLOOKUP(J$27&amp;$E$37&amp;$D$31&amp;$G$37&amp;$I$37,'&lt;PAC&gt;マスタNO1'!$Y:$AE,7,0),""),"")</f>
        <v/>
      </c>
      <c r="K31" s="112" t="str">
        <f>IF(K$14="暖房",IF($C$9="事務所",VLOOKUP(K$27&amp;$E$37&amp;$D$31&amp;$G$37&amp;$I$37,'&lt;PAC&gt;マスタNO1'!$Y:$AE,7,0),""),"")</f>
        <v/>
      </c>
      <c r="L31" s="112" t="str">
        <f>IF(L$14="暖房",IF($C$9="事務所",VLOOKUP(L$27&amp;$E$37&amp;$D$31&amp;$G$37&amp;$I$37,'&lt;PAC&gt;マスタNO1'!$Y:$AE,7,0),""),"")</f>
        <v/>
      </c>
      <c r="M31" s="112" t="str">
        <f>IF(M$14="暖房",IF($C$9="事務所",VLOOKUP(M$27&amp;$E$37&amp;$D$31&amp;$G$37&amp;$I$37,'&lt;PAC&gt;マスタNO1'!$Y:$AE,7,0),""),"")</f>
        <v/>
      </c>
      <c r="N31" s="112" t="str">
        <f>IF(N$14="暖房",IF($C$9="事務所",VLOOKUP(N$27&amp;$E$37&amp;$D$31&amp;$G$37&amp;$I$37,'&lt;PAC&gt;マスタNO1'!$Y:$AE,7,0),""),"")</f>
        <v/>
      </c>
      <c r="O31" s="112" t="str">
        <f>IF(O$14="暖房",IF($C$9="事務所",VLOOKUP(O$27&amp;$E$37&amp;$D$31&amp;$G$37&amp;$I$37,'&lt;PAC&gt;マスタNO1'!$Y:$AE,7,0),""),"")</f>
        <v/>
      </c>
      <c r="P31" s="112" t="str">
        <f>IF(P$14="暖房",IF($C$9="事務所",VLOOKUP(P$27&amp;$E$37&amp;$D$31&amp;$G$37&amp;$I$37,'&lt;PAC&gt;マスタNO1'!$Y:$AE,7,0),""),"")</f>
        <v/>
      </c>
      <c r="Q31" s="112" t="e">
        <f>AVERAGE(E31:P31)</f>
        <v>#DIV/0!</v>
      </c>
    </row>
    <row r="32" spans="3:19" s="4" customFormat="1">
      <c r="C32"/>
      <c r="D32"/>
      <c r="E32"/>
      <c r="F32"/>
      <c r="G32" s="89"/>
      <c r="H32"/>
      <c r="I32"/>
      <c r="J32"/>
      <c r="K32"/>
      <c r="L32"/>
      <c r="M32"/>
      <c r="N32"/>
      <c r="O32"/>
      <c r="P32"/>
      <c r="Q32"/>
    </row>
    <row r="34" spans="2:17" s="4" customFormat="1" ht="24">
      <c r="B34" s="3">
        <v>2</v>
      </c>
      <c r="C34" s="2" t="s">
        <v>24</v>
      </c>
      <c r="D34" s="2"/>
      <c r="E34" s="2"/>
      <c r="F34" s="2"/>
      <c r="G34"/>
      <c r="H34"/>
      <c r="I34"/>
      <c r="J34"/>
      <c r="K34"/>
      <c r="L34"/>
      <c r="M34"/>
      <c r="N34"/>
      <c r="O34"/>
      <c r="P34"/>
      <c r="Q34"/>
    </row>
    <row r="36" spans="2:17" s="4" customFormat="1">
      <c r="C36" s="9" t="s">
        <v>1</v>
      </c>
      <c r="D36"/>
      <c r="E36" t="s">
        <v>45</v>
      </c>
      <c r="F36"/>
      <c r="G36" t="s">
        <v>779</v>
      </c>
      <c r="H36"/>
      <c r="I36" t="s">
        <v>780</v>
      </c>
      <c r="J36"/>
      <c r="K36" t="s">
        <v>47</v>
      </c>
      <c r="L36"/>
      <c r="M36" t="s">
        <v>24</v>
      </c>
      <c r="N36"/>
      <c r="O36"/>
      <c r="P36"/>
      <c r="Q36"/>
    </row>
    <row r="37" spans="2:17" s="4" customFormat="1">
      <c r="C37"/>
      <c r="D37"/>
      <c r="E37" s="13">
        <f>IF(入力ホーム設備NO1!$F$18&lt;1995,1995,VLOOKUP(入力ホーム設備NO1!$F$18,'&lt;PAC&gt;マスタNO1'!E48:F842,2))</f>
        <v>1995</v>
      </c>
      <c r="F37" t="s">
        <v>46</v>
      </c>
      <c r="G37" s="13">
        <f>入力ホーム設備NO1!F24</f>
        <v>0</v>
      </c>
      <c r="H37"/>
      <c r="I37" s="13">
        <f>入力ホーム設備NO1!F25</f>
        <v>0</v>
      </c>
      <c r="J37"/>
      <c r="K37" s="5" t="str">
        <f>+E9</f>
        <v/>
      </c>
      <c r="L37"/>
      <c r="M37" s="113" t="str">
        <f>IF($C$9="店舗",Q28,IF($C$9="事務所",Q30,""))</f>
        <v/>
      </c>
      <c r="N37"/>
      <c r="O37"/>
      <c r="P37"/>
      <c r="Q37"/>
    </row>
    <row r="38" spans="2:17" s="4" customFormat="1">
      <c r="C38"/>
      <c r="D38"/>
      <c r="E38"/>
      <c r="F38"/>
      <c r="G38"/>
      <c r="H38"/>
      <c r="I38"/>
      <c r="J38"/>
      <c r="K38"/>
      <c r="L38"/>
      <c r="M38" s="90"/>
      <c r="N38"/>
      <c r="O38"/>
      <c r="P38"/>
      <c r="Q38"/>
    </row>
    <row r="39" spans="2:17" s="4" customFormat="1">
      <c r="C39" s="9" t="s">
        <v>0</v>
      </c>
      <c r="D39"/>
      <c r="E39" t="s">
        <v>45</v>
      </c>
      <c r="F39"/>
      <c r="G39" t="s">
        <v>779</v>
      </c>
      <c r="H39"/>
      <c r="I39" t="s">
        <v>780</v>
      </c>
      <c r="J39"/>
      <c r="K39" t="s">
        <v>47</v>
      </c>
      <c r="L39"/>
      <c r="M39" s="90" t="s">
        <v>24</v>
      </c>
      <c r="N39"/>
      <c r="O39"/>
      <c r="P39"/>
      <c r="Q39"/>
    </row>
    <row r="40" spans="2:17" s="4" customFormat="1">
      <c r="C40"/>
      <c r="D40"/>
      <c r="E40" s="13">
        <f>IF(入力ホーム設備NO1!$F$18&lt;1995,1995,VLOOKUP(入力ホーム設備NO1!$F$18,'&lt;PAC&gt;マスタNO1'!E51:F845,2))</f>
        <v>1995</v>
      </c>
      <c r="F40" t="s">
        <v>46</v>
      </c>
      <c r="G40" s="13">
        <f>入力ホーム設備NO1!F24</f>
        <v>0</v>
      </c>
      <c r="H40"/>
      <c r="I40" s="13">
        <f>入力ホーム設備NO1!F25</f>
        <v>0</v>
      </c>
      <c r="J40"/>
      <c r="K40" s="5" t="str">
        <f>+E10</f>
        <v/>
      </c>
      <c r="L40"/>
      <c r="M40" s="113" t="str">
        <f>IF($C$9="店舗",Q29,IF($C$9="事務所",Q31,""))</f>
        <v/>
      </c>
      <c r="N40"/>
      <c r="O40"/>
      <c r="P40"/>
      <c r="Q40"/>
    </row>
    <row r="43" spans="2:17" s="4" customFormat="1" ht="24">
      <c r="B43" s="3">
        <v>3</v>
      </c>
      <c r="C43" s="2" t="s">
        <v>28</v>
      </c>
      <c r="D43" s="2"/>
      <c r="E43" s="2"/>
      <c r="F43" s="2"/>
      <c r="G43"/>
      <c r="H43"/>
      <c r="I43"/>
      <c r="J43"/>
      <c r="K43"/>
      <c r="L43"/>
      <c r="M43"/>
      <c r="N43"/>
      <c r="O43"/>
      <c r="P43"/>
      <c r="Q43"/>
    </row>
    <row r="45" spans="2:17" s="4" customFormat="1">
      <c r="C45" s="9" t="s">
        <v>1</v>
      </c>
      <c r="D45"/>
      <c r="E45" t="s">
        <v>18</v>
      </c>
      <c r="F45"/>
      <c r="G45"/>
      <c r="H45" t="s">
        <v>21</v>
      </c>
      <c r="I45"/>
      <c r="J45"/>
      <c r="K45" t="s">
        <v>26</v>
      </c>
      <c r="L45"/>
      <c r="M45"/>
      <c r="N45"/>
      <c r="O45"/>
      <c r="P45"/>
      <c r="Q45"/>
    </row>
    <row r="46" spans="2:17">
      <c r="E46" s="11">
        <f>+入力ホーム設備NO1!D34</f>
        <v>0</v>
      </c>
      <c r="F46" t="s">
        <v>19</v>
      </c>
      <c r="G46" s="4" t="s">
        <v>20</v>
      </c>
      <c r="H46" s="11">
        <f>+入力ホーム設備NO1!F34</f>
        <v>0</v>
      </c>
      <c r="I46" t="s">
        <v>19</v>
      </c>
      <c r="J46" s="4" t="s">
        <v>22</v>
      </c>
      <c r="K46" s="8" t="e">
        <f>+E46/H46</f>
        <v>#DIV/0!</v>
      </c>
    </row>
    <row r="48" spans="2:17">
      <c r="E48" t="s">
        <v>26</v>
      </c>
      <c r="G48" t="s">
        <v>24</v>
      </c>
      <c r="I48" s="115" t="s">
        <v>25</v>
      </c>
    </row>
    <row r="49" spans="2:17">
      <c r="E49" s="8" t="e">
        <f>+K46</f>
        <v>#DIV/0!</v>
      </c>
      <c r="F49" s="4" t="s">
        <v>23</v>
      </c>
      <c r="G49" s="12" t="str">
        <f>M37</f>
        <v/>
      </c>
      <c r="H49" s="4" t="s">
        <v>22</v>
      </c>
      <c r="I49" s="114" t="e">
        <f>ROUNDDOWN((E49*G49),2)</f>
        <v>#DIV/0!</v>
      </c>
    </row>
    <row r="50" spans="2:17">
      <c r="F50" s="4"/>
    </row>
    <row r="51" spans="2:17">
      <c r="C51" s="9" t="s">
        <v>0</v>
      </c>
      <c r="E51" t="s">
        <v>18</v>
      </c>
      <c r="H51" t="s">
        <v>21</v>
      </c>
      <c r="K51" t="s">
        <v>26</v>
      </c>
    </row>
    <row r="52" spans="2:17">
      <c r="E52" s="11">
        <f>+入力ホーム設備NO1!D35</f>
        <v>0</v>
      </c>
      <c r="F52" t="s">
        <v>19</v>
      </c>
      <c r="G52" s="4" t="s">
        <v>20</v>
      </c>
      <c r="H52" s="11">
        <f>+入力ホーム設備NO1!F35</f>
        <v>0</v>
      </c>
      <c r="I52" t="s">
        <v>19</v>
      </c>
      <c r="J52" s="4" t="s">
        <v>22</v>
      </c>
      <c r="K52" s="8" t="e">
        <f>+E52/H52</f>
        <v>#DIV/0!</v>
      </c>
    </row>
    <row r="54" spans="2:17">
      <c r="E54" t="s">
        <v>26</v>
      </c>
      <c r="F54" s="4"/>
      <c r="G54" t="s">
        <v>24</v>
      </c>
      <c r="I54" s="115" t="s">
        <v>25</v>
      </c>
    </row>
    <row r="55" spans="2:17">
      <c r="E55" s="8" t="e">
        <f>+K52</f>
        <v>#DIV/0!</v>
      </c>
      <c r="F55" s="4" t="s">
        <v>23</v>
      </c>
      <c r="G55" s="12" t="str">
        <f>M40</f>
        <v/>
      </c>
      <c r="H55" s="4" t="s">
        <v>22</v>
      </c>
      <c r="I55" s="114" t="e">
        <f>ROUNDDOWN((E55*G55),2)</f>
        <v>#DIV/0!</v>
      </c>
    </row>
    <row r="57" spans="2:17" ht="24">
      <c r="B57" s="3">
        <v>4</v>
      </c>
      <c r="C57" s="2" t="s">
        <v>27</v>
      </c>
      <c r="D57" s="2"/>
      <c r="E57" s="2"/>
      <c r="F57" s="2"/>
    </row>
    <row r="59" spans="2:17">
      <c r="C59" s="9" t="s">
        <v>1</v>
      </c>
      <c r="E59" t="s">
        <v>18</v>
      </c>
      <c r="H59" t="s">
        <v>25</v>
      </c>
      <c r="J59" t="s">
        <v>33</v>
      </c>
    </row>
    <row r="60" spans="2:17">
      <c r="E60" s="12">
        <f>+E46</f>
        <v>0</v>
      </c>
      <c r="F60" t="s">
        <v>19</v>
      </c>
      <c r="G60" s="4" t="s">
        <v>20</v>
      </c>
      <c r="H60" s="1" t="e">
        <f>+I49</f>
        <v>#DIV/0!</v>
      </c>
      <c r="I60" s="4" t="s">
        <v>22</v>
      </c>
      <c r="J60" s="8" t="e">
        <f>+E60/H60</f>
        <v>#DIV/0!</v>
      </c>
      <c r="K60" t="s">
        <v>19</v>
      </c>
    </row>
    <row r="62" spans="2:17" s="4" customFormat="1">
      <c r="C62"/>
      <c r="D62"/>
      <c r="E62" t="s">
        <v>33</v>
      </c>
      <c r="F62"/>
      <c r="G62"/>
      <c r="H62" t="s">
        <v>30</v>
      </c>
      <c r="I62"/>
      <c r="J62" t="s">
        <v>36</v>
      </c>
      <c r="K62"/>
      <c r="L62"/>
      <c r="M62" t="s">
        <v>38</v>
      </c>
      <c r="N62"/>
      <c r="O62"/>
      <c r="P62" t="s">
        <v>52</v>
      </c>
      <c r="Q62"/>
    </row>
    <row r="63" spans="2:17" s="4" customFormat="1">
      <c r="C63"/>
      <c r="D63"/>
      <c r="E63" s="8" t="e">
        <f>+J60</f>
        <v>#DIV/0!</v>
      </c>
      <c r="F63" t="s">
        <v>19</v>
      </c>
      <c r="G63" s="4" t="s">
        <v>23</v>
      </c>
      <c r="H63" s="5" t="str">
        <f>+E9</f>
        <v/>
      </c>
      <c r="I63" s="4" t="s">
        <v>23</v>
      </c>
      <c r="J63" s="10">
        <f>+入力ホーム設備NO1!F22</f>
        <v>0</v>
      </c>
      <c r="K63" t="s">
        <v>37</v>
      </c>
      <c r="L63" s="4" t="s">
        <v>23</v>
      </c>
      <c r="M63" s="10">
        <f>+入力ホーム設備NO1!F23</f>
        <v>0</v>
      </c>
      <c r="N63" t="s">
        <v>39</v>
      </c>
      <c r="O63" s="4" t="s">
        <v>22</v>
      </c>
      <c r="P63" s="1" t="e">
        <f>+E63*H63*J63*M63</f>
        <v>#DIV/0!</v>
      </c>
      <c r="Q63" t="s">
        <v>41</v>
      </c>
    </row>
    <row r="65" spans="3:17" s="4" customFormat="1">
      <c r="C65"/>
      <c r="D65"/>
      <c r="E65" t="s">
        <v>52</v>
      </c>
      <c r="F65"/>
      <c r="G65"/>
      <c r="H65"/>
      <c r="I65"/>
      <c r="J65"/>
      <c r="K65" t="s">
        <v>50</v>
      </c>
      <c r="L65"/>
      <c r="M65"/>
      <c r="N65"/>
      <c r="O65"/>
      <c r="P65"/>
      <c r="Q65"/>
    </row>
    <row r="66" spans="3:17" s="4" customFormat="1">
      <c r="C66"/>
      <c r="D66"/>
      <c r="E66" s="1" t="e">
        <f>+P63</f>
        <v>#DIV/0!</v>
      </c>
      <c r="F66" t="s">
        <v>41</v>
      </c>
      <c r="G66" s="4" t="s">
        <v>23</v>
      </c>
      <c r="H66" s="1">
        <f>COUNTIF(入力ホーム設備NO1!D14:O14,"冷房")</f>
        <v>0</v>
      </c>
      <c r="I66" t="s">
        <v>42</v>
      </c>
      <c r="J66" s="4" t="s">
        <v>22</v>
      </c>
      <c r="K66" s="1" t="e">
        <f>+E66*H66</f>
        <v>#DIV/0!</v>
      </c>
      <c r="L66" t="s">
        <v>43</v>
      </c>
      <c r="M66"/>
      <c r="N66"/>
      <c r="O66"/>
      <c r="P66"/>
      <c r="Q66"/>
    </row>
    <row r="68" spans="3:17" s="4" customFormat="1">
      <c r="C68" s="9" t="s">
        <v>0</v>
      </c>
      <c r="D68"/>
      <c r="E68" t="s">
        <v>18</v>
      </c>
      <c r="F68"/>
      <c r="G68"/>
      <c r="H68" t="s">
        <v>25</v>
      </c>
      <c r="I68"/>
      <c r="J68" t="s">
        <v>33</v>
      </c>
      <c r="K68"/>
      <c r="L68"/>
      <c r="M68"/>
      <c r="N68"/>
      <c r="O68"/>
      <c r="P68"/>
      <c r="Q68"/>
    </row>
    <row r="69" spans="3:17" s="4" customFormat="1">
      <c r="C69"/>
      <c r="D69"/>
      <c r="E69" s="12">
        <f>+E52</f>
        <v>0</v>
      </c>
      <c r="F69" t="s">
        <v>19</v>
      </c>
      <c r="G69" s="4" t="s">
        <v>20</v>
      </c>
      <c r="H69" s="1" t="e">
        <f>+I55</f>
        <v>#DIV/0!</v>
      </c>
      <c r="I69" s="4" t="s">
        <v>22</v>
      </c>
      <c r="J69" s="8" t="e">
        <f>+E69/H69</f>
        <v>#DIV/0!</v>
      </c>
      <c r="K69" t="s">
        <v>19</v>
      </c>
      <c r="L69"/>
      <c r="M69"/>
      <c r="N69"/>
      <c r="O69"/>
      <c r="P69"/>
      <c r="Q69"/>
    </row>
    <row r="71" spans="3:17" s="4" customFormat="1">
      <c r="C71"/>
      <c r="D71"/>
      <c r="E71" t="s">
        <v>33</v>
      </c>
      <c r="F71"/>
      <c r="G71"/>
      <c r="H71" t="s">
        <v>30</v>
      </c>
      <c r="I71"/>
      <c r="J71" t="s">
        <v>36</v>
      </c>
      <c r="K71"/>
      <c r="L71"/>
      <c r="M71" t="s">
        <v>38</v>
      </c>
      <c r="N71"/>
      <c r="O71"/>
      <c r="P71" t="s">
        <v>53</v>
      </c>
      <c r="Q71"/>
    </row>
    <row r="72" spans="3:17" s="4" customFormat="1">
      <c r="C72"/>
      <c r="D72"/>
      <c r="E72" s="12" t="e">
        <f>+J69</f>
        <v>#DIV/0!</v>
      </c>
      <c r="F72" t="s">
        <v>19</v>
      </c>
      <c r="G72" s="4" t="s">
        <v>23</v>
      </c>
      <c r="H72" s="5" t="str">
        <f>+E10</f>
        <v/>
      </c>
      <c r="I72" s="4" t="s">
        <v>23</v>
      </c>
      <c r="J72" s="10">
        <f>+入力ホーム設備NO1!F22</f>
        <v>0</v>
      </c>
      <c r="K72" t="s">
        <v>37</v>
      </c>
      <c r="L72" s="4" t="s">
        <v>23</v>
      </c>
      <c r="M72" s="10">
        <f>+入力ホーム設備NO1!F23</f>
        <v>0</v>
      </c>
      <c r="N72" t="s">
        <v>39</v>
      </c>
      <c r="O72" s="4" t="s">
        <v>22</v>
      </c>
      <c r="P72" s="1" t="e">
        <f>+E72*H72*J72*M72</f>
        <v>#DIV/0!</v>
      </c>
      <c r="Q72" t="s">
        <v>41</v>
      </c>
    </row>
    <row r="74" spans="3:17" s="4" customFormat="1">
      <c r="C74"/>
      <c r="D74"/>
      <c r="E74" t="s">
        <v>53</v>
      </c>
      <c r="F74"/>
      <c r="G74"/>
      <c r="H74"/>
      <c r="I74"/>
      <c r="J74"/>
      <c r="K74" t="s">
        <v>54</v>
      </c>
      <c r="L74"/>
      <c r="M74"/>
      <c r="N74"/>
      <c r="O74"/>
      <c r="P74"/>
      <c r="Q74"/>
    </row>
    <row r="75" spans="3:17" s="4" customFormat="1">
      <c r="C75"/>
      <c r="D75"/>
      <c r="E75" s="1" t="e">
        <f>+P72</f>
        <v>#DIV/0!</v>
      </c>
      <c r="F75" t="s">
        <v>41</v>
      </c>
      <c r="G75" s="4" t="s">
        <v>23</v>
      </c>
      <c r="H75" s="1">
        <f>COUNTIF(入力ホーム設備NO1!D14:O14,"暖房")</f>
        <v>0</v>
      </c>
      <c r="I75" t="s">
        <v>42</v>
      </c>
      <c r="J75" s="4" t="s">
        <v>22</v>
      </c>
      <c r="K75" s="1" t="e">
        <f>+E75*H75</f>
        <v>#DIV/0!</v>
      </c>
      <c r="L75" t="s">
        <v>43</v>
      </c>
      <c r="M75"/>
      <c r="N75"/>
      <c r="O75"/>
      <c r="P75"/>
      <c r="Q75"/>
    </row>
    <row r="77" spans="3:17" s="4" customFormat="1">
      <c r="C77"/>
      <c r="D77"/>
      <c r="E77" t="s">
        <v>50</v>
      </c>
      <c r="F77"/>
      <c r="G77"/>
      <c r="H77" t="s">
        <v>54</v>
      </c>
      <c r="I77"/>
      <c r="J77"/>
      <c r="K77" t="s">
        <v>55</v>
      </c>
      <c r="L77"/>
      <c r="M77"/>
      <c r="N77"/>
      <c r="O77"/>
      <c r="P77"/>
      <c r="Q77"/>
    </row>
    <row r="78" spans="3:17">
      <c r="C78" s="9" t="s">
        <v>49</v>
      </c>
      <c r="E78" s="1" t="e">
        <f>+K66</f>
        <v>#DIV/0!</v>
      </c>
      <c r="F78" t="s">
        <v>43</v>
      </c>
      <c r="G78" t="s">
        <v>51</v>
      </c>
      <c r="H78" s="1" t="e">
        <f>+K75</f>
        <v>#DIV/0!</v>
      </c>
      <c r="I78" t="s">
        <v>43</v>
      </c>
      <c r="J78" t="s">
        <v>22</v>
      </c>
      <c r="K78" s="1" t="e">
        <f>+E78+H78</f>
        <v>#DIV/0!</v>
      </c>
      <c r="L78" t="s">
        <v>43</v>
      </c>
    </row>
    <row r="82" spans="2:19" ht="24">
      <c r="B82" s="3">
        <v>5</v>
      </c>
      <c r="C82" s="2" t="s">
        <v>44</v>
      </c>
      <c r="D82" s="2"/>
      <c r="E82" s="2"/>
      <c r="F82" s="2"/>
    </row>
    <row r="83" spans="2:19">
      <c r="E83" t="s">
        <v>55</v>
      </c>
      <c r="H83" t="s">
        <v>56</v>
      </c>
      <c r="J83" t="s">
        <v>44</v>
      </c>
    </row>
    <row r="84" spans="2:19" s="22" customFormat="1">
      <c r="B84" s="21"/>
      <c r="E84" s="23" t="e">
        <f>+K78</f>
        <v>#DIV/0!</v>
      </c>
      <c r="F84" s="22" t="s">
        <v>43</v>
      </c>
      <c r="G84" s="21" t="s">
        <v>23</v>
      </c>
      <c r="H84" s="23">
        <v>0.40699999999999997</v>
      </c>
      <c r="I84" s="21" t="s">
        <v>22</v>
      </c>
      <c r="J84" s="23" t="e">
        <f>+E84*H84</f>
        <v>#DIV/0!</v>
      </c>
      <c r="K84" s="22" t="s">
        <v>68</v>
      </c>
      <c r="R84" s="21"/>
      <c r="S84" s="21"/>
    </row>
    <row r="85" spans="2:19" s="22" customFormat="1">
      <c r="B85" s="21"/>
      <c r="R85" s="21"/>
      <c r="S85" s="21"/>
    </row>
    <row r="86" spans="2:19" s="22" customFormat="1">
      <c r="B86" s="21"/>
      <c r="J86" s="23" t="e">
        <f>+J84/1000</f>
        <v>#DIV/0!</v>
      </c>
      <c r="K86" s="22" t="s">
        <v>69</v>
      </c>
      <c r="R86" s="21"/>
      <c r="S86" s="21"/>
    </row>
  </sheetData>
  <mergeCells count="17">
    <mergeCell ref="L1:O1"/>
    <mergeCell ref="C8:D8"/>
    <mergeCell ref="E8:F8"/>
    <mergeCell ref="C9:C10"/>
    <mergeCell ref="E9:F9"/>
    <mergeCell ref="E10:F10"/>
    <mergeCell ref="C27:D27"/>
    <mergeCell ref="C28:C29"/>
    <mergeCell ref="C30:C31"/>
    <mergeCell ref="C12:D12"/>
    <mergeCell ref="C13:D13"/>
    <mergeCell ref="C14:D14"/>
    <mergeCell ref="C20:D20"/>
    <mergeCell ref="C21:C22"/>
    <mergeCell ref="C23:C24"/>
    <mergeCell ref="C16:D16"/>
    <mergeCell ref="C17:D17"/>
  </mergeCells>
  <phoneticPr fontId="1"/>
  <pageMargins left="0.7" right="0.7" top="0.75" bottom="0.75" header="0.3" footer="0.3"/>
  <pageSetup paperSize="9" scale="47" orientation="portrait" r:id="rId1"/>
  <ignoredErrors>
    <ignoredError sqref="I55 I49 L1 Q1"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O728"/>
  <sheetViews>
    <sheetView topLeftCell="N1" zoomScaleNormal="100" zoomScaleSheetLayoutView="100" workbookViewId="0">
      <selection activeCell="AE9" sqref="AE9"/>
    </sheetView>
  </sheetViews>
  <sheetFormatPr defaultColWidth="9" defaultRowHeight="18.75"/>
  <cols>
    <col min="1" max="1" width="4.875" customWidth="1"/>
    <col min="2" max="3" width="14.875" customWidth="1"/>
    <col min="4" max="4" width="2.875" customWidth="1"/>
    <col min="5" max="5" width="15.5" bestFit="1" customWidth="1"/>
    <col min="6" max="6" width="14" customWidth="1"/>
    <col min="7" max="7" width="11.625" customWidth="1"/>
    <col min="8" max="8" width="2.875" customWidth="1"/>
    <col min="9" max="9" width="13.875" bestFit="1" customWidth="1"/>
    <col min="10" max="10" width="2.875" customWidth="1"/>
    <col min="11" max="11" width="12.375" bestFit="1" customWidth="1"/>
    <col min="12" max="12" width="2.875" customWidth="1"/>
    <col min="13" max="13" width="4.5" customWidth="1"/>
    <col min="14" max="14" width="7.125" bestFit="1" customWidth="1"/>
    <col min="16" max="16" width="8.125" bestFit="1" customWidth="1"/>
    <col min="17" max="17" width="11.875" customWidth="1"/>
    <col min="18" max="18" width="13" bestFit="1" customWidth="1"/>
    <col min="19" max="19" width="2.875" customWidth="1"/>
    <col min="20" max="20" width="4.125" customWidth="1"/>
    <col min="23" max="23" width="12.375" bestFit="1" customWidth="1"/>
    <col min="24" max="24" width="12.375" customWidth="1"/>
    <col min="25" max="25" width="38.375" bestFit="1" customWidth="1"/>
    <col min="28" max="29" width="9" style="26"/>
    <col min="31" max="31" width="10.375" customWidth="1"/>
    <col min="32" max="32" width="2.875" customWidth="1"/>
    <col min="34" max="34" width="14.125" bestFit="1" customWidth="1"/>
    <col min="35" max="35" width="10.625" bestFit="1" customWidth="1"/>
    <col min="37" max="37" width="20.125" customWidth="1"/>
  </cols>
  <sheetData>
    <row r="1" spans="2:41" ht="19.5" thickBot="1"/>
    <row r="2" spans="2:41" ht="20.25" thickBot="1">
      <c r="B2" s="27" t="s">
        <v>80</v>
      </c>
      <c r="C2" s="28"/>
      <c r="D2" s="29"/>
      <c r="F2" t="s">
        <v>782</v>
      </c>
      <c r="N2" s="30"/>
      <c r="T2" s="142"/>
      <c r="U2" s="143"/>
      <c r="V2" s="97"/>
      <c r="W2" s="97"/>
      <c r="X2" s="97"/>
      <c r="Y2" s="97"/>
      <c r="Z2" s="97"/>
      <c r="AA2" s="97"/>
      <c r="AB2" s="97"/>
      <c r="AC2" s="97"/>
      <c r="AD2" s="97"/>
      <c r="AE2" s="97"/>
      <c r="AF2" s="97"/>
      <c r="AG2" s="97"/>
    </row>
    <row r="3" spans="2:41">
      <c r="T3" s="142"/>
      <c r="U3" s="142"/>
      <c r="V3" s="98"/>
      <c r="W3" s="98"/>
      <c r="X3" s="98"/>
      <c r="Y3" s="98"/>
      <c r="Z3" s="98"/>
      <c r="AA3" s="98"/>
      <c r="AB3" s="98"/>
      <c r="AC3" s="98"/>
      <c r="AD3" s="98"/>
      <c r="AE3" s="98"/>
      <c r="AF3" s="98"/>
      <c r="AG3" s="98"/>
    </row>
    <row r="5" spans="2:41">
      <c r="AB5" s="31"/>
      <c r="AC5" s="31"/>
    </row>
    <row r="6" spans="2:41">
      <c r="B6" s="93" t="s">
        <v>81</v>
      </c>
      <c r="E6" s="32" t="s">
        <v>82</v>
      </c>
      <c r="G6" s="94" t="s">
        <v>83</v>
      </c>
      <c r="I6" s="93" t="s">
        <v>84</v>
      </c>
      <c r="K6" s="93" t="s">
        <v>85</v>
      </c>
      <c r="M6" t="s">
        <v>86</v>
      </c>
      <c r="T6" t="s">
        <v>87</v>
      </c>
      <c r="AH6" s="1"/>
      <c r="AI6" s="1"/>
      <c r="AJ6" s="1"/>
      <c r="AK6" s="1"/>
      <c r="AL6" s="1"/>
      <c r="AM6" s="1"/>
      <c r="AN6" s="1" t="s">
        <v>88</v>
      </c>
      <c r="AO6" s="1" t="s">
        <v>88</v>
      </c>
    </row>
    <row r="7" spans="2:41" ht="37.5">
      <c r="B7" s="1" t="s">
        <v>89</v>
      </c>
      <c r="C7" s="1" t="s">
        <v>90</v>
      </c>
      <c r="E7" s="33" t="s">
        <v>91</v>
      </c>
      <c r="F7" s="14">
        <v>1995</v>
      </c>
      <c r="G7" s="34">
        <v>2016</v>
      </c>
      <c r="I7" s="1" t="s">
        <v>92</v>
      </c>
      <c r="K7" s="35" t="s">
        <v>93</v>
      </c>
      <c r="M7" s="36" t="s">
        <v>42</v>
      </c>
      <c r="N7" s="36" t="s">
        <v>94</v>
      </c>
      <c r="O7" s="36" t="s">
        <v>95</v>
      </c>
      <c r="P7" s="36" t="s">
        <v>96</v>
      </c>
      <c r="Q7" s="37" t="s">
        <v>97</v>
      </c>
      <c r="R7" s="38" t="s">
        <v>98</v>
      </c>
      <c r="T7" s="39" t="s">
        <v>42</v>
      </c>
      <c r="U7" s="7" t="s">
        <v>99</v>
      </c>
      <c r="V7" s="7" t="s">
        <v>100</v>
      </c>
      <c r="W7" s="7" t="s">
        <v>101</v>
      </c>
      <c r="X7" s="7" t="s">
        <v>102</v>
      </c>
      <c r="Y7" s="40" t="s">
        <v>97</v>
      </c>
      <c r="Z7" s="19" t="s">
        <v>103</v>
      </c>
      <c r="AA7" s="41"/>
      <c r="AB7" s="42" t="s">
        <v>104</v>
      </c>
      <c r="AC7" s="43"/>
      <c r="AD7" s="44" t="s">
        <v>105</v>
      </c>
      <c r="AE7" s="45" t="s">
        <v>106</v>
      </c>
      <c r="AH7" s="1">
        <v>2020</v>
      </c>
      <c r="AI7" s="1"/>
      <c r="AJ7" s="1"/>
      <c r="AK7" s="1"/>
      <c r="AL7" s="18" t="s">
        <v>107</v>
      </c>
      <c r="AM7" s="18" t="s">
        <v>108</v>
      </c>
      <c r="AN7" s="18" t="s">
        <v>107</v>
      </c>
      <c r="AO7" s="18" t="s">
        <v>108</v>
      </c>
    </row>
    <row r="8" spans="2:41" ht="13.5" customHeight="1">
      <c r="B8" s="1" t="s">
        <v>109</v>
      </c>
      <c r="C8" s="1" t="s">
        <v>110</v>
      </c>
      <c r="E8" s="33">
        <v>1951</v>
      </c>
      <c r="F8" s="14">
        <v>1995</v>
      </c>
      <c r="G8" s="34">
        <v>2017</v>
      </c>
      <c r="I8" s="1" t="s">
        <v>111</v>
      </c>
      <c r="K8" s="1" t="s">
        <v>92</v>
      </c>
      <c r="M8" s="46">
        <v>1</v>
      </c>
      <c r="N8" s="47" t="s">
        <v>112</v>
      </c>
      <c r="O8" s="47" t="s">
        <v>113</v>
      </c>
      <c r="P8" s="47" t="s">
        <v>114</v>
      </c>
      <c r="Q8" s="47" t="s">
        <v>115</v>
      </c>
      <c r="R8" s="48">
        <v>0</v>
      </c>
      <c r="T8" s="49"/>
      <c r="U8" s="25"/>
      <c r="V8" s="25"/>
      <c r="W8" s="25"/>
      <c r="X8" s="25"/>
      <c r="Y8" s="50"/>
      <c r="Z8" s="18" t="s">
        <v>107</v>
      </c>
      <c r="AA8" s="18" t="s">
        <v>108</v>
      </c>
      <c r="AB8" s="51" t="s">
        <v>107</v>
      </c>
      <c r="AC8" s="51" t="s">
        <v>108</v>
      </c>
      <c r="AD8" s="52"/>
      <c r="AE8" s="53"/>
      <c r="AH8" s="1" t="s">
        <v>116</v>
      </c>
      <c r="AI8" s="1" t="s">
        <v>117</v>
      </c>
      <c r="AJ8" s="54" t="s">
        <v>118</v>
      </c>
      <c r="AK8" s="1" t="s">
        <v>119</v>
      </c>
      <c r="AL8" s="1">
        <v>-1.38</v>
      </c>
      <c r="AM8" s="1">
        <v>2.38</v>
      </c>
      <c r="AN8" s="1">
        <v>1.0581</v>
      </c>
      <c r="AO8" s="1">
        <v>1.7705</v>
      </c>
    </row>
    <row r="9" spans="2:41" ht="13.5" customHeight="1">
      <c r="B9" s="1" t="s">
        <v>120</v>
      </c>
      <c r="C9" s="1" t="s">
        <v>110</v>
      </c>
      <c r="E9" s="33">
        <v>1952</v>
      </c>
      <c r="F9" s="14">
        <v>1995</v>
      </c>
      <c r="I9" s="1" t="s">
        <v>121</v>
      </c>
      <c r="K9" s="1" t="s">
        <v>111</v>
      </c>
      <c r="M9" s="46">
        <v>1</v>
      </c>
      <c r="N9" s="47" t="s">
        <v>122</v>
      </c>
      <c r="O9" s="47" t="s">
        <v>113</v>
      </c>
      <c r="P9" s="47" t="s">
        <v>114</v>
      </c>
      <c r="Q9" s="47" t="s">
        <v>123</v>
      </c>
      <c r="R9" s="48">
        <v>0</v>
      </c>
      <c r="T9" s="55">
        <v>1</v>
      </c>
      <c r="U9" s="56">
        <v>1995</v>
      </c>
      <c r="V9" s="57" t="s">
        <v>124</v>
      </c>
      <c r="W9" s="57" t="s">
        <v>125</v>
      </c>
      <c r="X9" s="57" t="s">
        <v>102</v>
      </c>
      <c r="Y9" s="58" t="str">
        <f>T9&amp;U9&amp;V9&amp;W9&amp;X9</f>
        <v>11995冷房店舗用有り</v>
      </c>
      <c r="Z9" s="59">
        <v>0.32</v>
      </c>
      <c r="AA9" s="59">
        <v>0.68</v>
      </c>
      <c r="AB9" s="60">
        <v>1.0165999999999999</v>
      </c>
      <c r="AC9" s="60">
        <v>0.50590000000000002</v>
      </c>
      <c r="AD9" s="61">
        <f>HLOOKUP(T9,既存設備NO1!$E$16:$P$17,2,0)</f>
        <v>0</v>
      </c>
      <c r="AE9" s="62">
        <f>ROUNDDOWN(IF(AD9&gt;=0.25,Z9*AD9+AA9,AB9*AD9+AC9),3)</f>
        <v>0.505</v>
      </c>
      <c r="AH9" s="1"/>
      <c r="AI9" s="1"/>
      <c r="AJ9" s="1" t="s">
        <v>88</v>
      </c>
      <c r="AK9" s="1" t="s">
        <v>126</v>
      </c>
      <c r="AL9" s="1"/>
      <c r="AM9" s="1"/>
      <c r="AN9" s="1">
        <v>1.0581</v>
      </c>
      <c r="AO9" s="1">
        <v>1.7705</v>
      </c>
    </row>
    <row r="10" spans="2:41" ht="13.5" customHeight="1">
      <c r="B10" s="1" t="s">
        <v>127</v>
      </c>
      <c r="C10" s="1" t="s">
        <v>128</v>
      </c>
      <c r="E10" s="33">
        <v>1953</v>
      </c>
      <c r="F10" s="14">
        <v>1995</v>
      </c>
      <c r="G10" s="93" t="s">
        <v>129</v>
      </c>
      <c r="K10" s="1" t="s">
        <v>121</v>
      </c>
      <c r="M10" s="46">
        <v>1</v>
      </c>
      <c r="N10" s="47" t="s">
        <v>130</v>
      </c>
      <c r="O10" s="47" t="s">
        <v>113</v>
      </c>
      <c r="P10" s="47" t="s">
        <v>114</v>
      </c>
      <c r="Q10" s="47" t="s">
        <v>131</v>
      </c>
      <c r="R10" s="48">
        <v>0</v>
      </c>
      <c r="T10" s="55">
        <v>1</v>
      </c>
      <c r="U10" s="56">
        <v>1995</v>
      </c>
      <c r="V10" s="57" t="s">
        <v>124</v>
      </c>
      <c r="W10" s="57" t="s">
        <v>111</v>
      </c>
      <c r="X10" s="57" t="s">
        <v>102</v>
      </c>
      <c r="Y10" s="58" t="str">
        <f t="shared" ref="Y10:Y73" si="0">T10&amp;U10&amp;V10&amp;W10&amp;X10</f>
        <v>11995冷房ビル用マルチ有り</v>
      </c>
      <c r="Z10" s="59">
        <v>-0.218</v>
      </c>
      <c r="AA10" s="59">
        <v>1.218</v>
      </c>
      <c r="AB10" s="60">
        <v>1.0356000000000001</v>
      </c>
      <c r="AC10" s="60">
        <v>0.90459999999999996</v>
      </c>
      <c r="AD10" s="61">
        <f>HLOOKUP(T10,既存設備NO1!$E$16:$P$17,2,0)</f>
        <v>0</v>
      </c>
      <c r="AE10" s="62">
        <f t="shared" ref="AE10:AE29" si="1">ROUNDDOWN(IF(AD10&gt;=0.25,Z10*AD10+AA10,AB10*AD10+AC10),3)</f>
        <v>0.90400000000000003</v>
      </c>
      <c r="AH10" s="1"/>
      <c r="AI10" s="1" t="s">
        <v>132</v>
      </c>
      <c r="AJ10" s="54" t="s">
        <v>118</v>
      </c>
      <c r="AK10" s="1" t="s">
        <v>133</v>
      </c>
      <c r="AL10" s="1">
        <v>-0.96</v>
      </c>
      <c r="AM10" s="1">
        <v>1.96</v>
      </c>
      <c r="AN10" s="1">
        <v>1.0862000000000001</v>
      </c>
      <c r="AO10" s="1">
        <v>1.4483999999999999</v>
      </c>
    </row>
    <row r="11" spans="2:41" ht="13.5" customHeight="1">
      <c r="B11" s="1" t="s">
        <v>134</v>
      </c>
      <c r="C11" s="1" t="s">
        <v>128</v>
      </c>
      <c r="E11" s="33">
        <v>1954</v>
      </c>
      <c r="F11" s="14">
        <v>1995</v>
      </c>
      <c r="G11" s="63">
        <v>8.64</v>
      </c>
      <c r="K11" s="64"/>
      <c r="M11" s="46">
        <v>1</v>
      </c>
      <c r="N11" s="47" t="s">
        <v>128</v>
      </c>
      <c r="O11" s="47" t="s">
        <v>113</v>
      </c>
      <c r="P11" s="47" t="s">
        <v>114</v>
      </c>
      <c r="Q11" s="47" t="s">
        <v>135</v>
      </c>
      <c r="R11" s="48">
        <v>0</v>
      </c>
      <c r="T11" s="55">
        <v>1</v>
      </c>
      <c r="U11" s="56">
        <v>1995</v>
      </c>
      <c r="V11" s="57" t="s">
        <v>124</v>
      </c>
      <c r="W11" s="57" t="s">
        <v>121</v>
      </c>
      <c r="X11" s="57" t="s">
        <v>102</v>
      </c>
      <c r="Y11" s="58" t="str">
        <f t="shared" si="0"/>
        <v>11995冷房設備用有り</v>
      </c>
      <c r="Z11" s="59">
        <v>0.25</v>
      </c>
      <c r="AA11" s="59">
        <v>0.75</v>
      </c>
      <c r="AB11" s="60">
        <v>1.0219</v>
      </c>
      <c r="AC11" s="60">
        <v>0.55700000000000005</v>
      </c>
      <c r="AD11" s="61">
        <f>HLOOKUP(T11,既存設備NO1!$E$16:$P$17,2,0)</f>
        <v>0</v>
      </c>
      <c r="AE11" s="62">
        <f t="shared" si="1"/>
        <v>0.55700000000000005</v>
      </c>
      <c r="AH11" s="1"/>
      <c r="AI11" s="1"/>
      <c r="AJ11" s="1" t="s">
        <v>88</v>
      </c>
      <c r="AK11" s="1" t="s">
        <v>136</v>
      </c>
      <c r="AL11" s="1"/>
      <c r="AM11" s="1"/>
      <c r="AN11" s="1">
        <v>1.0862000000000001</v>
      </c>
      <c r="AO11" s="1">
        <v>1.4483999999999999</v>
      </c>
    </row>
    <row r="12" spans="2:41" ht="13.5" customHeight="1">
      <c r="B12" s="1" t="s">
        <v>137</v>
      </c>
      <c r="C12" s="1" t="s">
        <v>128</v>
      </c>
      <c r="E12" s="33">
        <v>1955</v>
      </c>
      <c r="F12" s="14">
        <v>1995</v>
      </c>
      <c r="K12" s="65"/>
      <c r="M12" s="46">
        <v>1</v>
      </c>
      <c r="N12" s="47" t="s">
        <v>138</v>
      </c>
      <c r="O12" s="47" t="s">
        <v>113</v>
      </c>
      <c r="P12" s="47" t="s">
        <v>114</v>
      </c>
      <c r="Q12" s="47" t="s">
        <v>139</v>
      </c>
      <c r="R12" s="48">
        <v>0</v>
      </c>
      <c r="T12" s="55">
        <v>1</v>
      </c>
      <c r="U12" s="56">
        <v>1995</v>
      </c>
      <c r="V12" s="57" t="s">
        <v>124</v>
      </c>
      <c r="W12" s="57" t="s">
        <v>125</v>
      </c>
      <c r="X12" s="57" t="s">
        <v>140</v>
      </c>
      <c r="Y12" s="58" t="str">
        <f t="shared" si="0"/>
        <v>11995冷房店舗用無し（一定速）</v>
      </c>
      <c r="Z12" s="59">
        <v>0.26</v>
      </c>
      <c r="AA12" s="59">
        <v>0.74</v>
      </c>
      <c r="AB12" s="60">
        <v>0.26</v>
      </c>
      <c r="AC12" s="60">
        <v>0.74</v>
      </c>
      <c r="AD12" s="61">
        <f>HLOOKUP(T12,既存設備NO1!$E$16:$P$17,2,0)</f>
        <v>0</v>
      </c>
      <c r="AE12" s="62">
        <f t="shared" si="1"/>
        <v>0.74</v>
      </c>
      <c r="AH12" s="1"/>
      <c r="AI12" s="1"/>
      <c r="AJ12" s="1"/>
      <c r="AK12" s="1"/>
      <c r="AL12" s="1"/>
      <c r="AM12" s="1"/>
    </row>
    <row r="13" spans="2:41" ht="13.5" customHeight="1">
      <c r="B13" s="1" t="s">
        <v>141</v>
      </c>
      <c r="C13" s="1" t="s">
        <v>128</v>
      </c>
      <c r="E13" s="33">
        <v>1956</v>
      </c>
      <c r="F13" s="14">
        <v>1995</v>
      </c>
      <c r="G13" s="93" t="s">
        <v>142</v>
      </c>
      <c r="M13" s="46">
        <v>1</v>
      </c>
      <c r="N13" s="47" t="s">
        <v>143</v>
      </c>
      <c r="O13" s="47" t="s">
        <v>113</v>
      </c>
      <c r="P13" s="47" t="s">
        <v>114</v>
      </c>
      <c r="Q13" s="47" t="s">
        <v>144</v>
      </c>
      <c r="R13" s="48">
        <v>0</v>
      </c>
      <c r="T13" s="55">
        <v>1</v>
      </c>
      <c r="U13" s="56">
        <v>1995</v>
      </c>
      <c r="V13" s="57" t="s">
        <v>124</v>
      </c>
      <c r="W13" s="57" t="s">
        <v>111</v>
      </c>
      <c r="X13" s="57" t="s">
        <v>140</v>
      </c>
      <c r="Y13" s="58" t="str">
        <f t="shared" si="0"/>
        <v>11995冷房ビル用マルチ無し（一定速）</v>
      </c>
      <c r="Z13" s="59">
        <v>0.26</v>
      </c>
      <c r="AA13" s="59">
        <v>0.74</v>
      </c>
      <c r="AB13" s="60">
        <v>0.26</v>
      </c>
      <c r="AC13" s="60">
        <v>0.74</v>
      </c>
      <c r="AD13" s="61">
        <f>HLOOKUP(T13,既存設備NO1!$E$16:$P$17,2,0)</f>
        <v>0</v>
      </c>
      <c r="AE13" s="62">
        <f t="shared" si="1"/>
        <v>0.74</v>
      </c>
      <c r="AH13" s="14" t="s">
        <v>145</v>
      </c>
      <c r="AI13" s="1" t="s">
        <v>146</v>
      </c>
      <c r="AJ13" s="54" t="s">
        <v>118</v>
      </c>
      <c r="AK13" s="1" t="s">
        <v>147</v>
      </c>
      <c r="AL13" s="1">
        <v>-1.68</v>
      </c>
      <c r="AM13" s="1">
        <v>2.68</v>
      </c>
      <c r="AN13" s="1">
        <v>1.0788</v>
      </c>
      <c r="AO13" s="1">
        <v>2.0053000000000001</v>
      </c>
    </row>
    <row r="14" spans="2:41" ht="13.5" customHeight="1">
      <c r="B14" s="66" t="s">
        <v>148</v>
      </c>
      <c r="C14" s="1" t="s">
        <v>128</v>
      </c>
      <c r="E14" s="33">
        <v>1957</v>
      </c>
      <c r="F14" s="14">
        <v>1995</v>
      </c>
      <c r="G14" s="63">
        <v>2.58E-2</v>
      </c>
      <c r="M14" s="46">
        <v>1</v>
      </c>
      <c r="N14" s="47" t="s">
        <v>149</v>
      </c>
      <c r="O14" s="47" t="s">
        <v>113</v>
      </c>
      <c r="P14" s="47" t="s">
        <v>114</v>
      </c>
      <c r="Q14" s="47" t="s">
        <v>150</v>
      </c>
      <c r="R14" s="48">
        <v>0</v>
      </c>
      <c r="T14" s="55">
        <v>1</v>
      </c>
      <c r="U14" s="56">
        <v>1995</v>
      </c>
      <c r="V14" s="57" t="s">
        <v>124</v>
      </c>
      <c r="W14" s="57" t="s">
        <v>121</v>
      </c>
      <c r="X14" s="57" t="s">
        <v>140</v>
      </c>
      <c r="Y14" s="58" t="str">
        <f t="shared" si="0"/>
        <v>11995冷房設備用無し（一定速）</v>
      </c>
      <c r="Z14" s="59">
        <v>0.26</v>
      </c>
      <c r="AA14" s="59">
        <v>0.74</v>
      </c>
      <c r="AB14" s="60">
        <v>0.26</v>
      </c>
      <c r="AC14" s="60">
        <v>0.74</v>
      </c>
      <c r="AD14" s="61">
        <f>HLOOKUP(T14,既存設備NO1!$E$16:$P$17,2,0)</f>
        <v>0</v>
      </c>
      <c r="AE14" s="62">
        <f>ROUNDDOWN(IF(AD14&gt;=0.25,Z14*AD14+AA14,AB14*AD14+AC14),3)</f>
        <v>0.74</v>
      </c>
      <c r="AH14" s="1"/>
      <c r="AI14" s="1"/>
      <c r="AJ14" s="1" t="s">
        <v>88</v>
      </c>
      <c r="AK14" s="1" t="s">
        <v>151</v>
      </c>
      <c r="AL14" s="1"/>
      <c r="AM14" s="1"/>
      <c r="AN14" s="1">
        <v>1.0788</v>
      </c>
      <c r="AO14" s="1">
        <v>2.0053000000000001</v>
      </c>
    </row>
    <row r="15" spans="2:41" ht="13.5" customHeight="1">
      <c r="B15" s="66" t="s">
        <v>152</v>
      </c>
      <c r="C15" s="1" t="s">
        <v>153</v>
      </c>
      <c r="E15" s="33">
        <v>1958</v>
      </c>
      <c r="F15" s="14">
        <v>1995</v>
      </c>
      <c r="M15" s="46">
        <v>1</v>
      </c>
      <c r="N15" s="47" t="s">
        <v>154</v>
      </c>
      <c r="O15" s="47" t="s">
        <v>113</v>
      </c>
      <c r="P15" s="47" t="s">
        <v>114</v>
      </c>
      <c r="Q15" s="47" t="s">
        <v>155</v>
      </c>
      <c r="R15" s="48">
        <v>0</v>
      </c>
      <c r="T15" s="55">
        <v>1</v>
      </c>
      <c r="U15" s="56">
        <v>1995</v>
      </c>
      <c r="V15" s="57" t="s">
        <v>156</v>
      </c>
      <c r="W15" s="57" t="s">
        <v>125</v>
      </c>
      <c r="X15" s="57" t="s">
        <v>102</v>
      </c>
      <c r="Y15" s="58" t="str">
        <f t="shared" si="0"/>
        <v>11995暖房店舗用有り</v>
      </c>
      <c r="Z15" s="59">
        <v>0.374</v>
      </c>
      <c r="AA15" s="59">
        <v>0.626</v>
      </c>
      <c r="AB15" s="60">
        <v>1.0275000000000001</v>
      </c>
      <c r="AC15" s="60">
        <v>0.46260000000000001</v>
      </c>
      <c r="AD15" s="61">
        <f>HLOOKUP(T15,既存設備NO1!$E$16:$P$17,2,0)</f>
        <v>0</v>
      </c>
      <c r="AE15" s="62">
        <f t="shared" si="1"/>
        <v>0.46200000000000002</v>
      </c>
      <c r="AH15" s="1"/>
      <c r="AI15" s="1" t="s">
        <v>157</v>
      </c>
      <c r="AJ15" s="54" t="s">
        <v>118</v>
      </c>
      <c r="AK15" s="1" t="s">
        <v>158</v>
      </c>
      <c r="AL15" s="1">
        <v>-1.1000000000000001</v>
      </c>
      <c r="AM15" s="1">
        <v>2.1</v>
      </c>
      <c r="AN15" s="1">
        <v>1.0416000000000001</v>
      </c>
      <c r="AO15" s="1">
        <v>1.4596</v>
      </c>
    </row>
    <row r="16" spans="2:41" ht="13.5" customHeight="1">
      <c r="B16" s="1" t="s">
        <v>159</v>
      </c>
      <c r="C16" s="1" t="s">
        <v>153</v>
      </c>
      <c r="E16" s="33">
        <v>1959</v>
      </c>
      <c r="F16" s="14">
        <v>1995</v>
      </c>
      <c r="M16" s="46">
        <v>1</v>
      </c>
      <c r="N16" s="47" t="s">
        <v>153</v>
      </c>
      <c r="O16" s="47" t="s">
        <v>113</v>
      </c>
      <c r="P16" s="47" t="s">
        <v>114</v>
      </c>
      <c r="Q16" s="47" t="s">
        <v>160</v>
      </c>
      <c r="R16" s="48">
        <v>0</v>
      </c>
      <c r="T16" s="55">
        <v>1</v>
      </c>
      <c r="U16" s="56">
        <v>1995</v>
      </c>
      <c r="V16" s="57" t="s">
        <v>156</v>
      </c>
      <c r="W16" s="57" t="s">
        <v>111</v>
      </c>
      <c r="X16" s="57" t="s">
        <v>781</v>
      </c>
      <c r="Y16" s="58" t="str">
        <f t="shared" si="0"/>
        <v>11995暖房ビル用マルチ有り</v>
      </c>
      <c r="Z16" s="59">
        <v>-0.112</v>
      </c>
      <c r="AA16" s="59">
        <v>1.1120000000000001</v>
      </c>
      <c r="AB16" s="60">
        <v>1.0236000000000001</v>
      </c>
      <c r="AC16" s="60">
        <v>0.82809999999999995</v>
      </c>
      <c r="AD16" s="61">
        <f>HLOOKUP(T16,既存設備NO1!$E$16:$P$17,2,0)</f>
        <v>0</v>
      </c>
      <c r="AE16" s="62">
        <f t="shared" si="1"/>
        <v>0.82799999999999996</v>
      </c>
      <c r="AH16" s="1"/>
      <c r="AI16" s="1"/>
      <c r="AJ16" s="1" t="s">
        <v>88</v>
      </c>
      <c r="AK16" s="1" t="s">
        <v>161</v>
      </c>
      <c r="AL16" s="1"/>
      <c r="AM16" s="1"/>
      <c r="AN16" s="1">
        <v>1.0416000000000001</v>
      </c>
      <c r="AO16" s="1">
        <v>1.4596</v>
      </c>
    </row>
    <row r="17" spans="2:41" ht="14.25" customHeight="1">
      <c r="B17" s="1" t="s">
        <v>162</v>
      </c>
      <c r="C17" s="1" t="s">
        <v>153</v>
      </c>
      <c r="E17" s="33">
        <v>1960</v>
      </c>
      <c r="F17" s="14">
        <v>1995</v>
      </c>
      <c r="M17" s="46">
        <v>1</v>
      </c>
      <c r="N17" s="47" t="s">
        <v>110</v>
      </c>
      <c r="O17" s="47" t="s">
        <v>113</v>
      </c>
      <c r="P17" s="47" t="s">
        <v>114</v>
      </c>
      <c r="Q17" s="47" t="s">
        <v>163</v>
      </c>
      <c r="R17" s="48">
        <v>0</v>
      </c>
      <c r="T17" s="55">
        <v>1</v>
      </c>
      <c r="U17" s="56">
        <v>1995</v>
      </c>
      <c r="V17" s="57" t="s">
        <v>156</v>
      </c>
      <c r="W17" s="57" t="s">
        <v>121</v>
      </c>
      <c r="X17" s="57" t="s">
        <v>102</v>
      </c>
      <c r="Y17" s="58" t="str">
        <f t="shared" si="0"/>
        <v>11995暖房設備用有り</v>
      </c>
      <c r="Z17" s="59">
        <v>0.25</v>
      </c>
      <c r="AA17" s="59">
        <v>0.75</v>
      </c>
      <c r="AB17" s="60">
        <v>1.0159</v>
      </c>
      <c r="AC17" s="60">
        <v>0.5585</v>
      </c>
      <c r="AD17" s="61">
        <f>HLOOKUP(T17,既存設備NO1!$E$16:$P$17,2,0)</f>
        <v>0</v>
      </c>
      <c r="AE17" s="62">
        <f>ROUNDDOWN(IF(AD17&gt;=0.25,Z17*AD17+AA17,AB17*AD17+AC17),3)</f>
        <v>0.55800000000000005</v>
      </c>
      <c r="AH17" s="1" t="s">
        <v>164</v>
      </c>
      <c r="AI17" s="1" t="s">
        <v>165</v>
      </c>
      <c r="AJ17" s="54" t="s">
        <v>118</v>
      </c>
      <c r="AK17" s="1" t="s">
        <v>166</v>
      </c>
      <c r="AL17" s="1">
        <v>-0.62</v>
      </c>
      <c r="AM17" s="1">
        <v>1.62</v>
      </c>
      <c r="AN17" s="1">
        <v>1.0472999999999999</v>
      </c>
      <c r="AO17" s="1">
        <v>1.2032</v>
      </c>
    </row>
    <row r="18" spans="2:41" ht="13.5" customHeight="1">
      <c r="B18" s="1" t="s">
        <v>167</v>
      </c>
      <c r="C18" s="1" t="s">
        <v>153</v>
      </c>
      <c r="E18" s="33">
        <v>1961</v>
      </c>
      <c r="F18" s="14">
        <v>1995</v>
      </c>
      <c r="M18" s="46">
        <v>1</v>
      </c>
      <c r="N18" s="47" t="s">
        <v>90</v>
      </c>
      <c r="O18" s="47" t="s">
        <v>113</v>
      </c>
      <c r="P18" s="47" t="s">
        <v>114</v>
      </c>
      <c r="Q18" s="47" t="s">
        <v>168</v>
      </c>
      <c r="R18" s="48">
        <v>0</v>
      </c>
      <c r="T18" s="55">
        <v>1</v>
      </c>
      <c r="U18" s="56">
        <v>1995</v>
      </c>
      <c r="V18" s="57" t="s">
        <v>156</v>
      </c>
      <c r="W18" s="57" t="s">
        <v>125</v>
      </c>
      <c r="X18" s="57" t="s">
        <v>140</v>
      </c>
      <c r="Y18" s="58" t="str">
        <f t="shared" si="0"/>
        <v>11995暖房店舗用無し（一定速）</v>
      </c>
      <c r="Z18" s="59">
        <v>0.26</v>
      </c>
      <c r="AA18" s="59">
        <v>0.74</v>
      </c>
      <c r="AB18" s="60">
        <v>0.26</v>
      </c>
      <c r="AC18" s="60">
        <v>0.74</v>
      </c>
      <c r="AD18" s="61">
        <f>HLOOKUP(T18,既存設備NO1!$E$16:$P$17,2,0)</f>
        <v>0</v>
      </c>
      <c r="AE18" s="62">
        <f t="shared" si="1"/>
        <v>0.74</v>
      </c>
      <c r="AH18" s="1"/>
      <c r="AI18" s="1"/>
      <c r="AJ18" s="1" t="s">
        <v>88</v>
      </c>
      <c r="AK18" s="1" t="s">
        <v>169</v>
      </c>
      <c r="AL18" s="1"/>
      <c r="AM18" s="1"/>
      <c r="AN18" s="1">
        <v>1.0472999999999999</v>
      </c>
      <c r="AO18" s="1">
        <v>1.2032</v>
      </c>
    </row>
    <row r="19" spans="2:41" ht="13.5" customHeight="1">
      <c r="B19" s="1" t="s">
        <v>170</v>
      </c>
      <c r="C19" s="1" t="s">
        <v>153</v>
      </c>
      <c r="E19" s="33">
        <v>1962</v>
      </c>
      <c r="F19" s="14">
        <v>1995</v>
      </c>
      <c r="M19" s="46">
        <v>1</v>
      </c>
      <c r="N19" s="47" t="s">
        <v>171</v>
      </c>
      <c r="O19" s="47" t="s">
        <v>113</v>
      </c>
      <c r="P19" s="47" t="s">
        <v>114</v>
      </c>
      <c r="Q19" s="47" t="s">
        <v>172</v>
      </c>
      <c r="R19" s="48">
        <v>0</v>
      </c>
      <c r="T19" s="55">
        <v>1</v>
      </c>
      <c r="U19" s="56">
        <v>1995</v>
      </c>
      <c r="V19" s="57" t="s">
        <v>156</v>
      </c>
      <c r="W19" s="57" t="s">
        <v>111</v>
      </c>
      <c r="X19" s="57" t="s">
        <v>140</v>
      </c>
      <c r="Y19" s="58" t="str">
        <f t="shared" si="0"/>
        <v>11995暖房ビル用マルチ無し（一定速）</v>
      </c>
      <c r="Z19" s="59">
        <v>0.26</v>
      </c>
      <c r="AA19" s="59">
        <v>0.74</v>
      </c>
      <c r="AB19" s="60">
        <v>0.26</v>
      </c>
      <c r="AC19" s="60">
        <v>0.74</v>
      </c>
      <c r="AD19" s="61">
        <f>HLOOKUP(T19,既存設備NO1!$E$16:$P$17,2,0)</f>
        <v>0</v>
      </c>
      <c r="AE19" s="62">
        <f t="shared" si="1"/>
        <v>0.74</v>
      </c>
      <c r="AH19" s="1"/>
      <c r="AI19" s="1" t="s">
        <v>173</v>
      </c>
      <c r="AJ19" s="54" t="s">
        <v>118</v>
      </c>
      <c r="AK19" s="1" t="s">
        <v>174</v>
      </c>
      <c r="AL19" s="1">
        <v>-0.46</v>
      </c>
      <c r="AM19" s="1">
        <v>1.46</v>
      </c>
      <c r="AN19" s="1">
        <v>0.94</v>
      </c>
      <c r="AO19" s="1">
        <v>1.1100000000000001</v>
      </c>
    </row>
    <row r="20" spans="2:41" ht="13.5" customHeight="1">
      <c r="B20" s="1" t="s">
        <v>175</v>
      </c>
      <c r="C20" s="1" t="s">
        <v>153</v>
      </c>
      <c r="E20" s="33">
        <v>1963</v>
      </c>
      <c r="F20" s="14">
        <v>1995</v>
      </c>
      <c r="M20" s="46">
        <v>2</v>
      </c>
      <c r="N20" s="47" t="s">
        <v>112</v>
      </c>
      <c r="O20" s="47" t="s">
        <v>113</v>
      </c>
      <c r="P20" s="47" t="s">
        <v>114</v>
      </c>
      <c r="Q20" s="47" t="s">
        <v>176</v>
      </c>
      <c r="R20" s="48">
        <v>0</v>
      </c>
      <c r="T20" s="55">
        <v>1</v>
      </c>
      <c r="U20" s="56">
        <v>1995</v>
      </c>
      <c r="V20" s="57" t="s">
        <v>156</v>
      </c>
      <c r="W20" s="57" t="s">
        <v>121</v>
      </c>
      <c r="X20" s="57" t="s">
        <v>140</v>
      </c>
      <c r="Y20" s="58" t="str">
        <f t="shared" si="0"/>
        <v>11995暖房設備用無し（一定速）</v>
      </c>
      <c r="Z20" s="59">
        <v>0.26</v>
      </c>
      <c r="AA20" s="59">
        <v>0.74</v>
      </c>
      <c r="AB20" s="60">
        <v>0.26</v>
      </c>
      <c r="AC20" s="60">
        <v>0.74</v>
      </c>
      <c r="AD20" s="61">
        <f>HLOOKUP(T20,既存設備NO1!$E$16:$P$17,2,0)</f>
        <v>0</v>
      </c>
      <c r="AE20" s="62">
        <f t="shared" si="1"/>
        <v>0.74</v>
      </c>
      <c r="AH20" s="1"/>
      <c r="AI20" s="1"/>
      <c r="AJ20" s="1" t="s">
        <v>88</v>
      </c>
      <c r="AK20" s="1" t="s">
        <v>177</v>
      </c>
      <c r="AL20" s="1"/>
      <c r="AM20" s="1"/>
      <c r="AN20" s="1">
        <v>0.94</v>
      </c>
      <c r="AO20" s="1">
        <v>1.1100000000000001</v>
      </c>
    </row>
    <row r="21" spans="2:41" ht="13.5" customHeight="1">
      <c r="B21" s="66" t="s">
        <v>178</v>
      </c>
      <c r="C21" s="1" t="s">
        <v>153</v>
      </c>
      <c r="E21" s="33">
        <v>1964</v>
      </c>
      <c r="F21" s="14">
        <v>1995</v>
      </c>
      <c r="M21" s="46">
        <v>2</v>
      </c>
      <c r="N21" s="47" t="s">
        <v>122</v>
      </c>
      <c r="O21" s="47" t="s">
        <v>113</v>
      </c>
      <c r="P21" s="47" t="s">
        <v>114</v>
      </c>
      <c r="Q21" s="47" t="s">
        <v>179</v>
      </c>
      <c r="R21" s="48">
        <v>0</v>
      </c>
      <c r="T21" s="55">
        <v>1</v>
      </c>
      <c r="U21" s="56">
        <v>2005</v>
      </c>
      <c r="V21" s="57" t="s">
        <v>124</v>
      </c>
      <c r="W21" s="57" t="s">
        <v>125</v>
      </c>
      <c r="X21" s="57" t="s">
        <v>102</v>
      </c>
      <c r="Y21" s="58" t="str">
        <f t="shared" si="0"/>
        <v>12005冷房店舗用有り</v>
      </c>
      <c r="Z21" s="59">
        <v>-0.86599999999999999</v>
      </c>
      <c r="AA21" s="59">
        <v>1.8660000000000001</v>
      </c>
      <c r="AB21" s="60">
        <v>1.0455000000000001</v>
      </c>
      <c r="AC21" s="60">
        <v>1.3880999999999999</v>
      </c>
      <c r="AD21" s="61">
        <f>HLOOKUP(T21,既存設備NO1!$E$16:$P$17,2,0)</f>
        <v>0</v>
      </c>
      <c r="AE21" s="62">
        <f t="shared" si="1"/>
        <v>1.3879999999999999</v>
      </c>
    </row>
    <row r="22" spans="2:41" ht="13.5" customHeight="1">
      <c r="B22" s="66" t="s">
        <v>180</v>
      </c>
      <c r="C22" s="66" t="s">
        <v>181</v>
      </c>
      <c r="E22" s="33">
        <v>1965</v>
      </c>
      <c r="F22" s="14">
        <v>1995</v>
      </c>
      <c r="M22" s="46">
        <v>2</v>
      </c>
      <c r="N22" s="47" t="s">
        <v>130</v>
      </c>
      <c r="O22" s="47" t="s">
        <v>113</v>
      </c>
      <c r="P22" s="47" t="s">
        <v>114</v>
      </c>
      <c r="Q22" s="47" t="s">
        <v>182</v>
      </c>
      <c r="R22" s="48">
        <v>0</v>
      </c>
      <c r="T22" s="55">
        <v>1</v>
      </c>
      <c r="U22" s="56">
        <v>2005</v>
      </c>
      <c r="V22" s="57" t="s">
        <v>124</v>
      </c>
      <c r="W22" s="57" t="s">
        <v>111</v>
      </c>
      <c r="X22" s="57" t="s">
        <v>102</v>
      </c>
      <c r="Y22" s="58" t="str">
        <f t="shared" si="0"/>
        <v>12005冷房ビル用マルチ有り</v>
      </c>
      <c r="Z22" s="59">
        <v>-0.68200000000000005</v>
      </c>
      <c r="AA22" s="59">
        <v>1.6819999999999999</v>
      </c>
      <c r="AB22" s="60">
        <v>1.0490999999999999</v>
      </c>
      <c r="AC22" s="60">
        <v>1.2492000000000001</v>
      </c>
      <c r="AD22" s="61">
        <f>HLOOKUP(T22,既存設備NO1!$E$16:$P$17,2,0)</f>
        <v>0</v>
      </c>
      <c r="AE22" s="62">
        <f>ROUNDDOWN(IF(AD22&gt;=0.25,Z22*AD22+AA22,AB22*AD22+AC22),3)</f>
        <v>1.2490000000000001</v>
      </c>
      <c r="AG22" s="4"/>
    </row>
    <row r="23" spans="2:41" ht="13.5" customHeight="1">
      <c r="B23" s="1" t="s">
        <v>183</v>
      </c>
      <c r="C23" s="66" t="s">
        <v>181</v>
      </c>
      <c r="E23" s="33">
        <v>1966</v>
      </c>
      <c r="F23" s="14">
        <v>1995</v>
      </c>
      <c r="M23" s="46">
        <v>2</v>
      </c>
      <c r="N23" s="47" t="s">
        <v>128</v>
      </c>
      <c r="O23" s="47" t="s">
        <v>113</v>
      </c>
      <c r="P23" s="47" t="s">
        <v>114</v>
      </c>
      <c r="Q23" s="47" t="s">
        <v>184</v>
      </c>
      <c r="R23" s="48">
        <v>0</v>
      </c>
      <c r="T23" s="55">
        <v>1</v>
      </c>
      <c r="U23" s="56">
        <v>2005</v>
      </c>
      <c r="V23" s="57" t="s">
        <v>124</v>
      </c>
      <c r="W23" s="57" t="s">
        <v>121</v>
      </c>
      <c r="X23" s="57" t="s">
        <v>102</v>
      </c>
      <c r="Y23" s="58" t="str">
        <f t="shared" si="0"/>
        <v>12005冷房設備用有り</v>
      </c>
      <c r="Z23" s="59">
        <v>-0.114</v>
      </c>
      <c r="AA23" s="59">
        <v>1.1140000000000001</v>
      </c>
      <c r="AB23" s="60">
        <v>1.0325</v>
      </c>
      <c r="AC23" s="60">
        <v>0.82740000000000002</v>
      </c>
      <c r="AD23" s="61">
        <f>HLOOKUP(T23,既存設備NO1!$E$16:$P$17,2,0)</f>
        <v>0</v>
      </c>
      <c r="AE23" s="62">
        <f t="shared" si="1"/>
        <v>0.82699999999999996</v>
      </c>
      <c r="AG23" s="4"/>
    </row>
    <row r="24" spans="2:41" ht="13.5" customHeight="1">
      <c r="B24" s="66" t="s">
        <v>185</v>
      </c>
      <c r="C24" s="66" t="s">
        <v>181</v>
      </c>
      <c r="E24" s="33">
        <v>1967</v>
      </c>
      <c r="F24" s="14">
        <v>1995</v>
      </c>
      <c r="M24" s="46">
        <v>2</v>
      </c>
      <c r="N24" s="47" t="s">
        <v>138</v>
      </c>
      <c r="O24" s="47" t="s">
        <v>113</v>
      </c>
      <c r="P24" s="47" t="s">
        <v>114</v>
      </c>
      <c r="Q24" s="47" t="s">
        <v>186</v>
      </c>
      <c r="R24" s="48">
        <v>0</v>
      </c>
      <c r="T24" s="55">
        <v>1</v>
      </c>
      <c r="U24" s="56">
        <v>2005</v>
      </c>
      <c r="V24" s="57" t="s">
        <v>124</v>
      </c>
      <c r="W24" s="57" t="s">
        <v>125</v>
      </c>
      <c r="X24" s="57" t="s">
        <v>140</v>
      </c>
      <c r="Y24" s="58" t="str">
        <f t="shared" si="0"/>
        <v>12005冷房店舗用無し（一定速）</v>
      </c>
      <c r="Z24" s="59">
        <v>0.25</v>
      </c>
      <c r="AA24" s="59">
        <v>0.75</v>
      </c>
      <c r="AB24" s="60">
        <v>0.25</v>
      </c>
      <c r="AC24" s="60">
        <v>0.75</v>
      </c>
      <c r="AD24" s="61">
        <f>HLOOKUP(T24,既存設備NO1!$E$16:$P$17,2,0)</f>
        <v>0</v>
      </c>
      <c r="AE24" s="62">
        <f t="shared" si="1"/>
        <v>0.75</v>
      </c>
    </row>
    <row r="25" spans="2:41" ht="13.5" customHeight="1">
      <c r="B25" s="66" t="s">
        <v>187</v>
      </c>
      <c r="C25" s="66" t="s">
        <v>154</v>
      </c>
      <c r="E25" s="33">
        <v>1968</v>
      </c>
      <c r="F25" s="14">
        <v>1995</v>
      </c>
      <c r="M25" s="46">
        <v>2</v>
      </c>
      <c r="N25" s="47" t="s">
        <v>143</v>
      </c>
      <c r="O25" s="47" t="s">
        <v>113</v>
      </c>
      <c r="P25" s="47" t="s">
        <v>114</v>
      </c>
      <c r="Q25" s="47" t="s">
        <v>188</v>
      </c>
      <c r="R25" s="48">
        <v>0</v>
      </c>
      <c r="T25" s="55">
        <v>1</v>
      </c>
      <c r="U25" s="56">
        <v>2005</v>
      </c>
      <c r="V25" s="57" t="s">
        <v>124</v>
      </c>
      <c r="W25" s="57" t="s">
        <v>111</v>
      </c>
      <c r="X25" s="57" t="s">
        <v>140</v>
      </c>
      <c r="Y25" s="58" t="str">
        <f t="shared" si="0"/>
        <v>12005冷房ビル用マルチ無し（一定速）</v>
      </c>
      <c r="Z25" s="59">
        <v>0.25</v>
      </c>
      <c r="AA25" s="59">
        <v>0.75</v>
      </c>
      <c r="AB25" s="60">
        <v>0.25</v>
      </c>
      <c r="AC25" s="60">
        <v>0.75</v>
      </c>
      <c r="AD25" s="61">
        <f>HLOOKUP(T25,既存設備NO1!$E$16:$P$17,2,0)</f>
        <v>0</v>
      </c>
      <c r="AE25" s="62">
        <f t="shared" si="1"/>
        <v>0.75</v>
      </c>
    </row>
    <row r="26" spans="2:41" ht="13.5" customHeight="1">
      <c r="B26" s="66" t="s">
        <v>189</v>
      </c>
      <c r="C26" s="66" t="s">
        <v>154</v>
      </c>
      <c r="E26" s="33">
        <v>1969</v>
      </c>
      <c r="F26" s="14">
        <v>1995</v>
      </c>
      <c r="M26" s="46">
        <v>2</v>
      </c>
      <c r="N26" s="47" t="s">
        <v>149</v>
      </c>
      <c r="O26" s="47" t="s">
        <v>113</v>
      </c>
      <c r="P26" s="47" t="s">
        <v>114</v>
      </c>
      <c r="Q26" s="47" t="s">
        <v>190</v>
      </c>
      <c r="R26" s="48">
        <v>0</v>
      </c>
      <c r="T26" s="55">
        <v>1</v>
      </c>
      <c r="U26" s="56">
        <v>2005</v>
      </c>
      <c r="V26" s="57" t="s">
        <v>124</v>
      </c>
      <c r="W26" s="57" t="s">
        <v>121</v>
      </c>
      <c r="X26" s="57" t="s">
        <v>140</v>
      </c>
      <c r="Y26" s="58" t="str">
        <f t="shared" si="0"/>
        <v>12005冷房設備用無し（一定速）</v>
      </c>
      <c r="Z26" s="59">
        <v>0.25</v>
      </c>
      <c r="AA26" s="59">
        <v>0.75</v>
      </c>
      <c r="AB26" s="60">
        <v>0.25</v>
      </c>
      <c r="AC26" s="60">
        <v>0.75</v>
      </c>
      <c r="AD26" s="61">
        <f>HLOOKUP(T26,既存設備NO1!$E$16:$P$17,2,0)</f>
        <v>0</v>
      </c>
      <c r="AE26" s="62">
        <f t="shared" si="1"/>
        <v>0.75</v>
      </c>
    </row>
    <row r="27" spans="2:41" ht="13.5" customHeight="1">
      <c r="B27" s="66" t="s">
        <v>191</v>
      </c>
      <c r="C27" s="66" t="s">
        <v>154</v>
      </c>
      <c r="E27" s="33">
        <v>1970</v>
      </c>
      <c r="F27" s="14">
        <v>1995</v>
      </c>
      <c r="M27" s="46">
        <v>2</v>
      </c>
      <c r="N27" s="47" t="s">
        <v>154</v>
      </c>
      <c r="O27" s="47" t="s">
        <v>113</v>
      </c>
      <c r="P27" s="47" t="s">
        <v>114</v>
      </c>
      <c r="Q27" s="47" t="s">
        <v>192</v>
      </c>
      <c r="R27" s="48">
        <v>0</v>
      </c>
      <c r="T27" s="55">
        <v>1</v>
      </c>
      <c r="U27" s="56">
        <v>2005</v>
      </c>
      <c r="V27" s="57" t="s">
        <v>156</v>
      </c>
      <c r="W27" s="57" t="s">
        <v>125</v>
      </c>
      <c r="X27" s="57" t="s">
        <v>102</v>
      </c>
      <c r="Y27" s="58" t="str">
        <f t="shared" si="0"/>
        <v>12005暖房店舗用有り</v>
      </c>
      <c r="Z27" s="59">
        <v>-0.65</v>
      </c>
      <c r="AA27" s="59">
        <v>1.65</v>
      </c>
      <c r="AB27" s="60">
        <v>1.0726</v>
      </c>
      <c r="AC27" s="60">
        <v>1.2194</v>
      </c>
      <c r="AD27" s="61">
        <f>HLOOKUP(T27,既存設備NO1!$E$16:$P$17,2,0)</f>
        <v>0</v>
      </c>
      <c r="AE27" s="62">
        <f>ROUNDDOWN(IF(AD27&gt;=0.25,Z27*AD27+AA27,AB27*AD27+AC27),3)</f>
        <v>1.2190000000000001</v>
      </c>
    </row>
    <row r="28" spans="2:41" ht="13.5" customHeight="1">
      <c r="B28" s="66" t="s">
        <v>193</v>
      </c>
      <c r="C28" s="66" t="s">
        <v>154</v>
      </c>
      <c r="E28" s="33">
        <v>1971</v>
      </c>
      <c r="F28" s="14">
        <v>1995</v>
      </c>
      <c r="M28" s="46">
        <v>2</v>
      </c>
      <c r="N28" s="47" t="s">
        <v>153</v>
      </c>
      <c r="O28" s="47" t="s">
        <v>113</v>
      </c>
      <c r="P28" s="47" t="s">
        <v>114</v>
      </c>
      <c r="Q28" s="47" t="s">
        <v>194</v>
      </c>
      <c r="R28" s="48">
        <v>0</v>
      </c>
      <c r="T28" s="55">
        <v>1</v>
      </c>
      <c r="U28" s="56">
        <v>2005</v>
      </c>
      <c r="V28" s="57" t="s">
        <v>156</v>
      </c>
      <c r="W28" s="57" t="s">
        <v>111</v>
      </c>
      <c r="X28" s="57" t="s">
        <v>102</v>
      </c>
      <c r="Y28" s="58" t="str">
        <f t="shared" si="0"/>
        <v>12005暖房ビル用マルチ有り</v>
      </c>
      <c r="Z28" s="59">
        <v>-0.56000000000000005</v>
      </c>
      <c r="AA28" s="59">
        <v>1.56</v>
      </c>
      <c r="AB28" s="60">
        <v>1.0330999999999999</v>
      </c>
      <c r="AC28" s="60">
        <v>1.1617</v>
      </c>
      <c r="AD28" s="61">
        <f>HLOOKUP(T28,既存設備NO1!$E$16:$P$17,2,0)</f>
        <v>0</v>
      </c>
      <c r="AE28" s="62">
        <f t="shared" si="1"/>
        <v>1.161</v>
      </c>
    </row>
    <row r="29" spans="2:41" ht="13.5" customHeight="1">
      <c r="B29" s="66" t="s">
        <v>195</v>
      </c>
      <c r="C29" s="66" t="s">
        <v>154</v>
      </c>
      <c r="E29" s="33">
        <v>1972</v>
      </c>
      <c r="F29" s="14">
        <v>1995</v>
      </c>
      <c r="M29" s="46">
        <v>2</v>
      </c>
      <c r="N29" s="47" t="s">
        <v>110</v>
      </c>
      <c r="O29" s="47" t="s">
        <v>113</v>
      </c>
      <c r="P29" s="47" t="s">
        <v>114</v>
      </c>
      <c r="Q29" s="47" t="s">
        <v>196</v>
      </c>
      <c r="R29" s="48">
        <v>0</v>
      </c>
      <c r="T29" s="55">
        <v>1</v>
      </c>
      <c r="U29" s="56">
        <v>2005</v>
      </c>
      <c r="V29" s="57" t="s">
        <v>156</v>
      </c>
      <c r="W29" s="57" t="s">
        <v>121</v>
      </c>
      <c r="X29" s="57" t="s">
        <v>102</v>
      </c>
      <c r="Y29" s="58" t="str">
        <f t="shared" si="0"/>
        <v>12005暖房設備用有り</v>
      </c>
      <c r="Z29" s="59">
        <v>-0.126</v>
      </c>
      <c r="AA29" s="59">
        <v>1.1259999999999999</v>
      </c>
      <c r="AB29" s="60">
        <v>1.0239</v>
      </c>
      <c r="AC29" s="60">
        <v>0.83850000000000002</v>
      </c>
      <c r="AD29" s="61">
        <f>HLOOKUP(T29,既存設備NO1!$E$16:$P$17,2,0)</f>
        <v>0</v>
      </c>
      <c r="AE29" s="62">
        <f t="shared" si="1"/>
        <v>0.83799999999999997</v>
      </c>
    </row>
    <row r="30" spans="2:41" ht="13.5" customHeight="1">
      <c r="B30" s="66" t="s">
        <v>197</v>
      </c>
      <c r="C30" s="66" t="s">
        <v>154</v>
      </c>
      <c r="E30" s="33">
        <v>1973</v>
      </c>
      <c r="F30" s="14">
        <v>1995</v>
      </c>
      <c r="M30" s="46">
        <v>2</v>
      </c>
      <c r="N30" s="47" t="s">
        <v>90</v>
      </c>
      <c r="O30" s="47" t="s">
        <v>113</v>
      </c>
      <c r="P30" s="47" t="s">
        <v>114</v>
      </c>
      <c r="Q30" s="47" t="s">
        <v>198</v>
      </c>
      <c r="R30" s="48">
        <v>0</v>
      </c>
      <c r="T30" s="55">
        <v>1</v>
      </c>
      <c r="U30" s="56">
        <v>2005</v>
      </c>
      <c r="V30" s="57" t="s">
        <v>156</v>
      </c>
      <c r="W30" s="57" t="s">
        <v>125</v>
      </c>
      <c r="X30" s="57" t="s">
        <v>140</v>
      </c>
      <c r="Y30" s="58" t="str">
        <f t="shared" si="0"/>
        <v>12005暖房店舗用無し（一定速）</v>
      </c>
      <c r="Z30" s="59">
        <v>0.25</v>
      </c>
      <c r="AA30" s="59">
        <v>0.75</v>
      </c>
      <c r="AB30" s="60">
        <v>0.25</v>
      </c>
      <c r="AC30" s="60">
        <v>0.75</v>
      </c>
      <c r="AD30" s="61">
        <f>HLOOKUP(T30,既存設備NO1!$E$16:$P$17,2,0)</f>
        <v>0</v>
      </c>
      <c r="AE30" s="62">
        <f>ROUNDDOWN(IF(AD30&gt;=0.25,Z30*AD30+AA30,AB30*AD30+AC30),3)</f>
        <v>0.75</v>
      </c>
    </row>
    <row r="31" spans="2:41" ht="13.5" customHeight="1">
      <c r="B31" s="66" t="s">
        <v>199</v>
      </c>
      <c r="C31" s="66" t="s">
        <v>130</v>
      </c>
      <c r="E31" s="33">
        <v>1974</v>
      </c>
      <c r="F31" s="14">
        <v>1995</v>
      </c>
      <c r="M31" s="46">
        <v>2</v>
      </c>
      <c r="N31" s="47" t="s">
        <v>171</v>
      </c>
      <c r="O31" s="47" t="s">
        <v>113</v>
      </c>
      <c r="P31" s="47" t="s">
        <v>114</v>
      </c>
      <c r="Q31" s="47" t="s">
        <v>200</v>
      </c>
      <c r="R31" s="48">
        <v>0</v>
      </c>
      <c r="T31" s="55">
        <v>1</v>
      </c>
      <c r="U31" s="67">
        <v>2005</v>
      </c>
      <c r="V31" s="46" t="s">
        <v>156</v>
      </c>
      <c r="W31" s="46" t="s">
        <v>111</v>
      </c>
      <c r="X31" s="46" t="s">
        <v>140</v>
      </c>
      <c r="Y31" s="68" t="str">
        <f t="shared" si="0"/>
        <v>12005暖房ビル用マルチ無し（一定速）</v>
      </c>
      <c r="Z31" s="69">
        <v>0.25</v>
      </c>
      <c r="AA31" s="69">
        <v>0.75</v>
      </c>
      <c r="AB31" s="70">
        <v>0.25</v>
      </c>
      <c r="AC31" s="70">
        <v>0.75</v>
      </c>
      <c r="AD31" s="61">
        <f>HLOOKUP(T31,既存設備NO1!$E$16:$P$17,2,0)</f>
        <v>0</v>
      </c>
      <c r="AE31" s="62">
        <f t="shared" ref="AE31:AE56" si="2">ROUNDDOWN(IF(AD31&gt;=0.25,Z31*AD31+AA31,AB31*AD31+AC31),3)</f>
        <v>0.75</v>
      </c>
    </row>
    <row r="32" spans="2:41" ht="13.5" customHeight="1">
      <c r="B32" s="66" t="s">
        <v>201</v>
      </c>
      <c r="C32" s="66" t="s">
        <v>130</v>
      </c>
      <c r="E32" s="33">
        <v>1975</v>
      </c>
      <c r="F32" s="14">
        <v>1995</v>
      </c>
      <c r="M32" s="46">
        <v>3</v>
      </c>
      <c r="N32" s="47" t="s">
        <v>112</v>
      </c>
      <c r="O32" s="47" t="s">
        <v>113</v>
      </c>
      <c r="P32" s="47" t="s">
        <v>114</v>
      </c>
      <c r="Q32" s="47" t="s">
        <v>202</v>
      </c>
      <c r="R32" s="48">
        <v>0.107</v>
      </c>
      <c r="T32" s="55">
        <v>1</v>
      </c>
      <c r="U32" s="67">
        <v>2005</v>
      </c>
      <c r="V32" s="46" t="s">
        <v>156</v>
      </c>
      <c r="W32" s="46" t="s">
        <v>121</v>
      </c>
      <c r="X32" s="46" t="s">
        <v>140</v>
      </c>
      <c r="Y32" s="68" t="str">
        <f t="shared" si="0"/>
        <v>12005暖房設備用無し（一定速）</v>
      </c>
      <c r="Z32" s="69">
        <v>0.25</v>
      </c>
      <c r="AA32" s="69">
        <v>0.75</v>
      </c>
      <c r="AB32" s="70">
        <v>0.25</v>
      </c>
      <c r="AC32" s="70">
        <v>0.75</v>
      </c>
      <c r="AD32" s="61">
        <f>HLOOKUP(T32,既存設備NO1!$E$16:$P$17,2,0)</f>
        <v>0</v>
      </c>
      <c r="AE32" s="62">
        <f t="shared" si="2"/>
        <v>0.75</v>
      </c>
    </row>
    <row r="33" spans="2:31" ht="13.5" customHeight="1">
      <c r="B33" s="66" t="s">
        <v>203</v>
      </c>
      <c r="C33" s="66" t="s">
        <v>130</v>
      </c>
      <c r="E33" s="33">
        <v>1976</v>
      </c>
      <c r="F33" s="14">
        <v>1995</v>
      </c>
      <c r="M33" s="46">
        <v>3</v>
      </c>
      <c r="N33" s="47" t="s">
        <v>122</v>
      </c>
      <c r="O33" s="47" t="s">
        <v>113</v>
      </c>
      <c r="P33" s="47" t="s">
        <v>114</v>
      </c>
      <c r="Q33" s="47" t="s">
        <v>204</v>
      </c>
      <c r="R33" s="48">
        <v>0</v>
      </c>
      <c r="T33" s="55">
        <v>1</v>
      </c>
      <c r="U33" s="67">
        <v>2010</v>
      </c>
      <c r="V33" s="46" t="s">
        <v>124</v>
      </c>
      <c r="W33" s="46" t="s">
        <v>125</v>
      </c>
      <c r="X33" s="46" t="s">
        <v>102</v>
      </c>
      <c r="Y33" s="68" t="str">
        <f t="shared" si="0"/>
        <v>12010冷房店舗用有り</v>
      </c>
      <c r="Z33" s="69">
        <v>-1.1000000000000001</v>
      </c>
      <c r="AA33" s="69">
        <v>2.1</v>
      </c>
      <c r="AB33" s="70">
        <v>1.0511999999999999</v>
      </c>
      <c r="AC33" s="70">
        <v>1.5622</v>
      </c>
      <c r="AD33" s="61">
        <f>HLOOKUP(T33,既存設備NO1!$E$16:$P$17,2,0)</f>
        <v>0</v>
      </c>
      <c r="AE33" s="62">
        <f t="shared" si="2"/>
        <v>1.5620000000000001</v>
      </c>
    </row>
    <row r="34" spans="2:31" ht="13.5" customHeight="1">
      <c r="B34" s="66" t="s">
        <v>205</v>
      </c>
      <c r="C34" s="66" t="s">
        <v>130</v>
      </c>
      <c r="E34" s="33">
        <v>1977</v>
      </c>
      <c r="F34" s="14">
        <v>1995</v>
      </c>
      <c r="M34" s="46">
        <v>3</v>
      </c>
      <c r="N34" s="47" t="s">
        <v>130</v>
      </c>
      <c r="O34" s="47" t="s">
        <v>113</v>
      </c>
      <c r="P34" s="47" t="s">
        <v>114</v>
      </c>
      <c r="Q34" s="47" t="s">
        <v>206</v>
      </c>
      <c r="R34" s="48">
        <v>0</v>
      </c>
      <c r="T34" s="55">
        <v>1</v>
      </c>
      <c r="U34" s="67">
        <v>2010</v>
      </c>
      <c r="V34" s="46" t="s">
        <v>124</v>
      </c>
      <c r="W34" s="46" t="s">
        <v>111</v>
      </c>
      <c r="X34" s="46" t="s">
        <v>102</v>
      </c>
      <c r="Y34" s="68" t="str">
        <f t="shared" si="0"/>
        <v>12010冷房ビル用マルチ有り</v>
      </c>
      <c r="Z34" s="69">
        <v>-0.88</v>
      </c>
      <c r="AA34" s="69">
        <v>1.88</v>
      </c>
      <c r="AB34" s="70">
        <v>1.0548999999999999</v>
      </c>
      <c r="AC34" s="70">
        <v>1.3963000000000001</v>
      </c>
      <c r="AD34" s="61">
        <f>HLOOKUP(T34,既存設備NO1!$E$16:$P$17,2,0)</f>
        <v>0</v>
      </c>
      <c r="AE34" s="62">
        <f t="shared" si="2"/>
        <v>1.3959999999999999</v>
      </c>
    </row>
    <row r="35" spans="2:31" ht="13.5" customHeight="1">
      <c r="B35" s="66" t="s">
        <v>207</v>
      </c>
      <c r="C35" s="66" t="s">
        <v>130</v>
      </c>
      <c r="E35" s="33">
        <v>1978</v>
      </c>
      <c r="F35" s="14">
        <v>1995</v>
      </c>
      <c r="M35" s="46">
        <v>3</v>
      </c>
      <c r="N35" s="47" t="s">
        <v>128</v>
      </c>
      <c r="O35" s="47" t="s">
        <v>113</v>
      </c>
      <c r="P35" s="47" t="s">
        <v>114</v>
      </c>
      <c r="Q35" s="47" t="s">
        <v>208</v>
      </c>
      <c r="R35" s="48">
        <v>0</v>
      </c>
      <c r="T35" s="55">
        <v>1</v>
      </c>
      <c r="U35" s="67">
        <v>2010</v>
      </c>
      <c r="V35" s="46" t="s">
        <v>124</v>
      </c>
      <c r="W35" s="46" t="s">
        <v>121</v>
      </c>
      <c r="X35" s="46" t="s">
        <v>102</v>
      </c>
      <c r="Y35" s="68" t="str">
        <f t="shared" si="0"/>
        <v>12010冷房設備用有り</v>
      </c>
      <c r="Z35" s="69">
        <v>-0.26</v>
      </c>
      <c r="AA35" s="69">
        <v>1.26</v>
      </c>
      <c r="AB35" s="70">
        <v>1.1929000000000001</v>
      </c>
      <c r="AC35" s="70">
        <v>0.89680000000000004</v>
      </c>
      <c r="AD35" s="61">
        <f>HLOOKUP(T35,既存設備NO1!$E$16:$P$17,2,0)</f>
        <v>0</v>
      </c>
      <c r="AE35" s="62">
        <f t="shared" si="2"/>
        <v>0.89600000000000002</v>
      </c>
    </row>
    <row r="36" spans="2:31" ht="13.5" customHeight="1">
      <c r="B36" s="66" t="s">
        <v>209</v>
      </c>
      <c r="C36" s="66" t="s">
        <v>122</v>
      </c>
      <c r="E36" s="33">
        <v>1979</v>
      </c>
      <c r="F36" s="14">
        <v>1995</v>
      </c>
      <c r="M36" s="46">
        <v>3</v>
      </c>
      <c r="N36" s="47" t="s">
        <v>138</v>
      </c>
      <c r="O36" s="47" t="s">
        <v>113</v>
      </c>
      <c r="P36" s="47" t="s">
        <v>114</v>
      </c>
      <c r="Q36" s="47" t="s">
        <v>210</v>
      </c>
      <c r="R36" s="48">
        <v>0</v>
      </c>
      <c r="T36" s="55">
        <v>1</v>
      </c>
      <c r="U36" s="67">
        <v>2010</v>
      </c>
      <c r="V36" s="46" t="s">
        <v>124</v>
      </c>
      <c r="W36" s="46" t="s">
        <v>125</v>
      </c>
      <c r="X36" s="46" t="s">
        <v>140</v>
      </c>
      <c r="Y36" s="68" t="str">
        <f t="shared" si="0"/>
        <v>12010冷房店舗用無し（一定速）</v>
      </c>
      <c r="Z36" s="69">
        <v>0.25</v>
      </c>
      <c r="AA36" s="69">
        <v>0.75</v>
      </c>
      <c r="AB36" s="70">
        <v>0.25</v>
      </c>
      <c r="AC36" s="70">
        <v>0.75</v>
      </c>
      <c r="AD36" s="61">
        <f>HLOOKUP(T36,既存設備NO1!$E$16:$P$17,2,0)</f>
        <v>0</v>
      </c>
      <c r="AE36" s="62">
        <f t="shared" si="2"/>
        <v>0.75</v>
      </c>
    </row>
    <row r="37" spans="2:31" ht="13.5" customHeight="1">
      <c r="B37" s="66" t="s">
        <v>211</v>
      </c>
      <c r="C37" s="66" t="s">
        <v>122</v>
      </c>
      <c r="E37" s="33">
        <v>1980</v>
      </c>
      <c r="F37" s="14">
        <v>1995</v>
      </c>
      <c r="M37" s="46">
        <v>3</v>
      </c>
      <c r="N37" s="47" t="s">
        <v>143</v>
      </c>
      <c r="O37" s="47" t="s">
        <v>113</v>
      </c>
      <c r="P37" s="47" t="s">
        <v>114</v>
      </c>
      <c r="Q37" s="47" t="s">
        <v>212</v>
      </c>
      <c r="R37" s="48">
        <v>0</v>
      </c>
      <c r="T37" s="55">
        <v>1</v>
      </c>
      <c r="U37" s="67">
        <v>2010</v>
      </c>
      <c r="V37" s="46" t="s">
        <v>124</v>
      </c>
      <c r="W37" s="46" t="s">
        <v>111</v>
      </c>
      <c r="X37" s="46" t="s">
        <v>140</v>
      </c>
      <c r="Y37" s="68" t="str">
        <f t="shared" si="0"/>
        <v>12010冷房ビル用マルチ無し（一定速）</v>
      </c>
      <c r="Z37" s="69">
        <v>0.25</v>
      </c>
      <c r="AA37" s="69">
        <v>0.75</v>
      </c>
      <c r="AB37" s="70">
        <v>0.25</v>
      </c>
      <c r="AC37" s="70">
        <v>0.75</v>
      </c>
      <c r="AD37" s="61">
        <f>HLOOKUP(T37,既存設備NO1!$E$16:$P$17,2,0)</f>
        <v>0</v>
      </c>
      <c r="AE37" s="62">
        <f t="shared" si="2"/>
        <v>0.75</v>
      </c>
    </row>
    <row r="38" spans="2:31" ht="13.5" customHeight="1">
      <c r="B38" s="66" t="s">
        <v>213</v>
      </c>
      <c r="C38" s="66" t="s">
        <v>122</v>
      </c>
      <c r="E38" s="33">
        <v>1981</v>
      </c>
      <c r="F38" s="14">
        <v>1995</v>
      </c>
      <c r="M38" s="46">
        <v>3</v>
      </c>
      <c r="N38" s="47" t="s">
        <v>149</v>
      </c>
      <c r="O38" s="47" t="s">
        <v>113</v>
      </c>
      <c r="P38" s="47" t="s">
        <v>114</v>
      </c>
      <c r="Q38" s="47" t="s">
        <v>214</v>
      </c>
      <c r="R38" s="48">
        <v>0</v>
      </c>
      <c r="T38" s="55">
        <v>1</v>
      </c>
      <c r="U38" s="67">
        <v>2010</v>
      </c>
      <c r="V38" s="46" t="s">
        <v>124</v>
      </c>
      <c r="W38" s="46" t="s">
        <v>121</v>
      </c>
      <c r="X38" s="46" t="s">
        <v>140</v>
      </c>
      <c r="Y38" s="68" t="str">
        <f t="shared" si="0"/>
        <v>12010冷房設備用無し（一定速）</v>
      </c>
      <c r="Z38" s="69">
        <v>0.25</v>
      </c>
      <c r="AA38" s="69">
        <v>0.75</v>
      </c>
      <c r="AB38" s="70">
        <v>0.25</v>
      </c>
      <c r="AC38" s="70">
        <v>0.75</v>
      </c>
      <c r="AD38" s="61">
        <f>HLOOKUP(T38,既存設備NO1!$E$16:$P$17,2,0)</f>
        <v>0</v>
      </c>
      <c r="AE38" s="62">
        <f t="shared" si="2"/>
        <v>0.75</v>
      </c>
    </row>
    <row r="39" spans="2:31" ht="13.5" customHeight="1">
      <c r="B39" s="66" t="s">
        <v>215</v>
      </c>
      <c r="C39" s="66" t="s">
        <v>216</v>
      </c>
      <c r="E39" s="33">
        <v>1982</v>
      </c>
      <c r="F39" s="14">
        <v>1995</v>
      </c>
      <c r="M39" s="46">
        <v>3</v>
      </c>
      <c r="N39" s="47" t="s">
        <v>154</v>
      </c>
      <c r="O39" s="47" t="s">
        <v>113</v>
      </c>
      <c r="P39" s="47" t="s">
        <v>114</v>
      </c>
      <c r="Q39" s="47" t="s">
        <v>217</v>
      </c>
      <c r="R39" s="48">
        <v>0</v>
      </c>
      <c r="T39" s="55">
        <v>1</v>
      </c>
      <c r="U39" s="67">
        <v>2010</v>
      </c>
      <c r="V39" s="46" t="s">
        <v>156</v>
      </c>
      <c r="W39" s="46" t="s">
        <v>125</v>
      </c>
      <c r="X39" s="46" t="s">
        <v>102</v>
      </c>
      <c r="Y39" s="68" t="str">
        <f t="shared" si="0"/>
        <v>12010暖房店舗用有り</v>
      </c>
      <c r="Z39" s="69">
        <v>-0.72</v>
      </c>
      <c r="AA39" s="69">
        <v>1.72</v>
      </c>
      <c r="AB39" s="70">
        <v>1.0757000000000001</v>
      </c>
      <c r="AC39" s="70">
        <v>1.2710999999999999</v>
      </c>
      <c r="AD39" s="61">
        <f>HLOOKUP(T39,既存設備NO1!$E$16:$P$17,2,0)</f>
        <v>0</v>
      </c>
      <c r="AE39" s="62">
        <f t="shared" si="2"/>
        <v>1.2709999999999999</v>
      </c>
    </row>
    <row r="40" spans="2:31" ht="13.5" customHeight="1">
      <c r="B40" s="66" t="s">
        <v>218</v>
      </c>
      <c r="C40" s="66" t="s">
        <v>216</v>
      </c>
      <c r="E40" s="33">
        <v>1983</v>
      </c>
      <c r="F40" s="14">
        <v>1995</v>
      </c>
      <c r="M40" s="46">
        <v>3</v>
      </c>
      <c r="N40" s="47" t="s">
        <v>153</v>
      </c>
      <c r="O40" s="47" t="s">
        <v>113</v>
      </c>
      <c r="P40" s="47" t="s">
        <v>114</v>
      </c>
      <c r="Q40" s="47" t="s">
        <v>219</v>
      </c>
      <c r="R40" s="48">
        <v>0</v>
      </c>
      <c r="T40" s="55">
        <v>1</v>
      </c>
      <c r="U40" s="67">
        <v>2010</v>
      </c>
      <c r="V40" s="46" t="s">
        <v>156</v>
      </c>
      <c r="W40" s="46" t="s">
        <v>111</v>
      </c>
      <c r="X40" s="46" t="s">
        <v>102</v>
      </c>
      <c r="Y40" s="68" t="str">
        <f t="shared" si="0"/>
        <v>12010暖房ビル用マルチ有り</v>
      </c>
      <c r="Z40" s="69">
        <v>-0.7</v>
      </c>
      <c r="AA40" s="69">
        <v>1.7</v>
      </c>
      <c r="AB40" s="70">
        <v>1.036</v>
      </c>
      <c r="AC40" s="70">
        <v>1.266</v>
      </c>
      <c r="AD40" s="61">
        <f>HLOOKUP(T40,既存設備NO1!$E$16:$P$17,2,0)</f>
        <v>0</v>
      </c>
      <c r="AE40" s="62">
        <f t="shared" si="2"/>
        <v>1.266</v>
      </c>
    </row>
    <row r="41" spans="2:31" ht="13.5" customHeight="1">
      <c r="B41" s="66" t="s">
        <v>220</v>
      </c>
      <c r="C41" s="66" t="s">
        <v>149</v>
      </c>
      <c r="E41" s="33">
        <v>1984</v>
      </c>
      <c r="F41" s="14">
        <v>1995</v>
      </c>
      <c r="M41" s="46">
        <v>3</v>
      </c>
      <c r="N41" s="47" t="s">
        <v>110</v>
      </c>
      <c r="O41" s="47" t="s">
        <v>113</v>
      </c>
      <c r="P41" s="47" t="s">
        <v>114</v>
      </c>
      <c r="Q41" s="47" t="s">
        <v>221</v>
      </c>
      <c r="R41" s="48">
        <v>0</v>
      </c>
      <c r="T41" s="55">
        <v>1</v>
      </c>
      <c r="U41" s="67">
        <v>2010</v>
      </c>
      <c r="V41" s="46" t="s">
        <v>156</v>
      </c>
      <c r="W41" s="46" t="s">
        <v>121</v>
      </c>
      <c r="X41" s="46" t="s">
        <v>102</v>
      </c>
      <c r="Y41" s="68" t="str">
        <f t="shared" si="0"/>
        <v>12010暖房設備用有り</v>
      </c>
      <c r="Z41" s="69">
        <v>-0.26</v>
      </c>
      <c r="AA41" s="69">
        <v>1.26</v>
      </c>
      <c r="AB41" s="70">
        <v>0.82779999999999998</v>
      </c>
      <c r="AC41" s="70">
        <v>0.98809999999999998</v>
      </c>
      <c r="AD41" s="61">
        <f>HLOOKUP(T41,既存設備NO1!$E$16:$P$17,2,0)</f>
        <v>0</v>
      </c>
      <c r="AE41" s="62">
        <f t="shared" si="2"/>
        <v>0.98799999999999999</v>
      </c>
    </row>
    <row r="42" spans="2:31" ht="13.5" customHeight="1">
      <c r="B42" s="66" t="s">
        <v>222</v>
      </c>
      <c r="C42" s="66" t="s">
        <v>149</v>
      </c>
      <c r="E42" s="33">
        <v>1985</v>
      </c>
      <c r="F42" s="14">
        <v>1995</v>
      </c>
      <c r="M42" s="46">
        <v>3</v>
      </c>
      <c r="N42" s="47" t="s">
        <v>90</v>
      </c>
      <c r="O42" s="47" t="s">
        <v>113</v>
      </c>
      <c r="P42" s="47" t="s">
        <v>114</v>
      </c>
      <c r="Q42" s="47" t="s">
        <v>223</v>
      </c>
      <c r="R42" s="48">
        <v>0</v>
      </c>
      <c r="T42" s="55">
        <v>1</v>
      </c>
      <c r="U42" s="67">
        <v>2010</v>
      </c>
      <c r="V42" s="46" t="s">
        <v>156</v>
      </c>
      <c r="W42" s="46" t="s">
        <v>125</v>
      </c>
      <c r="X42" s="46" t="s">
        <v>140</v>
      </c>
      <c r="Y42" s="68" t="str">
        <f t="shared" si="0"/>
        <v>12010暖房店舗用無し（一定速）</v>
      </c>
      <c r="Z42" s="69">
        <v>0.25</v>
      </c>
      <c r="AA42" s="69">
        <v>0.75</v>
      </c>
      <c r="AB42" s="70">
        <v>0.25</v>
      </c>
      <c r="AC42" s="70">
        <v>0.75</v>
      </c>
      <c r="AD42" s="61">
        <f>HLOOKUP(T42,既存設備NO1!$E$16:$P$17,2,0)</f>
        <v>0</v>
      </c>
      <c r="AE42" s="62">
        <f t="shared" si="2"/>
        <v>0.75</v>
      </c>
    </row>
    <row r="43" spans="2:31" ht="13.5" customHeight="1">
      <c r="B43" s="66" t="s">
        <v>224</v>
      </c>
      <c r="C43" s="66" t="s">
        <v>149</v>
      </c>
      <c r="E43" s="33">
        <v>1986</v>
      </c>
      <c r="F43" s="14">
        <v>1995</v>
      </c>
      <c r="M43" s="46">
        <v>3</v>
      </c>
      <c r="N43" s="47" t="s">
        <v>171</v>
      </c>
      <c r="O43" s="47" t="s">
        <v>113</v>
      </c>
      <c r="P43" s="47" t="s">
        <v>114</v>
      </c>
      <c r="Q43" s="47" t="s">
        <v>225</v>
      </c>
      <c r="R43" s="48">
        <v>9.5000000000000001E-2</v>
      </c>
      <c r="T43" s="55">
        <v>1</v>
      </c>
      <c r="U43" s="67">
        <v>2010</v>
      </c>
      <c r="V43" s="46" t="s">
        <v>156</v>
      </c>
      <c r="W43" s="46" t="s">
        <v>111</v>
      </c>
      <c r="X43" s="46" t="s">
        <v>140</v>
      </c>
      <c r="Y43" s="68" t="str">
        <f t="shared" si="0"/>
        <v>12010暖房ビル用マルチ無し（一定速）</v>
      </c>
      <c r="Z43" s="69">
        <v>0.25</v>
      </c>
      <c r="AA43" s="69">
        <v>0.75</v>
      </c>
      <c r="AB43" s="70">
        <v>0.25</v>
      </c>
      <c r="AC43" s="70">
        <v>0.75</v>
      </c>
      <c r="AD43" s="61">
        <f>HLOOKUP(T43,既存設備NO1!$E$16:$P$17,2,0)</f>
        <v>0</v>
      </c>
      <c r="AE43" s="62">
        <f t="shared" si="2"/>
        <v>0.75</v>
      </c>
    </row>
    <row r="44" spans="2:31" ht="13.5" customHeight="1">
      <c r="B44" s="66" t="s">
        <v>226</v>
      </c>
      <c r="C44" s="66" t="s">
        <v>149</v>
      </c>
      <c r="E44" s="33">
        <v>1987</v>
      </c>
      <c r="F44" s="14">
        <v>1995</v>
      </c>
      <c r="M44" s="46">
        <v>4</v>
      </c>
      <c r="N44" s="47" t="s">
        <v>112</v>
      </c>
      <c r="O44" s="47" t="s">
        <v>113</v>
      </c>
      <c r="P44" s="47" t="s">
        <v>114</v>
      </c>
      <c r="Q44" s="47" t="s">
        <v>227</v>
      </c>
      <c r="R44" s="48">
        <v>0.13700000000000001</v>
      </c>
      <c r="T44" s="55">
        <v>1</v>
      </c>
      <c r="U44" s="67">
        <v>2010</v>
      </c>
      <c r="V44" s="46" t="s">
        <v>156</v>
      </c>
      <c r="W44" s="46" t="s">
        <v>121</v>
      </c>
      <c r="X44" s="46" t="s">
        <v>140</v>
      </c>
      <c r="Y44" s="68" t="str">
        <f t="shared" si="0"/>
        <v>12010暖房設備用無し（一定速）</v>
      </c>
      <c r="Z44" s="69">
        <v>0.25</v>
      </c>
      <c r="AA44" s="69">
        <v>0.75</v>
      </c>
      <c r="AB44" s="70">
        <v>0.25</v>
      </c>
      <c r="AC44" s="70">
        <v>0.75</v>
      </c>
      <c r="AD44" s="61">
        <f>HLOOKUP(T44,既存設備NO1!$E$16:$P$17,2,0)</f>
        <v>0</v>
      </c>
      <c r="AE44" s="62">
        <f t="shared" si="2"/>
        <v>0.75</v>
      </c>
    </row>
    <row r="45" spans="2:31" ht="13.5" customHeight="1">
      <c r="B45" s="66" t="s">
        <v>228</v>
      </c>
      <c r="C45" s="66" t="s">
        <v>149</v>
      </c>
      <c r="E45" s="33">
        <v>1988</v>
      </c>
      <c r="F45" s="14">
        <v>1995</v>
      </c>
      <c r="M45" s="46">
        <v>4</v>
      </c>
      <c r="N45" s="47" t="s">
        <v>122</v>
      </c>
      <c r="O45" s="47" t="s">
        <v>113</v>
      </c>
      <c r="P45" s="47" t="s">
        <v>114</v>
      </c>
      <c r="Q45" s="47" t="s">
        <v>229</v>
      </c>
      <c r="R45" s="48">
        <v>0.128</v>
      </c>
      <c r="T45" s="55">
        <v>1</v>
      </c>
      <c r="U45" s="67">
        <v>2015</v>
      </c>
      <c r="V45" s="46" t="s">
        <v>124</v>
      </c>
      <c r="W45" s="46" t="s">
        <v>125</v>
      </c>
      <c r="X45" s="46" t="s">
        <v>102</v>
      </c>
      <c r="Y45" s="68" t="str">
        <f t="shared" si="0"/>
        <v>12015冷房店舗用有り</v>
      </c>
      <c r="Z45" s="69">
        <v>-1.38</v>
      </c>
      <c r="AA45" s="69">
        <v>2.38</v>
      </c>
      <c r="AB45" s="70">
        <v>1.0581</v>
      </c>
      <c r="AC45" s="70">
        <v>1.7705</v>
      </c>
      <c r="AD45" s="61">
        <f>HLOOKUP(T45,既存設備NO1!$E$16:$P$17,2,0)</f>
        <v>0</v>
      </c>
      <c r="AE45" s="62">
        <f t="shared" si="2"/>
        <v>1.77</v>
      </c>
    </row>
    <row r="46" spans="2:31" ht="13.5" customHeight="1">
      <c r="B46" s="66" t="s">
        <v>230</v>
      </c>
      <c r="C46" s="66" t="s">
        <v>138</v>
      </c>
      <c r="E46" s="33">
        <v>1989</v>
      </c>
      <c r="F46" s="14">
        <v>1995</v>
      </c>
      <c r="M46" s="46">
        <v>4</v>
      </c>
      <c r="N46" s="47" t="s">
        <v>130</v>
      </c>
      <c r="O46" s="47" t="s">
        <v>113</v>
      </c>
      <c r="P46" s="47" t="s">
        <v>114</v>
      </c>
      <c r="Q46" s="47" t="s">
        <v>231</v>
      </c>
      <c r="R46" s="48">
        <v>0.155</v>
      </c>
      <c r="T46" s="55">
        <v>1</v>
      </c>
      <c r="U46" s="56">
        <v>2015</v>
      </c>
      <c r="V46" s="57" t="s">
        <v>124</v>
      </c>
      <c r="W46" s="57" t="s">
        <v>111</v>
      </c>
      <c r="X46" s="57" t="s">
        <v>102</v>
      </c>
      <c r="Y46" s="58" t="str">
        <f t="shared" si="0"/>
        <v>12015冷房ビル用マルチ有り</v>
      </c>
      <c r="Z46" s="59">
        <v>-1.5740000000000001</v>
      </c>
      <c r="AA46" s="59">
        <v>2.5739999999999998</v>
      </c>
      <c r="AB46" s="60">
        <v>1.0751999999999999</v>
      </c>
      <c r="AC46" s="60">
        <v>1.9117</v>
      </c>
      <c r="AD46" s="61">
        <f>HLOOKUP(T46,既存設備NO1!$E$16:$P$17,2,0)</f>
        <v>0</v>
      </c>
      <c r="AE46" s="62">
        <f t="shared" si="2"/>
        <v>1.911</v>
      </c>
    </row>
    <row r="47" spans="2:31" ht="14.25" customHeight="1">
      <c r="B47" s="66" t="s">
        <v>232</v>
      </c>
      <c r="C47" s="66" t="s">
        <v>138</v>
      </c>
      <c r="E47" s="33">
        <v>1990</v>
      </c>
      <c r="F47" s="14">
        <v>1995</v>
      </c>
      <c r="M47" s="46">
        <v>4</v>
      </c>
      <c r="N47" s="47" t="s">
        <v>128</v>
      </c>
      <c r="O47" s="47" t="s">
        <v>113</v>
      </c>
      <c r="P47" s="47" t="s">
        <v>114</v>
      </c>
      <c r="Q47" s="47" t="s">
        <v>233</v>
      </c>
      <c r="R47" s="48">
        <v>0.158</v>
      </c>
      <c r="T47" s="55">
        <v>1</v>
      </c>
      <c r="U47" s="56">
        <v>2015</v>
      </c>
      <c r="V47" s="57" t="s">
        <v>124</v>
      </c>
      <c r="W47" s="57" t="s">
        <v>121</v>
      </c>
      <c r="X47" s="57" t="s">
        <v>102</v>
      </c>
      <c r="Y47" s="58" t="str">
        <f t="shared" si="0"/>
        <v>12015冷房設備用有り</v>
      </c>
      <c r="Z47" s="59">
        <v>-0.62</v>
      </c>
      <c r="AA47" s="59">
        <v>1.62</v>
      </c>
      <c r="AB47" s="60">
        <v>1.0472999999999999</v>
      </c>
      <c r="AC47" s="60">
        <v>1.2032</v>
      </c>
      <c r="AD47" s="61">
        <f>HLOOKUP(T47,既存設備NO1!$E$16:$P$17,2,0)</f>
        <v>0</v>
      </c>
      <c r="AE47" s="62">
        <f t="shared" si="2"/>
        <v>1.2030000000000001</v>
      </c>
    </row>
    <row r="48" spans="2:31" ht="13.5" customHeight="1">
      <c r="B48" s="66" t="s">
        <v>234</v>
      </c>
      <c r="C48" s="66" t="s">
        <v>138</v>
      </c>
      <c r="E48" s="33">
        <v>1991</v>
      </c>
      <c r="F48" s="14">
        <v>1995</v>
      </c>
      <c r="M48" s="46">
        <v>4</v>
      </c>
      <c r="N48" s="47" t="s">
        <v>138</v>
      </c>
      <c r="O48" s="47" t="s">
        <v>113</v>
      </c>
      <c r="P48" s="47" t="s">
        <v>114</v>
      </c>
      <c r="Q48" s="47" t="s">
        <v>235</v>
      </c>
      <c r="R48" s="48">
        <v>0.151</v>
      </c>
      <c r="T48" s="55">
        <v>1</v>
      </c>
      <c r="U48" s="56">
        <v>2015</v>
      </c>
      <c r="V48" s="57" t="s">
        <v>124</v>
      </c>
      <c r="W48" s="57" t="s">
        <v>125</v>
      </c>
      <c r="X48" s="57" t="s">
        <v>140</v>
      </c>
      <c r="Y48" s="58" t="str">
        <f t="shared" si="0"/>
        <v>12015冷房店舗用無し（一定速）</v>
      </c>
      <c r="Z48" s="59">
        <v>0.25</v>
      </c>
      <c r="AA48" s="59">
        <v>0.75</v>
      </c>
      <c r="AB48" s="60">
        <v>0.25</v>
      </c>
      <c r="AC48" s="60">
        <v>0.75</v>
      </c>
      <c r="AD48" s="61">
        <f>HLOOKUP(T48,既存設備NO1!$E$16:$P$17,2,0)</f>
        <v>0</v>
      </c>
      <c r="AE48" s="62">
        <f t="shared" si="2"/>
        <v>0.75</v>
      </c>
    </row>
    <row r="49" spans="2:31" ht="13.5" customHeight="1">
      <c r="B49" s="66" t="s">
        <v>236</v>
      </c>
      <c r="C49" s="66" t="s">
        <v>138</v>
      </c>
      <c r="E49" s="33">
        <v>1992</v>
      </c>
      <c r="F49" s="14">
        <v>1995</v>
      </c>
      <c r="M49" s="46">
        <v>4</v>
      </c>
      <c r="N49" s="47" t="s">
        <v>143</v>
      </c>
      <c r="O49" s="47" t="s">
        <v>113</v>
      </c>
      <c r="P49" s="47" t="s">
        <v>114</v>
      </c>
      <c r="Q49" s="47" t="s">
        <v>237</v>
      </c>
      <c r="R49" s="48">
        <v>0.157</v>
      </c>
      <c r="T49" s="55">
        <v>1</v>
      </c>
      <c r="U49" s="56">
        <v>2015</v>
      </c>
      <c r="V49" s="57" t="s">
        <v>124</v>
      </c>
      <c r="W49" s="57" t="s">
        <v>111</v>
      </c>
      <c r="X49" s="57" t="s">
        <v>140</v>
      </c>
      <c r="Y49" s="58" t="str">
        <f t="shared" si="0"/>
        <v>12015冷房ビル用マルチ無し（一定速）</v>
      </c>
      <c r="Z49" s="59">
        <v>0.25</v>
      </c>
      <c r="AA49" s="59">
        <v>0.75</v>
      </c>
      <c r="AB49" s="60">
        <v>0.25</v>
      </c>
      <c r="AC49" s="60">
        <v>0.75</v>
      </c>
      <c r="AD49" s="61">
        <f>HLOOKUP(T49,既存設備NO1!$E$16:$P$17,2,0)</f>
        <v>0</v>
      </c>
      <c r="AE49" s="62">
        <f t="shared" si="2"/>
        <v>0.75</v>
      </c>
    </row>
    <row r="50" spans="2:31" ht="13.5" customHeight="1">
      <c r="B50" s="66" t="s">
        <v>238</v>
      </c>
      <c r="C50" s="66" t="s">
        <v>138</v>
      </c>
      <c r="E50" s="33">
        <v>1993</v>
      </c>
      <c r="F50" s="14">
        <v>1995</v>
      </c>
      <c r="M50" s="46">
        <v>4</v>
      </c>
      <c r="N50" s="47" t="s">
        <v>149</v>
      </c>
      <c r="O50" s="47" t="s">
        <v>113</v>
      </c>
      <c r="P50" s="47" t="s">
        <v>114</v>
      </c>
      <c r="Q50" s="47" t="s">
        <v>239</v>
      </c>
      <c r="R50" s="48">
        <v>0.16600000000000001</v>
      </c>
      <c r="T50" s="55">
        <v>1</v>
      </c>
      <c r="U50" s="56">
        <v>2015</v>
      </c>
      <c r="V50" s="57" t="s">
        <v>124</v>
      </c>
      <c r="W50" s="57" t="s">
        <v>121</v>
      </c>
      <c r="X50" s="57" t="s">
        <v>140</v>
      </c>
      <c r="Y50" s="58" t="str">
        <f t="shared" si="0"/>
        <v>12015冷房設備用無し（一定速）</v>
      </c>
      <c r="Z50" s="59">
        <v>0.25</v>
      </c>
      <c r="AA50" s="59">
        <v>0.75</v>
      </c>
      <c r="AB50" s="60">
        <v>0.25</v>
      </c>
      <c r="AC50" s="60">
        <v>0.75</v>
      </c>
      <c r="AD50" s="61">
        <f>HLOOKUP(T50,既存設備NO1!$E$16:$P$17,2,0)</f>
        <v>0</v>
      </c>
      <c r="AE50" s="62">
        <f t="shared" si="2"/>
        <v>0.75</v>
      </c>
    </row>
    <row r="51" spans="2:31" ht="14.25" customHeight="1">
      <c r="B51" s="66" t="s">
        <v>240</v>
      </c>
      <c r="C51" s="66" t="s">
        <v>138</v>
      </c>
      <c r="E51" s="33">
        <v>1994</v>
      </c>
      <c r="F51" s="14">
        <v>1995</v>
      </c>
      <c r="M51" s="46">
        <v>4</v>
      </c>
      <c r="N51" s="47" t="s">
        <v>154</v>
      </c>
      <c r="O51" s="47" t="s">
        <v>113</v>
      </c>
      <c r="P51" s="47" t="s">
        <v>114</v>
      </c>
      <c r="Q51" s="47" t="s">
        <v>241</v>
      </c>
      <c r="R51" s="48">
        <v>8.3000000000000004E-2</v>
      </c>
      <c r="T51" s="55">
        <v>1</v>
      </c>
      <c r="U51" s="56">
        <v>2015</v>
      </c>
      <c r="V51" s="57" t="s">
        <v>156</v>
      </c>
      <c r="W51" s="57" t="s">
        <v>125</v>
      </c>
      <c r="X51" s="57" t="s">
        <v>102</v>
      </c>
      <c r="Y51" s="58" t="str">
        <f t="shared" si="0"/>
        <v>12015暖房店舗用有り</v>
      </c>
      <c r="Z51" s="59">
        <v>-0.97</v>
      </c>
      <c r="AA51" s="59">
        <v>1.97</v>
      </c>
      <c r="AB51" s="60">
        <v>1.0867</v>
      </c>
      <c r="AC51" s="60">
        <v>1.4558</v>
      </c>
      <c r="AD51" s="61">
        <f>HLOOKUP(T51,既存設備NO1!$E$16:$P$17,2,0)</f>
        <v>0</v>
      </c>
      <c r="AE51" s="62">
        <f t="shared" si="2"/>
        <v>1.4550000000000001</v>
      </c>
    </row>
    <row r="52" spans="2:31" ht="13.5" customHeight="1">
      <c r="B52" s="66" t="s">
        <v>242</v>
      </c>
      <c r="C52" s="1" t="s">
        <v>171</v>
      </c>
      <c r="E52" s="33">
        <v>1995</v>
      </c>
      <c r="F52" s="14">
        <v>1995</v>
      </c>
      <c r="M52" s="46">
        <v>4</v>
      </c>
      <c r="N52" s="47" t="s">
        <v>153</v>
      </c>
      <c r="O52" s="47" t="s">
        <v>113</v>
      </c>
      <c r="P52" s="47" t="s">
        <v>114</v>
      </c>
      <c r="Q52" s="47" t="s">
        <v>243</v>
      </c>
      <c r="R52" s="48">
        <v>0.14699999999999999</v>
      </c>
      <c r="T52" s="55">
        <v>1</v>
      </c>
      <c r="U52" s="56">
        <v>2015</v>
      </c>
      <c r="V52" s="57" t="s">
        <v>156</v>
      </c>
      <c r="W52" s="57" t="s">
        <v>111</v>
      </c>
      <c r="X52" s="57" t="s">
        <v>102</v>
      </c>
      <c r="Y52" s="58" t="str">
        <f t="shared" si="0"/>
        <v>12015暖房ビル用マルチ有り</v>
      </c>
      <c r="Z52" s="59">
        <v>-0.876</v>
      </c>
      <c r="AA52" s="59">
        <v>1.8759999999999999</v>
      </c>
      <c r="AB52" s="60">
        <v>1.0398000000000001</v>
      </c>
      <c r="AC52" s="60">
        <v>1.3971</v>
      </c>
      <c r="AD52" s="61">
        <f>HLOOKUP(T52,既存設備NO1!$E$16:$P$17,2,0)</f>
        <v>0</v>
      </c>
      <c r="AE52" s="62">
        <f t="shared" si="2"/>
        <v>1.397</v>
      </c>
    </row>
    <row r="53" spans="2:31" ht="13.5" customHeight="1">
      <c r="B53" s="1" t="s">
        <v>244</v>
      </c>
      <c r="C53" s="1" t="s">
        <v>171</v>
      </c>
      <c r="E53" s="33">
        <v>1996</v>
      </c>
      <c r="F53" s="14">
        <v>2005</v>
      </c>
      <c r="M53" s="46">
        <v>4</v>
      </c>
      <c r="N53" s="47" t="s">
        <v>110</v>
      </c>
      <c r="O53" s="47" t="s">
        <v>113</v>
      </c>
      <c r="P53" s="47" t="s">
        <v>114</v>
      </c>
      <c r="Q53" s="47" t="s">
        <v>245</v>
      </c>
      <c r="R53" s="48">
        <v>0.16900000000000001</v>
      </c>
      <c r="T53" s="55">
        <v>1</v>
      </c>
      <c r="U53" s="56">
        <v>2015</v>
      </c>
      <c r="V53" s="57" t="s">
        <v>156</v>
      </c>
      <c r="W53" s="57" t="s">
        <v>121</v>
      </c>
      <c r="X53" s="57" t="s">
        <v>102</v>
      </c>
      <c r="Y53" s="58" t="str">
        <f t="shared" si="0"/>
        <v>12015暖房設備用有り</v>
      </c>
      <c r="Z53" s="59">
        <v>-0.59799999999999998</v>
      </c>
      <c r="AA53" s="59">
        <v>1.5980000000000001</v>
      </c>
      <c r="AB53" s="60">
        <v>1.0339</v>
      </c>
      <c r="AC53" s="60">
        <v>1.19</v>
      </c>
      <c r="AD53" s="61">
        <f>HLOOKUP(T53,既存設備NO1!$E$16:$P$17,2,0)</f>
        <v>0</v>
      </c>
      <c r="AE53" s="62">
        <f t="shared" si="2"/>
        <v>1.19</v>
      </c>
    </row>
    <row r="54" spans="2:31" ht="13.5" customHeight="1">
      <c r="E54" s="33">
        <v>1997</v>
      </c>
      <c r="F54" s="14">
        <v>2005</v>
      </c>
      <c r="M54" s="46">
        <v>4</v>
      </c>
      <c r="N54" s="47" t="s">
        <v>90</v>
      </c>
      <c r="O54" s="47" t="s">
        <v>113</v>
      </c>
      <c r="P54" s="47" t="s">
        <v>114</v>
      </c>
      <c r="Q54" s="47" t="s">
        <v>246</v>
      </c>
      <c r="R54" s="48">
        <v>0.111</v>
      </c>
      <c r="T54" s="55">
        <v>1</v>
      </c>
      <c r="U54" s="56">
        <v>2015</v>
      </c>
      <c r="V54" s="57" t="s">
        <v>156</v>
      </c>
      <c r="W54" s="57" t="s">
        <v>125</v>
      </c>
      <c r="X54" s="57" t="s">
        <v>140</v>
      </c>
      <c r="Y54" s="58" t="str">
        <f t="shared" si="0"/>
        <v>12015暖房店舗用無し（一定速）</v>
      </c>
      <c r="Z54" s="59">
        <v>0.25</v>
      </c>
      <c r="AA54" s="59">
        <v>0.75</v>
      </c>
      <c r="AB54" s="60">
        <v>0.25</v>
      </c>
      <c r="AC54" s="60">
        <v>0.75</v>
      </c>
      <c r="AD54" s="61">
        <f>HLOOKUP(T54,既存設備NO1!$E$16:$P$17,2,0)</f>
        <v>0</v>
      </c>
      <c r="AE54" s="62">
        <f t="shared" si="2"/>
        <v>0.75</v>
      </c>
    </row>
    <row r="55" spans="2:31" ht="13.5" customHeight="1">
      <c r="E55" s="33">
        <v>1998</v>
      </c>
      <c r="F55" s="14">
        <v>2005</v>
      </c>
      <c r="M55" s="46">
        <v>4</v>
      </c>
      <c r="N55" s="47" t="s">
        <v>171</v>
      </c>
      <c r="O55" s="47" t="s">
        <v>113</v>
      </c>
      <c r="P55" s="47" t="s">
        <v>114</v>
      </c>
      <c r="Q55" s="47" t="s">
        <v>247</v>
      </c>
      <c r="R55" s="48">
        <v>0.14299999999999999</v>
      </c>
      <c r="T55" s="55">
        <v>1</v>
      </c>
      <c r="U55" s="56">
        <v>2015</v>
      </c>
      <c r="V55" s="57" t="s">
        <v>156</v>
      </c>
      <c r="W55" s="57" t="s">
        <v>111</v>
      </c>
      <c r="X55" s="57" t="s">
        <v>140</v>
      </c>
      <c r="Y55" s="58" t="str">
        <f t="shared" si="0"/>
        <v>12015暖房ビル用マルチ無し（一定速）</v>
      </c>
      <c r="Z55" s="59">
        <v>0.25</v>
      </c>
      <c r="AA55" s="59">
        <v>0.75</v>
      </c>
      <c r="AB55" s="60">
        <v>0.25</v>
      </c>
      <c r="AC55" s="60">
        <v>0.75</v>
      </c>
      <c r="AD55" s="61">
        <f>HLOOKUP(T55,既存設備NO1!$E$16:$P$17,2,0)</f>
        <v>0</v>
      </c>
      <c r="AE55" s="62">
        <f t="shared" si="2"/>
        <v>0.75</v>
      </c>
    </row>
    <row r="56" spans="2:31" ht="13.5" customHeight="1">
      <c r="E56" s="33">
        <v>1999</v>
      </c>
      <c r="F56" s="14">
        <v>2005</v>
      </c>
      <c r="M56" s="46">
        <v>5</v>
      </c>
      <c r="N56" s="47" t="s">
        <v>112</v>
      </c>
      <c r="O56" s="47" t="s">
        <v>113</v>
      </c>
      <c r="P56" s="47" t="s">
        <v>114</v>
      </c>
      <c r="Q56" s="47" t="s">
        <v>248</v>
      </c>
      <c r="R56" s="48">
        <v>0.20599999999999999</v>
      </c>
      <c r="T56" s="55">
        <v>1</v>
      </c>
      <c r="U56" s="57">
        <v>2015</v>
      </c>
      <c r="V56" s="57" t="s">
        <v>156</v>
      </c>
      <c r="W56" s="57" t="s">
        <v>121</v>
      </c>
      <c r="X56" s="57" t="s">
        <v>140</v>
      </c>
      <c r="Y56" s="58" t="str">
        <f t="shared" si="0"/>
        <v>12015暖房設備用無し（一定速）</v>
      </c>
      <c r="Z56" s="59">
        <v>0.25</v>
      </c>
      <c r="AA56" s="59">
        <v>0.75</v>
      </c>
      <c r="AB56" s="60">
        <v>0.25</v>
      </c>
      <c r="AC56" s="60">
        <v>0.75</v>
      </c>
      <c r="AD56" s="61">
        <f>HLOOKUP(T56,既存設備NO1!$E$16:$P$17,2,0)</f>
        <v>0</v>
      </c>
      <c r="AE56" s="62">
        <f t="shared" si="2"/>
        <v>0.75</v>
      </c>
    </row>
    <row r="57" spans="2:31" ht="13.5" customHeight="1">
      <c r="E57" s="33">
        <v>2000</v>
      </c>
      <c r="F57" s="14">
        <v>2005</v>
      </c>
      <c r="M57" s="46">
        <v>5</v>
      </c>
      <c r="N57" s="47" t="s">
        <v>122</v>
      </c>
      <c r="O57" s="47" t="s">
        <v>113</v>
      </c>
      <c r="P57" s="47" t="s">
        <v>114</v>
      </c>
      <c r="Q57" s="47" t="s">
        <v>249</v>
      </c>
      <c r="R57" s="48">
        <v>0.22900000000000001</v>
      </c>
      <c r="T57" s="71">
        <v>1</v>
      </c>
      <c r="U57" s="72">
        <v>2020</v>
      </c>
      <c r="V57" s="72" t="s">
        <v>124</v>
      </c>
      <c r="W57" s="72" t="s">
        <v>125</v>
      </c>
      <c r="X57" s="72" t="s">
        <v>102</v>
      </c>
      <c r="Y57" s="73" t="str">
        <f t="shared" si="0"/>
        <v>12020冷房店舗用有り</v>
      </c>
      <c r="Z57" s="72">
        <v>-1.38</v>
      </c>
      <c r="AA57" s="72">
        <v>2.38</v>
      </c>
      <c r="AB57" s="72">
        <v>1.0581</v>
      </c>
      <c r="AC57" s="72">
        <v>1.7705</v>
      </c>
      <c r="AD57" s="61">
        <f>HLOOKUP(T57,既存設備NO1!$E$16:$P$17,2,0)</f>
        <v>0</v>
      </c>
      <c r="AE57" s="74">
        <f>ROUNDDOWN(IF(AD57&gt;=0.25,Z57*AD57+AA57,AB57*AD57+AC57),3)</f>
        <v>1.77</v>
      </c>
    </row>
    <row r="58" spans="2:31" ht="13.5" customHeight="1">
      <c r="E58" s="33">
        <v>2001</v>
      </c>
      <c r="F58" s="14">
        <v>2005</v>
      </c>
      <c r="M58" s="46">
        <v>5</v>
      </c>
      <c r="N58" s="47" t="s">
        <v>130</v>
      </c>
      <c r="O58" s="47" t="s">
        <v>113</v>
      </c>
      <c r="P58" s="47" t="s">
        <v>114</v>
      </c>
      <c r="Q58" s="47" t="s">
        <v>250</v>
      </c>
      <c r="R58" s="48">
        <v>0.217</v>
      </c>
      <c r="T58" s="71">
        <v>1</v>
      </c>
      <c r="U58" s="72">
        <v>2020</v>
      </c>
      <c r="V58" s="72" t="s">
        <v>124</v>
      </c>
      <c r="W58" s="72" t="s">
        <v>111</v>
      </c>
      <c r="X58" s="72" t="s">
        <v>102</v>
      </c>
      <c r="Y58" s="73" t="str">
        <f t="shared" si="0"/>
        <v>12020冷房ビル用マルチ有り</v>
      </c>
      <c r="Z58" s="72">
        <v>-1.68</v>
      </c>
      <c r="AA58" s="72">
        <v>2.68</v>
      </c>
      <c r="AB58" s="72">
        <v>1.0788</v>
      </c>
      <c r="AC58" s="72">
        <v>2.0053000000000001</v>
      </c>
      <c r="AD58" s="61">
        <f>HLOOKUP(T58,既存設備NO1!$E$16:$P$17,2,0)</f>
        <v>0</v>
      </c>
      <c r="AE58" s="74">
        <f t="shared" ref="AE58:AE121" si="3">ROUNDDOWN(IF(AD58&gt;=0.25,Z58*AD58+AA58,AB58*AD58+AC58),3)</f>
        <v>2.0049999999999999</v>
      </c>
    </row>
    <row r="59" spans="2:31" ht="13.5" customHeight="1">
      <c r="E59" s="33">
        <v>2002</v>
      </c>
      <c r="F59" s="14">
        <v>2005</v>
      </c>
      <c r="M59" s="46">
        <v>5</v>
      </c>
      <c r="N59" s="47" t="s">
        <v>128</v>
      </c>
      <c r="O59" s="47" t="s">
        <v>113</v>
      </c>
      <c r="P59" s="47" t="s">
        <v>114</v>
      </c>
      <c r="Q59" s="47" t="s">
        <v>251</v>
      </c>
      <c r="R59" s="48">
        <v>0.156</v>
      </c>
      <c r="T59" s="71">
        <v>1</v>
      </c>
      <c r="U59" s="72">
        <v>2020</v>
      </c>
      <c r="V59" s="72" t="s">
        <v>124</v>
      </c>
      <c r="W59" s="72" t="s">
        <v>121</v>
      </c>
      <c r="X59" s="72" t="s">
        <v>102</v>
      </c>
      <c r="Y59" s="73" t="str">
        <f t="shared" si="0"/>
        <v>12020冷房設備用有り</v>
      </c>
      <c r="Z59" s="72">
        <v>-0.62</v>
      </c>
      <c r="AA59" s="72">
        <v>1.62</v>
      </c>
      <c r="AB59" s="72">
        <v>1.0472999999999999</v>
      </c>
      <c r="AC59" s="72">
        <v>1.2032</v>
      </c>
      <c r="AD59" s="61">
        <f>HLOOKUP(T59,既存設備NO1!$E$16:$P$17,2,0)</f>
        <v>0</v>
      </c>
      <c r="AE59" s="74">
        <f t="shared" si="3"/>
        <v>1.2030000000000001</v>
      </c>
    </row>
    <row r="60" spans="2:31" ht="13.5" customHeight="1">
      <c r="E60" s="33">
        <v>2003</v>
      </c>
      <c r="F60" s="14">
        <v>2005</v>
      </c>
      <c r="M60" s="46">
        <v>5</v>
      </c>
      <c r="N60" s="47" t="s">
        <v>138</v>
      </c>
      <c r="O60" s="47" t="s">
        <v>113</v>
      </c>
      <c r="P60" s="47" t="s">
        <v>114</v>
      </c>
      <c r="Q60" s="47" t="s">
        <v>252</v>
      </c>
      <c r="R60" s="48">
        <v>0.22</v>
      </c>
      <c r="T60" s="71">
        <v>1</v>
      </c>
      <c r="U60" s="72">
        <v>2020</v>
      </c>
      <c r="V60" s="72" t="s">
        <v>124</v>
      </c>
      <c r="W60" s="72" t="s">
        <v>125</v>
      </c>
      <c r="X60" s="72" t="s">
        <v>140</v>
      </c>
      <c r="Y60" s="73" t="str">
        <f t="shared" si="0"/>
        <v>12020冷房店舗用無し（一定速）</v>
      </c>
      <c r="Z60" s="75">
        <v>0.25</v>
      </c>
      <c r="AA60" s="75">
        <v>0.75</v>
      </c>
      <c r="AB60" s="76">
        <v>0.25</v>
      </c>
      <c r="AC60" s="76">
        <v>0.75</v>
      </c>
      <c r="AD60" s="61">
        <f>HLOOKUP(T60,既存設備NO1!$E$16:$P$17,2,0)</f>
        <v>0</v>
      </c>
      <c r="AE60" s="74">
        <f t="shared" si="3"/>
        <v>0.75</v>
      </c>
    </row>
    <row r="61" spans="2:31" ht="13.5" customHeight="1">
      <c r="E61" s="33">
        <v>2004</v>
      </c>
      <c r="F61" s="14">
        <v>2005</v>
      </c>
      <c r="M61" s="46">
        <v>5</v>
      </c>
      <c r="N61" s="47" t="s">
        <v>143</v>
      </c>
      <c r="O61" s="47" t="s">
        <v>113</v>
      </c>
      <c r="P61" s="47" t="s">
        <v>114</v>
      </c>
      <c r="Q61" s="47" t="s">
        <v>253</v>
      </c>
      <c r="R61" s="48">
        <v>0.20200000000000001</v>
      </c>
      <c r="T61" s="71">
        <v>1</v>
      </c>
      <c r="U61" s="72">
        <v>2020</v>
      </c>
      <c r="V61" s="72" t="s">
        <v>124</v>
      </c>
      <c r="W61" s="72" t="s">
        <v>111</v>
      </c>
      <c r="X61" s="72" t="s">
        <v>140</v>
      </c>
      <c r="Y61" s="73" t="str">
        <f t="shared" si="0"/>
        <v>12020冷房ビル用マルチ無し（一定速）</v>
      </c>
      <c r="Z61" s="75">
        <v>0.25</v>
      </c>
      <c r="AA61" s="75">
        <v>0.75</v>
      </c>
      <c r="AB61" s="76">
        <v>0.25</v>
      </c>
      <c r="AC61" s="76">
        <v>0.75</v>
      </c>
      <c r="AD61" s="61">
        <f>HLOOKUP(T61,既存設備NO1!$E$16:$P$17,2,0)</f>
        <v>0</v>
      </c>
      <c r="AE61" s="74">
        <f t="shared" si="3"/>
        <v>0.75</v>
      </c>
    </row>
    <row r="62" spans="2:31" ht="13.5" customHeight="1">
      <c r="E62" s="33">
        <v>2005</v>
      </c>
      <c r="F62" s="14">
        <v>2005</v>
      </c>
      <c r="M62" s="46">
        <v>5</v>
      </c>
      <c r="N62" s="47" t="s">
        <v>149</v>
      </c>
      <c r="O62" s="47" t="s">
        <v>113</v>
      </c>
      <c r="P62" s="47" t="s">
        <v>114</v>
      </c>
      <c r="Q62" s="47" t="s">
        <v>254</v>
      </c>
      <c r="R62" s="48">
        <v>0.23200000000000001</v>
      </c>
      <c r="T62" s="71">
        <v>1</v>
      </c>
      <c r="U62" s="72">
        <v>2020</v>
      </c>
      <c r="V62" s="72" t="s">
        <v>124</v>
      </c>
      <c r="W62" s="72" t="s">
        <v>121</v>
      </c>
      <c r="X62" s="72" t="s">
        <v>140</v>
      </c>
      <c r="Y62" s="73" t="str">
        <f t="shared" si="0"/>
        <v>12020冷房設備用無し（一定速）</v>
      </c>
      <c r="Z62" s="75">
        <v>0.25</v>
      </c>
      <c r="AA62" s="75">
        <v>0.75</v>
      </c>
      <c r="AB62" s="76">
        <v>0.25</v>
      </c>
      <c r="AC62" s="76">
        <v>0.75</v>
      </c>
      <c r="AD62" s="61">
        <f>HLOOKUP(T62,既存設備NO1!$E$16:$P$17,2,0)</f>
        <v>0</v>
      </c>
      <c r="AE62" s="74">
        <f t="shared" si="3"/>
        <v>0.75</v>
      </c>
    </row>
    <row r="63" spans="2:31" ht="13.5" customHeight="1">
      <c r="E63" s="33">
        <v>2006</v>
      </c>
      <c r="F63" s="14">
        <v>2010</v>
      </c>
      <c r="M63" s="46">
        <v>5</v>
      </c>
      <c r="N63" s="47" t="s">
        <v>154</v>
      </c>
      <c r="O63" s="47" t="s">
        <v>113</v>
      </c>
      <c r="P63" s="47" t="s">
        <v>114</v>
      </c>
      <c r="Q63" s="47" t="s">
        <v>255</v>
      </c>
      <c r="R63" s="48">
        <v>0.22800000000000001</v>
      </c>
      <c r="T63" s="71">
        <v>1</v>
      </c>
      <c r="U63" s="72">
        <v>2020</v>
      </c>
      <c r="V63" s="72" t="s">
        <v>156</v>
      </c>
      <c r="W63" s="72" t="s">
        <v>125</v>
      </c>
      <c r="X63" s="72" t="s">
        <v>102</v>
      </c>
      <c r="Y63" s="73" t="str">
        <f t="shared" si="0"/>
        <v>12020暖房店舗用有り</v>
      </c>
      <c r="Z63" s="72">
        <v>-0.96</v>
      </c>
      <c r="AA63" s="72">
        <v>1.96</v>
      </c>
      <c r="AB63" s="72">
        <v>1.0862000000000001</v>
      </c>
      <c r="AC63" s="72">
        <v>1.4483999999999999</v>
      </c>
      <c r="AD63" s="61">
        <f>HLOOKUP(T63,既存設備NO1!$E$16:$P$17,2,0)</f>
        <v>0</v>
      </c>
      <c r="AE63" s="74">
        <f t="shared" si="3"/>
        <v>1.448</v>
      </c>
    </row>
    <row r="64" spans="2:31" ht="13.5" customHeight="1">
      <c r="E64" s="33">
        <v>2007</v>
      </c>
      <c r="F64" s="14">
        <v>2010</v>
      </c>
      <c r="M64" s="46">
        <v>5</v>
      </c>
      <c r="N64" s="47" t="s">
        <v>153</v>
      </c>
      <c r="O64" s="47" t="s">
        <v>113</v>
      </c>
      <c r="P64" s="47" t="s">
        <v>114</v>
      </c>
      <c r="Q64" s="47" t="s">
        <v>256</v>
      </c>
      <c r="R64" s="48">
        <v>0.248</v>
      </c>
      <c r="T64" s="71">
        <v>1</v>
      </c>
      <c r="U64" s="72">
        <v>2020</v>
      </c>
      <c r="V64" s="72" t="s">
        <v>156</v>
      </c>
      <c r="W64" s="72" t="s">
        <v>111</v>
      </c>
      <c r="X64" s="72" t="s">
        <v>102</v>
      </c>
      <c r="Y64" s="73" t="str">
        <f t="shared" si="0"/>
        <v>12020暖房ビル用マルチ有り</v>
      </c>
      <c r="Z64" s="72">
        <v>-1.1000000000000001</v>
      </c>
      <c r="AA64" s="72">
        <v>2.1</v>
      </c>
      <c r="AB64" s="72">
        <v>1.0416000000000001</v>
      </c>
      <c r="AC64" s="72">
        <v>1.4596</v>
      </c>
      <c r="AD64" s="61">
        <f>HLOOKUP(T64,既存設備NO1!$E$16:$P$17,2,0)</f>
        <v>0</v>
      </c>
      <c r="AE64" s="74">
        <f t="shared" si="3"/>
        <v>1.4590000000000001</v>
      </c>
    </row>
    <row r="65" spans="5:31" ht="13.5" customHeight="1">
      <c r="E65" s="33">
        <v>2008</v>
      </c>
      <c r="F65" s="14">
        <v>2010</v>
      </c>
      <c r="M65" s="46">
        <v>5</v>
      </c>
      <c r="N65" s="47" t="s">
        <v>110</v>
      </c>
      <c r="O65" s="47" t="s">
        <v>113</v>
      </c>
      <c r="P65" s="47" t="s">
        <v>114</v>
      </c>
      <c r="Q65" s="47" t="s">
        <v>257</v>
      </c>
      <c r="R65" s="48">
        <v>0.21</v>
      </c>
      <c r="T65" s="71">
        <v>1</v>
      </c>
      <c r="U65" s="72">
        <v>2020</v>
      </c>
      <c r="V65" s="72" t="s">
        <v>156</v>
      </c>
      <c r="W65" s="72" t="s">
        <v>121</v>
      </c>
      <c r="X65" s="72" t="s">
        <v>102</v>
      </c>
      <c r="Y65" s="73" t="str">
        <f t="shared" si="0"/>
        <v>12020暖房設備用有り</v>
      </c>
      <c r="Z65" s="72">
        <v>-0.46</v>
      </c>
      <c r="AA65" s="72">
        <v>1.46</v>
      </c>
      <c r="AB65" s="72">
        <v>0.94</v>
      </c>
      <c r="AC65" s="72">
        <v>1.1100000000000001</v>
      </c>
      <c r="AD65" s="61">
        <f>HLOOKUP(T65,既存設備NO1!$E$16:$P$17,2,0)</f>
        <v>0</v>
      </c>
      <c r="AE65" s="74">
        <f t="shared" si="3"/>
        <v>1.1100000000000001</v>
      </c>
    </row>
    <row r="66" spans="5:31" ht="13.5" customHeight="1">
      <c r="E66" s="33">
        <v>2009</v>
      </c>
      <c r="F66" s="14">
        <v>2010</v>
      </c>
      <c r="M66" s="46">
        <v>5</v>
      </c>
      <c r="N66" s="47" t="s">
        <v>90</v>
      </c>
      <c r="O66" s="47" t="s">
        <v>113</v>
      </c>
      <c r="P66" s="47" t="s">
        <v>114</v>
      </c>
      <c r="Q66" s="47" t="s">
        <v>258</v>
      </c>
      <c r="R66" s="48">
        <v>7.0999999999999994E-2</v>
      </c>
      <c r="T66" s="71">
        <v>1</v>
      </c>
      <c r="U66" s="72">
        <v>2020</v>
      </c>
      <c r="V66" s="72" t="s">
        <v>156</v>
      </c>
      <c r="W66" s="72" t="s">
        <v>125</v>
      </c>
      <c r="X66" s="72" t="s">
        <v>140</v>
      </c>
      <c r="Y66" s="73" t="str">
        <f t="shared" si="0"/>
        <v>12020暖房店舗用無し（一定速）</v>
      </c>
      <c r="Z66" s="75">
        <v>0.25</v>
      </c>
      <c r="AA66" s="75">
        <v>0.75</v>
      </c>
      <c r="AB66" s="76">
        <v>0.25</v>
      </c>
      <c r="AC66" s="76">
        <v>0.75</v>
      </c>
      <c r="AD66" s="61">
        <f>HLOOKUP(T66,既存設備NO1!$E$16:$P$17,2,0)</f>
        <v>0</v>
      </c>
      <c r="AE66" s="74">
        <f t="shared" si="3"/>
        <v>0.75</v>
      </c>
    </row>
    <row r="67" spans="5:31" ht="13.5" customHeight="1">
      <c r="E67" s="33">
        <v>2010</v>
      </c>
      <c r="F67" s="14">
        <v>2010</v>
      </c>
      <c r="M67" s="46">
        <v>5</v>
      </c>
      <c r="N67" s="47" t="s">
        <v>171</v>
      </c>
      <c r="O67" s="47" t="s">
        <v>113</v>
      </c>
      <c r="P67" s="47" t="s">
        <v>114</v>
      </c>
      <c r="Q67" s="47" t="s">
        <v>259</v>
      </c>
      <c r="R67" s="48">
        <v>0.23</v>
      </c>
      <c r="T67" s="71">
        <v>1</v>
      </c>
      <c r="U67" s="72">
        <v>2020</v>
      </c>
      <c r="V67" s="72" t="s">
        <v>156</v>
      </c>
      <c r="W67" s="72" t="s">
        <v>111</v>
      </c>
      <c r="X67" s="72" t="s">
        <v>140</v>
      </c>
      <c r="Y67" s="73" t="str">
        <f t="shared" si="0"/>
        <v>12020暖房ビル用マルチ無し（一定速）</v>
      </c>
      <c r="Z67" s="75">
        <v>0.25</v>
      </c>
      <c r="AA67" s="75">
        <v>0.75</v>
      </c>
      <c r="AB67" s="76">
        <v>0.25</v>
      </c>
      <c r="AC67" s="76">
        <v>0.75</v>
      </c>
      <c r="AD67" s="61">
        <f>HLOOKUP(T67,既存設備NO1!$E$16:$P$17,2,0)</f>
        <v>0</v>
      </c>
      <c r="AE67" s="74">
        <f t="shared" si="3"/>
        <v>0.75</v>
      </c>
    </row>
    <row r="68" spans="5:31" ht="13.5" customHeight="1">
      <c r="E68" s="33">
        <v>2011</v>
      </c>
      <c r="F68" s="14">
        <v>2015</v>
      </c>
      <c r="M68" s="46">
        <v>6</v>
      </c>
      <c r="N68" s="47" t="s">
        <v>112</v>
      </c>
      <c r="O68" s="47" t="s">
        <v>113</v>
      </c>
      <c r="P68" s="47" t="s">
        <v>114</v>
      </c>
      <c r="Q68" s="47" t="s">
        <v>260</v>
      </c>
      <c r="R68" s="48">
        <v>0.249</v>
      </c>
      <c r="T68" s="71">
        <v>1</v>
      </c>
      <c r="U68" s="72">
        <v>2020</v>
      </c>
      <c r="V68" s="72" t="s">
        <v>156</v>
      </c>
      <c r="W68" s="72" t="s">
        <v>121</v>
      </c>
      <c r="X68" s="72" t="s">
        <v>140</v>
      </c>
      <c r="Y68" s="73" t="str">
        <f t="shared" si="0"/>
        <v>12020暖房設備用無し（一定速）</v>
      </c>
      <c r="Z68" s="75">
        <v>0.25</v>
      </c>
      <c r="AA68" s="75">
        <v>0.75</v>
      </c>
      <c r="AB68" s="76">
        <v>0.25</v>
      </c>
      <c r="AC68" s="76">
        <v>0.75</v>
      </c>
      <c r="AD68" s="61">
        <f>HLOOKUP(T68,既存設備NO1!$E$16:$P$17,2,0)</f>
        <v>0</v>
      </c>
      <c r="AE68" s="74">
        <f t="shared" si="3"/>
        <v>0.75</v>
      </c>
    </row>
    <row r="69" spans="5:31" ht="13.5" customHeight="1">
      <c r="E69" s="33">
        <v>2012</v>
      </c>
      <c r="F69" s="14">
        <v>2015</v>
      </c>
      <c r="M69" s="46">
        <v>6</v>
      </c>
      <c r="N69" s="47" t="s">
        <v>122</v>
      </c>
      <c r="O69" s="47" t="s">
        <v>113</v>
      </c>
      <c r="P69" s="47" t="s">
        <v>114</v>
      </c>
      <c r="Q69" s="47" t="s">
        <v>261</v>
      </c>
      <c r="R69" s="48">
        <v>0.34300000000000003</v>
      </c>
      <c r="T69" s="55">
        <v>2</v>
      </c>
      <c r="U69" s="56">
        <v>1995</v>
      </c>
      <c r="V69" s="57" t="s">
        <v>124</v>
      </c>
      <c r="W69" s="57" t="s">
        <v>125</v>
      </c>
      <c r="X69" s="57" t="s">
        <v>102</v>
      </c>
      <c r="Y69" s="58" t="str">
        <f t="shared" si="0"/>
        <v>21995冷房店舗用有り</v>
      </c>
      <c r="Z69" s="59">
        <v>0.32</v>
      </c>
      <c r="AA69" s="59">
        <v>0.68</v>
      </c>
      <c r="AB69" s="60">
        <v>1.0165999999999999</v>
      </c>
      <c r="AC69" s="60">
        <v>0.50590000000000002</v>
      </c>
      <c r="AD69" s="61">
        <f>HLOOKUP(T69,既存設備NO1!$E$16:$P$17,2,0)</f>
        <v>0</v>
      </c>
      <c r="AE69" s="62">
        <f t="shared" si="3"/>
        <v>0.505</v>
      </c>
    </row>
    <row r="70" spans="5:31" ht="13.5" customHeight="1">
      <c r="E70" s="33">
        <v>2013</v>
      </c>
      <c r="F70" s="14">
        <v>2015</v>
      </c>
      <c r="M70" s="46">
        <v>6</v>
      </c>
      <c r="N70" s="47" t="s">
        <v>130</v>
      </c>
      <c r="O70" s="47" t="s">
        <v>113</v>
      </c>
      <c r="P70" s="47" t="s">
        <v>114</v>
      </c>
      <c r="Q70" s="47" t="s">
        <v>262</v>
      </c>
      <c r="R70" s="48">
        <v>0.30599999999999999</v>
      </c>
      <c r="T70" s="55">
        <v>2</v>
      </c>
      <c r="U70" s="56">
        <v>1995</v>
      </c>
      <c r="V70" s="57" t="s">
        <v>124</v>
      </c>
      <c r="W70" s="57" t="s">
        <v>111</v>
      </c>
      <c r="X70" s="57" t="s">
        <v>102</v>
      </c>
      <c r="Y70" s="58" t="str">
        <f t="shared" si="0"/>
        <v>21995冷房ビル用マルチ有り</v>
      </c>
      <c r="Z70" s="59">
        <v>-0.218</v>
      </c>
      <c r="AA70" s="59">
        <v>1.218</v>
      </c>
      <c r="AB70" s="60">
        <v>1.0356000000000001</v>
      </c>
      <c r="AC70" s="60">
        <v>0.90459999999999996</v>
      </c>
      <c r="AD70" s="61">
        <f>HLOOKUP(T70,既存設備NO1!$E$16:$P$17,2,0)</f>
        <v>0</v>
      </c>
      <c r="AE70" s="62">
        <f t="shared" si="3"/>
        <v>0.90400000000000003</v>
      </c>
    </row>
    <row r="71" spans="5:31" ht="13.5" customHeight="1">
      <c r="E71" s="33">
        <v>2014</v>
      </c>
      <c r="F71" s="14">
        <v>2015</v>
      </c>
      <c r="M71" s="46">
        <v>6</v>
      </c>
      <c r="N71" s="47" t="s">
        <v>128</v>
      </c>
      <c r="O71" s="47" t="s">
        <v>113</v>
      </c>
      <c r="P71" s="47" t="s">
        <v>114</v>
      </c>
      <c r="Q71" s="47" t="s">
        <v>263</v>
      </c>
      <c r="R71" s="48">
        <v>0.20899999999999999</v>
      </c>
      <c r="T71" s="55">
        <v>2</v>
      </c>
      <c r="U71" s="56">
        <v>1995</v>
      </c>
      <c r="V71" s="57" t="s">
        <v>124</v>
      </c>
      <c r="W71" s="57" t="s">
        <v>121</v>
      </c>
      <c r="X71" s="57" t="s">
        <v>102</v>
      </c>
      <c r="Y71" s="58" t="str">
        <f t="shared" si="0"/>
        <v>21995冷房設備用有り</v>
      </c>
      <c r="Z71" s="59">
        <v>0.25</v>
      </c>
      <c r="AA71" s="59">
        <v>0.75</v>
      </c>
      <c r="AB71" s="60">
        <v>1.0219</v>
      </c>
      <c r="AC71" s="60">
        <v>0.55700000000000005</v>
      </c>
      <c r="AD71" s="61">
        <f>HLOOKUP(T71,既存設備NO1!$E$16:$P$17,2,0)</f>
        <v>0</v>
      </c>
      <c r="AE71" s="62">
        <f t="shared" si="3"/>
        <v>0.55700000000000005</v>
      </c>
    </row>
    <row r="72" spans="5:31" ht="13.5" customHeight="1">
      <c r="E72" s="33">
        <v>2015</v>
      </c>
      <c r="F72" s="14">
        <v>2015</v>
      </c>
      <c r="M72" s="46">
        <v>6</v>
      </c>
      <c r="N72" s="47" t="s">
        <v>138</v>
      </c>
      <c r="O72" s="47" t="s">
        <v>113</v>
      </c>
      <c r="P72" s="47" t="s">
        <v>114</v>
      </c>
      <c r="Q72" s="47" t="s">
        <v>264</v>
      </c>
      <c r="R72" s="48">
        <v>0.308</v>
      </c>
      <c r="T72" s="55">
        <v>2</v>
      </c>
      <c r="U72" s="56">
        <v>1995</v>
      </c>
      <c r="V72" s="57" t="s">
        <v>124</v>
      </c>
      <c r="W72" s="57" t="s">
        <v>125</v>
      </c>
      <c r="X72" s="57" t="s">
        <v>140</v>
      </c>
      <c r="Y72" s="58" t="str">
        <f t="shared" si="0"/>
        <v>21995冷房店舗用無し（一定速）</v>
      </c>
      <c r="Z72" s="59">
        <v>0.26</v>
      </c>
      <c r="AA72" s="59">
        <v>0.74</v>
      </c>
      <c r="AB72" s="60">
        <v>0.26</v>
      </c>
      <c r="AC72" s="60">
        <v>0.74</v>
      </c>
      <c r="AD72" s="61">
        <f>HLOOKUP(T72,既存設備NO1!$E$16:$P$17,2,0)</f>
        <v>0</v>
      </c>
      <c r="AE72" s="62">
        <f t="shared" si="3"/>
        <v>0.74</v>
      </c>
    </row>
    <row r="73" spans="5:31" ht="13.5" customHeight="1">
      <c r="E73" s="33">
        <v>2016</v>
      </c>
      <c r="F73" s="77">
        <v>2020</v>
      </c>
      <c r="M73" s="46">
        <v>6</v>
      </c>
      <c r="N73" s="47" t="s">
        <v>143</v>
      </c>
      <c r="O73" s="47" t="s">
        <v>113</v>
      </c>
      <c r="P73" s="47" t="s">
        <v>114</v>
      </c>
      <c r="Q73" s="47" t="s">
        <v>265</v>
      </c>
      <c r="R73" s="48">
        <v>0.29699999999999999</v>
      </c>
      <c r="T73" s="55">
        <v>2</v>
      </c>
      <c r="U73" s="56">
        <v>1995</v>
      </c>
      <c r="V73" s="57" t="s">
        <v>124</v>
      </c>
      <c r="W73" s="57" t="s">
        <v>111</v>
      </c>
      <c r="X73" s="57" t="s">
        <v>140</v>
      </c>
      <c r="Y73" s="58" t="str">
        <f t="shared" si="0"/>
        <v>21995冷房ビル用マルチ無し（一定速）</v>
      </c>
      <c r="Z73" s="59">
        <v>0.26</v>
      </c>
      <c r="AA73" s="59">
        <v>0.74</v>
      </c>
      <c r="AB73" s="60">
        <v>0.26</v>
      </c>
      <c r="AC73" s="60">
        <v>0.74</v>
      </c>
      <c r="AD73" s="61">
        <f>HLOOKUP(T73,既存設備NO1!$E$16:$P$17,2,0)</f>
        <v>0</v>
      </c>
      <c r="AE73" s="62">
        <f t="shared" si="3"/>
        <v>0.74</v>
      </c>
    </row>
    <row r="74" spans="5:31" ht="13.5" customHeight="1">
      <c r="E74" s="33">
        <v>2017</v>
      </c>
      <c r="F74" s="77">
        <v>2020</v>
      </c>
      <c r="M74" s="46">
        <v>6</v>
      </c>
      <c r="N74" s="47" t="s">
        <v>149</v>
      </c>
      <c r="O74" s="47" t="s">
        <v>113</v>
      </c>
      <c r="P74" s="47" t="s">
        <v>114</v>
      </c>
      <c r="Q74" s="47" t="s">
        <v>266</v>
      </c>
      <c r="R74" s="48">
        <v>0.33800000000000002</v>
      </c>
      <c r="T74" s="55">
        <v>2</v>
      </c>
      <c r="U74" s="56">
        <v>1995</v>
      </c>
      <c r="V74" s="57" t="s">
        <v>124</v>
      </c>
      <c r="W74" s="57" t="s">
        <v>121</v>
      </c>
      <c r="X74" s="57" t="s">
        <v>140</v>
      </c>
      <c r="Y74" s="58" t="str">
        <f t="shared" ref="Y74:Y137" si="4">T74&amp;U74&amp;V74&amp;W74&amp;X74</f>
        <v>21995冷房設備用無し（一定速）</v>
      </c>
      <c r="Z74" s="59">
        <v>0.26</v>
      </c>
      <c r="AA74" s="59">
        <v>0.74</v>
      </c>
      <c r="AB74" s="60">
        <v>0.26</v>
      </c>
      <c r="AC74" s="60">
        <v>0.74</v>
      </c>
      <c r="AD74" s="61">
        <f>HLOOKUP(T74,既存設備NO1!$E$16:$P$17,2,0)</f>
        <v>0</v>
      </c>
      <c r="AE74" s="62">
        <f t="shared" si="3"/>
        <v>0.74</v>
      </c>
    </row>
    <row r="75" spans="5:31" ht="13.5" customHeight="1">
      <c r="E75" s="33">
        <v>2018</v>
      </c>
      <c r="F75" s="77">
        <v>2020</v>
      </c>
      <c r="M75" s="46">
        <v>6</v>
      </c>
      <c r="N75" s="47" t="s">
        <v>154</v>
      </c>
      <c r="O75" s="47" t="s">
        <v>113</v>
      </c>
      <c r="P75" s="47" t="s">
        <v>114</v>
      </c>
      <c r="Q75" s="47" t="s">
        <v>267</v>
      </c>
      <c r="R75" s="48">
        <v>0.247</v>
      </c>
      <c r="T75" s="55">
        <v>2</v>
      </c>
      <c r="U75" s="56">
        <v>1995</v>
      </c>
      <c r="V75" s="57" t="s">
        <v>156</v>
      </c>
      <c r="W75" s="57" t="s">
        <v>125</v>
      </c>
      <c r="X75" s="57" t="s">
        <v>102</v>
      </c>
      <c r="Y75" s="58" t="str">
        <f t="shared" si="4"/>
        <v>21995暖房店舗用有り</v>
      </c>
      <c r="Z75" s="59">
        <v>0.374</v>
      </c>
      <c r="AA75" s="59">
        <v>0.626</v>
      </c>
      <c r="AB75" s="60">
        <v>1.0275000000000001</v>
      </c>
      <c r="AC75" s="60">
        <v>0.46260000000000001</v>
      </c>
      <c r="AD75" s="61">
        <f>HLOOKUP(T75,既存設備NO1!$E$16:$P$17,2,0)</f>
        <v>0</v>
      </c>
      <c r="AE75" s="62">
        <f t="shared" si="3"/>
        <v>0.46200000000000002</v>
      </c>
    </row>
    <row r="76" spans="5:31" ht="13.5" customHeight="1">
      <c r="E76" s="33">
        <v>2019</v>
      </c>
      <c r="F76" s="77">
        <v>2020</v>
      </c>
      <c r="M76" s="46">
        <v>6</v>
      </c>
      <c r="N76" s="47" t="s">
        <v>153</v>
      </c>
      <c r="O76" s="47" t="s">
        <v>113</v>
      </c>
      <c r="P76" s="47" t="s">
        <v>114</v>
      </c>
      <c r="Q76" s="47" t="s">
        <v>268</v>
      </c>
      <c r="R76" s="48">
        <v>0.30499999999999999</v>
      </c>
      <c r="T76" s="55">
        <v>2</v>
      </c>
      <c r="U76" s="56">
        <v>1995</v>
      </c>
      <c r="V76" s="57" t="s">
        <v>156</v>
      </c>
      <c r="W76" s="57" t="s">
        <v>111</v>
      </c>
      <c r="X76" s="57" t="s">
        <v>102</v>
      </c>
      <c r="Y76" s="58" t="str">
        <f t="shared" si="4"/>
        <v>21995暖房ビル用マルチ有り</v>
      </c>
      <c r="Z76" s="59">
        <v>-0.112</v>
      </c>
      <c r="AA76" s="59">
        <v>1.1120000000000001</v>
      </c>
      <c r="AB76" s="60">
        <v>1.0236000000000001</v>
      </c>
      <c r="AC76" s="60">
        <v>0.82809999999999995</v>
      </c>
      <c r="AD76" s="61">
        <f>HLOOKUP(T76,既存設備NO1!$E$16:$P$17,2,0)</f>
        <v>0</v>
      </c>
      <c r="AE76" s="62">
        <f t="shared" si="3"/>
        <v>0.82799999999999996</v>
      </c>
    </row>
    <row r="77" spans="5:31" ht="13.5" customHeight="1">
      <c r="E77" s="33">
        <v>2020</v>
      </c>
      <c r="F77" s="77">
        <v>2020</v>
      </c>
      <c r="M77" s="46">
        <v>6</v>
      </c>
      <c r="N77" s="47" t="s">
        <v>110</v>
      </c>
      <c r="O77" s="47" t="s">
        <v>113</v>
      </c>
      <c r="P77" s="47" t="s">
        <v>114</v>
      </c>
      <c r="Q77" s="47" t="s">
        <v>269</v>
      </c>
      <c r="R77" s="48">
        <v>0.20899999999999999</v>
      </c>
      <c r="T77" s="55">
        <v>2</v>
      </c>
      <c r="U77" s="56">
        <v>1995</v>
      </c>
      <c r="V77" s="57" t="s">
        <v>156</v>
      </c>
      <c r="W77" s="57" t="s">
        <v>121</v>
      </c>
      <c r="X77" s="57" t="s">
        <v>102</v>
      </c>
      <c r="Y77" s="58" t="str">
        <f t="shared" si="4"/>
        <v>21995暖房設備用有り</v>
      </c>
      <c r="Z77" s="59">
        <v>0.25</v>
      </c>
      <c r="AA77" s="59">
        <v>0.75</v>
      </c>
      <c r="AB77" s="60">
        <v>1.0159</v>
      </c>
      <c r="AC77" s="60">
        <v>0.5585</v>
      </c>
      <c r="AD77" s="61">
        <f>HLOOKUP(T77,既存設備NO1!$E$16:$P$17,2,0)</f>
        <v>0</v>
      </c>
      <c r="AE77" s="62">
        <f t="shared" si="3"/>
        <v>0.55800000000000005</v>
      </c>
    </row>
    <row r="78" spans="5:31" ht="13.5" customHeight="1">
      <c r="E78" s="33">
        <v>2021</v>
      </c>
      <c r="F78" s="77">
        <v>2020</v>
      </c>
      <c r="M78" s="46">
        <v>6</v>
      </c>
      <c r="N78" s="47" t="s">
        <v>90</v>
      </c>
      <c r="O78" s="47" t="s">
        <v>113</v>
      </c>
      <c r="P78" s="47" t="s">
        <v>114</v>
      </c>
      <c r="Q78" s="47" t="s">
        <v>270</v>
      </c>
      <c r="R78" s="48">
        <v>0.25600000000000001</v>
      </c>
      <c r="T78" s="55">
        <v>2</v>
      </c>
      <c r="U78" s="56">
        <v>1995</v>
      </c>
      <c r="V78" s="57" t="s">
        <v>156</v>
      </c>
      <c r="W78" s="57" t="s">
        <v>125</v>
      </c>
      <c r="X78" s="57" t="s">
        <v>140</v>
      </c>
      <c r="Y78" s="58" t="str">
        <f t="shared" si="4"/>
        <v>21995暖房店舗用無し（一定速）</v>
      </c>
      <c r="Z78" s="59">
        <v>0.26</v>
      </c>
      <c r="AA78" s="59">
        <v>0.74</v>
      </c>
      <c r="AB78" s="60">
        <v>0.26</v>
      </c>
      <c r="AC78" s="60">
        <v>0.74</v>
      </c>
      <c r="AD78" s="61">
        <f>HLOOKUP(T78,既存設備NO1!$E$16:$P$17,2,0)</f>
        <v>0</v>
      </c>
      <c r="AE78" s="62">
        <f t="shared" si="3"/>
        <v>0.74</v>
      </c>
    </row>
    <row r="79" spans="5:31" ht="13.5" customHeight="1">
      <c r="E79" s="33">
        <v>2022</v>
      </c>
      <c r="F79" s="77">
        <v>2020</v>
      </c>
      <c r="M79" s="46">
        <v>6</v>
      </c>
      <c r="N79" s="47" t="s">
        <v>171</v>
      </c>
      <c r="O79" s="47" t="s">
        <v>113</v>
      </c>
      <c r="P79" s="47" t="s">
        <v>114</v>
      </c>
      <c r="Q79" s="47" t="s">
        <v>271</v>
      </c>
      <c r="R79" s="48">
        <v>0.33400000000000002</v>
      </c>
      <c r="T79" s="55">
        <v>2</v>
      </c>
      <c r="U79" s="56">
        <v>1995</v>
      </c>
      <c r="V79" s="57" t="s">
        <v>156</v>
      </c>
      <c r="W79" s="57" t="s">
        <v>111</v>
      </c>
      <c r="X79" s="57" t="s">
        <v>140</v>
      </c>
      <c r="Y79" s="58" t="str">
        <f t="shared" si="4"/>
        <v>21995暖房ビル用マルチ無し（一定速）</v>
      </c>
      <c r="Z79" s="59">
        <v>0.26</v>
      </c>
      <c r="AA79" s="59">
        <v>0.74</v>
      </c>
      <c r="AB79" s="60">
        <v>0.26</v>
      </c>
      <c r="AC79" s="60">
        <v>0.74</v>
      </c>
      <c r="AD79" s="61">
        <f>HLOOKUP(T79,既存設備NO1!$E$16:$P$17,2,0)</f>
        <v>0</v>
      </c>
      <c r="AE79" s="62">
        <f t="shared" si="3"/>
        <v>0.74</v>
      </c>
    </row>
    <row r="80" spans="5:31" ht="13.5" customHeight="1">
      <c r="E80" s="33">
        <v>2023</v>
      </c>
      <c r="F80" s="77">
        <v>2020</v>
      </c>
      <c r="M80" s="46">
        <v>7</v>
      </c>
      <c r="N80" s="47" t="s">
        <v>112</v>
      </c>
      <c r="O80" s="47" t="s">
        <v>113</v>
      </c>
      <c r="P80" s="47" t="s">
        <v>114</v>
      </c>
      <c r="Q80" s="47" t="s">
        <v>272</v>
      </c>
      <c r="R80" s="48">
        <v>0.54400000000000004</v>
      </c>
      <c r="T80" s="55">
        <v>2</v>
      </c>
      <c r="U80" s="56">
        <v>1995</v>
      </c>
      <c r="V80" s="57" t="s">
        <v>156</v>
      </c>
      <c r="W80" s="57" t="s">
        <v>121</v>
      </c>
      <c r="X80" s="57" t="s">
        <v>140</v>
      </c>
      <c r="Y80" s="58" t="str">
        <f t="shared" si="4"/>
        <v>21995暖房設備用無し（一定速）</v>
      </c>
      <c r="Z80" s="59">
        <v>0.26</v>
      </c>
      <c r="AA80" s="59">
        <v>0.74</v>
      </c>
      <c r="AB80" s="60">
        <v>0.26</v>
      </c>
      <c r="AC80" s="60">
        <v>0.74</v>
      </c>
      <c r="AD80" s="61">
        <f>HLOOKUP(T80,既存設備NO1!$E$16:$P$17,2,0)</f>
        <v>0</v>
      </c>
      <c r="AE80" s="62">
        <f t="shared" si="3"/>
        <v>0.74</v>
      </c>
    </row>
    <row r="81" spans="5:31" ht="13.5" customHeight="1">
      <c r="E81" s="33">
        <v>2024</v>
      </c>
      <c r="F81" s="77">
        <v>2020</v>
      </c>
      <c r="M81" s="46">
        <v>7</v>
      </c>
      <c r="N81" s="47" t="s">
        <v>122</v>
      </c>
      <c r="O81" s="47" t="s">
        <v>113</v>
      </c>
      <c r="P81" s="47" t="s">
        <v>114</v>
      </c>
      <c r="Q81" s="47" t="s">
        <v>273</v>
      </c>
      <c r="R81" s="48">
        <v>0.6</v>
      </c>
      <c r="T81" s="55">
        <v>2</v>
      </c>
      <c r="U81" s="56">
        <v>2005</v>
      </c>
      <c r="V81" s="57" t="s">
        <v>124</v>
      </c>
      <c r="W81" s="57" t="s">
        <v>125</v>
      </c>
      <c r="X81" s="57" t="s">
        <v>102</v>
      </c>
      <c r="Y81" s="58" t="str">
        <f t="shared" si="4"/>
        <v>22005冷房店舗用有り</v>
      </c>
      <c r="Z81" s="59">
        <v>-0.86599999999999999</v>
      </c>
      <c r="AA81" s="59">
        <v>1.8660000000000001</v>
      </c>
      <c r="AB81" s="60">
        <v>1.0455000000000001</v>
      </c>
      <c r="AC81" s="60">
        <v>1.3880999999999999</v>
      </c>
      <c r="AD81" s="61">
        <f>HLOOKUP(T81,既存設備NO1!$E$16:$P$17,2,0)</f>
        <v>0</v>
      </c>
      <c r="AE81" s="62">
        <f t="shared" si="3"/>
        <v>1.3879999999999999</v>
      </c>
    </row>
    <row r="82" spans="5:31" ht="13.5" customHeight="1">
      <c r="E82" s="33">
        <v>2025</v>
      </c>
      <c r="F82" s="77">
        <v>2020</v>
      </c>
      <c r="M82" s="46">
        <v>7</v>
      </c>
      <c r="N82" s="47" t="s">
        <v>130</v>
      </c>
      <c r="O82" s="47" t="s">
        <v>113</v>
      </c>
      <c r="P82" s="47" t="s">
        <v>114</v>
      </c>
      <c r="Q82" s="47" t="s">
        <v>274</v>
      </c>
      <c r="R82" s="48">
        <v>0.52500000000000002</v>
      </c>
      <c r="T82" s="55">
        <v>2</v>
      </c>
      <c r="U82" s="56">
        <v>2005</v>
      </c>
      <c r="V82" s="57" t="s">
        <v>124</v>
      </c>
      <c r="W82" s="57" t="s">
        <v>111</v>
      </c>
      <c r="X82" s="57" t="s">
        <v>102</v>
      </c>
      <c r="Y82" s="58" t="str">
        <f t="shared" si="4"/>
        <v>22005冷房ビル用マルチ有り</v>
      </c>
      <c r="Z82" s="59">
        <v>-0.68200000000000005</v>
      </c>
      <c r="AA82" s="59">
        <v>1.6819999999999999</v>
      </c>
      <c r="AB82" s="60">
        <v>1.0490999999999999</v>
      </c>
      <c r="AC82" s="60">
        <v>1.2492000000000001</v>
      </c>
      <c r="AD82" s="61">
        <f>HLOOKUP(T82,既存設備NO1!$E$16:$P$17,2,0)</f>
        <v>0</v>
      </c>
      <c r="AE82" s="62">
        <f t="shared" si="3"/>
        <v>1.2490000000000001</v>
      </c>
    </row>
    <row r="83" spans="5:31" ht="13.5" customHeight="1">
      <c r="M83" s="46">
        <v>7</v>
      </c>
      <c r="N83" s="47" t="s">
        <v>128</v>
      </c>
      <c r="O83" s="47" t="s">
        <v>113</v>
      </c>
      <c r="P83" s="47" t="s">
        <v>114</v>
      </c>
      <c r="Q83" s="47" t="s">
        <v>275</v>
      </c>
      <c r="R83" s="48">
        <v>0.38800000000000001</v>
      </c>
      <c r="T83" s="55">
        <v>2</v>
      </c>
      <c r="U83" s="56">
        <v>2005</v>
      </c>
      <c r="V83" s="57" t="s">
        <v>124</v>
      </c>
      <c r="W83" s="57" t="s">
        <v>121</v>
      </c>
      <c r="X83" s="57" t="s">
        <v>102</v>
      </c>
      <c r="Y83" s="58" t="str">
        <f t="shared" si="4"/>
        <v>22005冷房設備用有り</v>
      </c>
      <c r="Z83" s="59">
        <v>-0.114</v>
      </c>
      <c r="AA83" s="59">
        <v>1.1140000000000001</v>
      </c>
      <c r="AB83" s="60">
        <v>1.0325</v>
      </c>
      <c r="AC83" s="60">
        <v>0.82740000000000002</v>
      </c>
      <c r="AD83" s="61">
        <f>HLOOKUP(T83,既存設備NO1!$E$16:$P$17,2,0)</f>
        <v>0</v>
      </c>
      <c r="AE83" s="62">
        <f t="shared" si="3"/>
        <v>0.82699999999999996</v>
      </c>
    </row>
    <row r="84" spans="5:31" ht="13.5" customHeight="1">
      <c r="M84" s="46">
        <v>7</v>
      </c>
      <c r="N84" s="47" t="s">
        <v>138</v>
      </c>
      <c r="O84" s="47" t="s">
        <v>113</v>
      </c>
      <c r="P84" s="47" t="s">
        <v>114</v>
      </c>
      <c r="Q84" s="47" t="s">
        <v>276</v>
      </c>
      <c r="R84" s="48">
        <v>0.56599999999999995</v>
      </c>
      <c r="T84" s="55">
        <v>2</v>
      </c>
      <c r="U84" s="56">
        <v>2005</v>
      </c>
      <c r="V84" s="57" t="s">
        <v>124</v>
      </c>
      <c r="W84" s="57" t="s">
        <v>125</v>
      </c>
      <c r="X84" s="57" t="s">
        <v>140</v>
      </c>
      <c r="Y84" s="58" t="str">
        <f t="shared" si="4"/>
        <v>22005冷房店舗用無し（一定速）</v>
      </c>
      <c r="Z84" s="59">
        <v>0.25</v>
      </c>
      <c r="AA84" s="59">
        <v>0.75</v>
      </c>
      <c r="AB84" s="60">
        <v>0.25</v>
      </c>
      <c r="AC84" s="60">
        <v>0.75</v>
      </c>
      <c r="AD84" s="61">
        <f>HLOOKUP(T84,既存設備NO1!$E$16:$P$17,2,0)</f>
        <v>0</v>
      </c>
      <c r="AE84" s="62">
        <f t="shared" si="3"/>
        <v>0.75</v>
      </c>
    </row>
    <row r="85" spans="5:31" ht="13.5" customHeight="1">
      <c r="M85" s="46">
        <v>7</v>
      </c>
      <c r="N85" s="47" t="s">
        <v>143</v>
      </c>
      <c r="O85" s="47" t="s">
        <v>113</v>
      </c>
      <c r="P85" s="47" t="s">
        <v>114</v>
      </c>
      <c r="Q85" s="47" t="s">
        <v>277</v>
      </c>
      <c r="R85" s="48">
        <v>0.55800000000000005</v>
      </c>
      <c r="T85" s="55">
        <v>2</v>
      </c>
      <c r="U85" s="56">
        <v>2005</v>
      </c>
      <c r="V85" s="57" t="s">
        <v>124</v>
      </c>
      <c r="W85" s="57" t="s">
        <v>111</v>
      </c>
      <c r="X85" s="57" t="s">
        <v>140</v>
      </c>
      <c r="Y85" s="58" t="str">
        <f t="shared" si="4"/>
        <v>22005冷房ビル用マルチ無し（一定速）</v>
      </c>
      <c r="Z85" s="59">
        <v>0.25</v>
      </c>
      <c r="AA85" s="59">
        <v>0.75</v>
      </c>
      <c r="AB85" s="60">
        <v>0.25</v>
      </c>
      <c r="AC85" s="60">
        <v>0.75</v>
      </c>
      <c r="AD85" s="61">
        <f>HLOOKUP(T85,既存設備NO1!$E$16:$P$17,2,0)</f>
        <v>0</v>
      </c>
      <c r="AE85" s="62">
        <f t="shared" si="3"/>
        <v>0.75</v>
      </c>
    </row>
    <row r="86" spans="5:31" ht="13.5" customHeight="1">
      <c r="M86" s="46">
        <v>7</v>
      </c>
      <c r="N86" s="47" t="s">
        <v>149</v>
      </c>
      <c r="O86" s="47" t="s">
        <v>113</v>
      </c>
      <c r="P86" s="47" t="s">
        <v>114</v>
      </c>
      <c r="Q86" s="47" t="s">
        <v>278</v>
      </c>
      <c r="R86" s="48">
        <v>0.59799999999999998</v>
      </c>
      <c r="T86" s="55">
        <v>2</v>
      </c>
      <c r="U86" s="56">
        <v>2005</v>
      </c>
      <c r="V86" s="57" t="s">
        <v>124</v>
      </c>
      <c r="W86" s="57" t="s">
        <v>121</v>
      </c>
      <c r="X86" s="57" t="s">
        <v>140</v>
      </c>
      <c r="Y86" s="58" t="str">
        <f t="shared" si="4"/>
        <v>22005冷房設備用無し（一定速）</v>
      </c>
      <c r="Z86" s="59">
        <v>0.25</v>
      </c>
      <c r="AA86" s="59">
        <v>0.75</v>
      </c>
      <c r="AB86" s="60">
        <v>0.25</v>
      </c>
      <c r="AC86" s="60">
        <v>0.75</v>
      </c>
      <c r="AD86" s="61">
        <f>HLOOKUP(T86,既存設備NO1!$E$16:$P$17,2,0)</f>
        <v>0</v>
      </c>
      <c r="AE86" s="62">
        <f t="shared" si="3"/>
        <v>0.75</v>
      </c>
    </row>
    <row r="87" spans="5:31" ht="13.5" customHeight="1">
      <c r="M87" s="46">
        <v>7</v>
      </c>
      <c r="N87" s="47" t="s">
        <v>154</v>
      </c>
      <c r="O87" s="47" t="s">
        <v>113</v>
      </c>
      <c r="P87" s="47" t="s">
        <v>114</v>
      </c>
      <c r="Q87" s="47" t="s">
        <v>279</v>
      </c>
      <c r="R87" s="48">
        <v>0.41599999999999998</v>
      </c>
      <c r="T87" s="55">
        <v>2</v>
      </c>
      <c r="U87" s="56">
        <v>2005</v>
      </c>
      <c r="V87" s="57" t="s">
        <v>156</v>
      </c>
      <c r="W87" s="57" t="s">
        <v>125</v>
      </c>
      <c r="X87" s="57" t="s">
        <v>102</v>
      </c>
      <c r="Y87" s="58" t="str">
        <f t="shared" si="4"/>
        <v>22005暖房店舗用有り</v>
      </c>
      <c r="Z87" s="59">
        <v>-0.65</v>
      </c>
      <c r="AA87" s="59">
        <v>1.65</v>
      </c>
      <c r="AB87" s="60">
        <v>1.0726</v>
      </c>
      <c r="AC87" s="60">
        <v>1.2194</v>
      </c>
      <c r="AD87" s="61">
        <f>HLOOKUP(T87,既存設備NO1!$E$16:$P$17,2,0)</f>
        <v>0</v>
      </c>
      <c r="AE87" s="62">
        <f t="shared" si="3"/>
        <v>1.2190000000000001</v>
      </c>
    </row>
    <row r="88" spans="5:31" ht="13.5" customHeight="1">
      <c r="M88" s="46">
        <v>7</v>
      </c>
      <c r="N88" s="47" t="s">
        <v>153</v>
      </c>
      <c r="O88" s="47" t="s">
        <v>113</v>
      </c>
      <c r="P88" s="47" t="s">
        <v>114</v>
      </c>
      <c r="Q88" s="47" t="s">
        <v>280</v>
      </c>
      <c r="R88" s="48">
        <v>0.54600000000000004</v>
      </c>
      <c r="T88" s="55">
        <v>2</v>
      </c>
      <c r="U88" s="56">
        <v>2005</v>
      </c>
      <c r="V88" s="57" t="s">
        <v>156</v>
      </c>
      <c r="W88" s="57" t="s">
        <v>111</v>
      </c>
      <c r="X88" s="57" t="s">
        <v>102</v>
      </c>
      <c r="Y88" s="58" t="str">
        <f t="shared" si="4"/>
        <v>22005暖房ビル用マルチ有り</v>
      </c>
      <c r="Z88" s="59">
        <v>-0.56000000000000005</v>
      </c>
      <c r="AA88" s="59">
        <v>1.56</v>
      </c>
      <c r="AB88" s="60">
        <v>1.0330999999999999</v>
      </c>
      <c r="AC88" s="60">
        <v>1.1617</v>
      </c>
      <c r="AD88" s="61">
        <f>HLOOKUP(T88,既存設備NO1!$E$16:$P$17,2,0)</f>
        <v>0</v>
      </c>
      <c r="AE88" s="62">
        <f t="shared" si="3"/>
        <v>1.161</v>
      </c>
    </row>
    <row r="89" spans="5:31" ht="13.5" customHeight="1">
      <c r="M89" s="46">
        <v>7</v>
      </c>
      <c r="N89" s="47" t="s">
        <v>110</v>
      </c>
      <c r="O89" s="47" t="s">
        <v>113</v>
      </c>
      <c r="P89" s="47" t="s">
        <v>114</v>
      </c>
      <c r="Q89" s="47" t="s">
        <v>281</v>
      </c>
      <c r="R89" s="48">
        <v>0.34300000000000003</v>
      </c>
      <c r="T89" s="55">
        <v>2</v>
      </c>
      <c r="U89" s="56">
        <v>2005</v>
      </c>
      <c r="V89" s="57" t="s">
        <v>156</v>
      </c>
      <c r="W89" s="57" t="s">
        <v>121</v>
      </c>
      <c r="X89" s="57" t="s">
        <v>102</v>
      </c>
      <c r="Y89" s="58" t="str">
        <f t="shared" si="4"/>
        <v>22005暖房設備用有り</v>
      </c>
      <c r="Z89" s="59">
        <v>-0.126</v>
      </c>
      <c r="AA89" s="59">
        <v>1.1259999999999999</v>
      </c>
      <c r="AB89" s="60">
        <v>1.0239</v>
      </c>
      <c r="AC89" s="60">
        <v>0.83850000000000002</v>
      </c>
      <c r="AD89" s="61">
        <f>HLOOKUP(T89,既存設備NO1!$E$16:$P$17,2,0)</f>
        <v>0</v>
      </c>
      <c r="AE89" s="62">
        <f t="shared" si="3"/>
        <v>0.83799999999999997</v>
      </c>
    </row>
    <row r="90" spans="5:31" ht="13.5" customHeight="1">
      <c r="M90" s="46">
        <v>7</v>
      </c>
      <c r="N90" s="47" t="s">
        <v>90</v>
      </c>
      <c r="O90" s="47" t="s">
        <v>113</v>
      </c>
      <c r="P90" s="47" t="s">
        <v>114</v>
      </c>
      <c r="Q90" s="47" t="s">
        <v>282</v>
      </c>
      <c r="R90" s="48">
        <v>0.24099999999999999</v>
      </c>
      <c r="T90" s="55">
        <v>2</v>
      </c>
      <c r="U90" s="56">
        <v>2005</v>
      </c>
      <c r="V90" s="57" t="s">
        <v>156</v>
      </c>
      <c r="W90" s="57" t="s">
        <v>125</v>
      </c>
      <c r="X90" s="57" t="s">
        <v>140</v>
      </c>
      <c r="Y90" s="58" t="str">
        <f t="shared" si="4"/>
        <v>22005暖房店舗用無し（一定速）</v>
      </c>
      <c r="Z90" s="59">
        <v>0.25</v>
      </c>
      <c r="AA90" s="59">
        <v>0.75</v>
      </c>
      <c r="AB90" s="60">
        <v>0.25</v>
      </c>
      <c r="AC90" s="60">
        <v>0.75</v>
      </c>
      <c r="AD90" s="61">
        <f>HLOOKUP(T90,既存設備NO1!$E$16:$P$17,2,0)</f>
        <v>0</v>
      </c>
      <c r="AE90" s="62">
        <f t="shared" si="3"/>
        <v>0.75</v>
      </c>
    </row>
    <row r="91" spans="5:31" ht="13.5" customHeight="1">
      <c r="M91" s="46">
        <v>7</v>
      </c>
      <c r="N91" s="47" t="s">
        <v>171</v>
      </c>
      <c r="O91" s="47" t="s">
        <v>113</v>
      </c>
      <c r="P91" s="47" t="s">
        <v>114</v>
      </c>
      <c r="Q91" s="47" t="s">
        <v>283</v>
      </c>
      <c r="R91" s="48">
        <v>0.58399999999999996</v>
      </c>
      <c r="T91" s="55">
        <v>2</v>
      </c>
      <c r="U91" s="67">
        <v>2005</v>
      </c>
      <c r="V91" s="46" t="s">
        <v>156</v>
      </c>
      <c r="W91" s="46" t="s">
        <v>111</v>
      </c>
      <c r="X91" s="46" t="s">
        <v>140</v>
      </c>
      <c r="Y91" s="68" t="str">
        <f t="shared" si="4"/>
        <v>22005暖房ビル用マルチ無し（一定速）</v>
      </c>
      <c r="Z91" s="69">
        <v>0.25</v>
      </c>
      <c r="AA91" s="69">
        <v>0.75</v>
      </c>
      <c r="AB91" s="70">
        <v>0.25</v>
      </c>
      <c r="AC91" s="70">
        <v>0.75</v>
      </c>
      <c r="AD91" s="61">
        <f>HLOOKUP(T91,既存設備NO1!$E$16:$P$17,2,0)</f>
        <v>0</v>
      </c>
      <c r="AE91" s="78">
        <f t="shared" si="3"/>
        <v>0.75</v>
      </c>
    </row>
    <row r="92" spans="5:31" ht="13.5" customHeight="1">
      <c r="M92" s="46">
        <v>8</v>
      </c>
      <c r="N92" s="47" t="s">
        <v>112</v>
      </c>
      <c r="O92" s="47" t="s">
        <v>113</v>
      </c>
      <c r="P92" s="47" t="s">
        <v>114</v>
      </c>
      <c r="Q92" s="47" t="s">
        <v>284</v>
      </c>
      <c r="R92" s="48">
        <v>0.53400000000000003</v>
      </c>
      <c r="T92" s="55">
        <v>2</v>
      </c>
      <c r="U92" s="67">
        <v>2005</v>
      </c>
      <c r="V92" s="46" t="s">
        <v>156</v>
      </c>
      <c r="W92" s="46" t="s">
        <v>121</v>
      </c>
      <c r="X92" s="46" t="s">
        <v>140</v>
      </c>
      <c r="Y92" s="68" t="str">
        <f t="shared" si="4"/>
        <v>22005暖房設備用無し（一定速）</v>
      </c>
      <c r="Z92" s="69">
        <v>0.25</v>
      </c>
      <c r="AA92" s="69">
        <v>0.75</v>
      </c>
      <c r="AB92" s="70">
        <v>0.25</v>
      </c>
      <c r="AC92" s="70">
        <v>0.75</v>
      </c>
      <c r="AD92" s="61">
        <f>HLOOKUP(T92,既存設備NO1!$E$16:$P$17,2,0)</f>
        <v>0</v>
      </c>
      <c r="AE92" s="78">
        <f t="shared" si="3"/>
        <v>0.75</v>
      </c>
    </row>
    <row r="93" spans="5:31" ht="13.5" customHeight="1">
      <c r="M93" s="46">
        <v>8</v>
      </c>
      <c r="N93" s="47" t="s">
        <v>122</v>
      </c>
      <c r="O93" s="47" t="s">
        <v>113</v>
      </c>
      <c r="P93" s="47" t="s">
        <v>114</v>
      </c>
      <c r="Q93" s="47" t="s">
        <v>285</v>
      </c>
      <c r="R93" s="48">
        <v>0.66</v>
      </c>
      <c r="T93" s="55">
        <v>2</v>
      </c>
      <c r="U93" s="67">
        <v>2010</v>
      </c>
      <c r="V93" s="46" t="s">
        <v>124</v>
      </c>
      <c r="W93" s="46" t="s">
        <v>125</v>
      </c>
      <c r="X93" s="46" t="s">
        <v>102</v>
      </c>
      <c r="Y93" s="68" t="str">
        <f t="shared" si="4"/>
        <v>22010冷房店舗用有り</v>
      </c>
      <c r="Z93" s="69">
        <v>-1.1000000000000001</v>
      </c>
      <c r="AA93" s="69">
        <v>2.1</v>
      </c>
      <c r="AB93" s="70">
        <v>1.0511999999999999</v>
      </c>
      <c r="AC93" s="70">
        <v>1.5622</v>
      </c>
      <c r="AD93" s="61">
        <f>HLOOKUP(T93,既存設備NO1!$E$16:$P$17,2,0)</f>
        <v>0</v>
      </c>
      <c r="AE93" s="78">
        <f t="shared" si="3"/>
        <v>1.5620000000000001</v>
      </c>
    </row>
    <row r="94" spans="5:31" ht="13.5" customHeight="1">
      <c r="M94" s="46">
        <v>8</v>
      </c>
      <c r="N94" s="47" t="s">
        <v>130</v>
      </c>
      <c r="O94" s="47" t="s">
        <v>113</v>
      </c>
      <c r="P94" s="47" t="s">
        <v>114</v>
      </c>
      <c r="Q94" s="47" t="s">
        <v>286</v>
      </c>
      <c r="R94" s="48">
        <v>0.59</v>
      </c>
      <c r="T94" s="55">
        <v>2</v>
      </c>
      <c r="U94" s="67">
        <v>2010</v>
      </c>
      <c r="V94" s="46" t="s">
        <v>124</v>
      </c>
      <c r="W94" s="46" t="s">
        <v>111</v>
      </c>
      <c r="X94" s="46" t="s">
        <v>102</v>
      </c>
      <c r="Y94" s="68" t="str">
        <f t="shared" si="4"/>
        <v>22010冷房ビル用マルチ有り</v>
      </c>
      <c r="Z94" s="69">
        <v>-0.88</v>
      </c>
      <c r="AA94" s="69">
        <v>1.88</v>
      </c>
      <c r="AB94" s="70">
        <v>1.0548999999999999</v>
      </c>
      <c r="AC94" s="70">
        <v>1.3963000000000001</v>
      </c>
      <c r="AD94" s="61">
        <f>HLOOKUP(T94,既存設備NO1!$E$16:$P$17,2,0)</f>
        <v>0</v>
      </c>
      <c r="AE94" s="78">
        <f t="shared" si="3"/>
        <v>1.3959999999999999</v>
      </c>
    </row>
    <row r="95" spans="5:31" ht="14.25" customHeight="1">
      <c r="M95" s="46">
        <v>8</v>
      </c>
      <c r="N95" s="47" t="s">
        <v>128</v>
      </c>
      <c r="O95" s="47" t="s">
        <v>113</v>
      </c>
      <c r="P95" s="47" t="s">
        <v>114</v>
      </c>
      <c r="Q95" s="47" t="s">
        <v>287</v>
      </c>
      <c r="R95" s="48">
        <v>0.374</v>
      </c>
      <c r="T95" s="55">
        <v>2</v>
      </c>
      <c r="U95" s="67">
        <v>2010</v>
      </c>
      <c r="V95" s="46" t="s">
        <v>124</v>
      </c>
      <c r="W95" s="46" t="s">
        <v>121</v>
      </c>
      <c r="X95" s="46" t="s">
        <v>102</v>
      </c>
      <c r="Y95" s="68" t="str">
        <f t="shared" si="4"/>
        <v>22010冷房設備用有り</v>
      </c>
      <c r="Z95" s="69">
        <v>-0.26</v>
      </c>
      <c r="AA95" s="69">
        <v>1.26</v>
      </c>
      <c r="AB95" s="70">
        <v>1.1929000000000001</v>
      </c>
      <c r="AC95" s="70">
        <v>0.89680000000000004</v>
      </c>
      <c r="AD95" s="61">
        <f>HLOOKUP(T95,既存設備NO1!$E$16:$P$17,2,0)</f>
        <v>0</v>
      </c>
      <c r="AE95" s="78">
        <f t="shared" si="3"/>
        <v>0.89600000000000002</v>
      </c>
    </row>
    <row r="96" spans="5:31" ht="13.5" customHeight="1">
      <c r="M96" s="46">
        <v>8</v>
      </c>
      <c r="N96" s="47" t="s">
        <v>138</v>
      </c>
      <c r="O96" s="47" t="s">
        <v>113</v>
      </c>
      <c r="P96" s="47" t="s">
        <v>114</v>
      </c>
      <c r="Q96" s="47" t="s">
        <v>288</v>
      </c>
      <c r="R96" s="48">
        <v>0.60499999999999998</v>
      </c>
      <c r="T96" s="55">
        <v>2</v>
      </c>
      <c r="U96" s="67">
        <v>2010</v>
      </c>
      <c r="V96" s="46" t="s">
        <v>124</v>
      </c>
      <c r="W96" s="46" t="s">
        <v>125</v>
      </c>
      <c r="X96" s="46" t="s">
        <v>140</v>
      </c>
      <c r="Y96" s="68" t="str">
        <f t="shared" si="4"/>
        <v>22010冷房店舗用無し（一定速）</v>
      </c>
      <c r="Z96" s="69">
        <v>0.25</v>
      </c>
      <c r="AA96" s="69">
        <v>0.75</v>
      </c>
      <c r="AB96" s="70">
        <v>0.25</v>
      </c>
      <c r="AC96" s="70">
        <v>0.75</v>
      </c>
      <c r="AD96" s="61">
        <f>HLOOKUP(T96,既存設備NO1!$E$16:$P$17,2,0)</f>
        <v>0</v>
      </c>
      <c r="AE96" s="78">
        <f t="shared" si="3"/>
        <v>0.75</v>
      </c>
    </row>
    <row r="97" spans="13:31" ht="13.5" customHeight="1">
      <c r="M97" s="46">
        <v>8</v>
      </c>
      <c r="N97" s="47" t="s">
        <v>143</v>
      </c>
      <c r="O97" s="47" t="s">
        <v>113</v>
      </c>
      <c r="P97" s="47" t="s">
        <v>114</v>
      </c>
      <c r="Q97" s="47" t="s">
        <v>289</v>
      </c>
      <c r="R97" s="48">
        <v>0.64700000000000002</v>
      </c>
      <c r="T97" s="55">
        <v>2</v>
      </c>
      <c r="U97" s="67">
        <v>2010</v>
      </c>
      <c r="V97" s="46" t="s">
        <v>124</v>
      </c>
      <c r="W97" s="46" t="s">
        <v>111</v>
      </c>
      <c r="X97" s="46" t="s">
        <v>140</v>
      </c>
      <c r="Y97" s="68" t="str">
        <f t="shared" si="4"/>
        <v>22010冷房ビル用マルチ無し（一定速）</v>
      </c>
      <c r="Z97" s="69">
        <v>0.25</v>
      </c>
      <c r="AA97" s="69">
        <v>0.75</v>
      </c>
      <c r="AB97" s="70">
        <v>0.25</v>
      </c>
      <c r="AC97" s="70">
        <v>0.75</v>
      </c>
      <c r="AD97" s="61">
        <f>HLOOKUP(T97,既存設備NO1!$E$16:$P$17,2,0)</f>
        <v>0</v>
      </c>
      <c r="AE97" s="78">
        <f t="shared" si="3"/>
        <v>0.75</v>
      </c>
    </row>
    <row r="98" spans="13:31" ht="13.5" customHeight="1">
      <c r="M98" s="46">
        <v>8</v>
      </c>
      <c r="N98" s="47" t="s">
        <v>149</v>
      </c>
      <c r="O98" s="47" t="s">
        <v>113</v>
      </c>
      <c r="P98" s="47" t="s">
        <v>114</v>
      </c>
      <c r="Q98" s="47" t="s">
        <v>290</v>
      </c>
      <c r="R98" s="48">
        <v>0.63700000000000001</v>
      </c>
      <c r="T98" s="55">
        <v>2</v>
      </c>
      <c r="U98" s="67">
        <v>2010</v>
      </c>
      <c r="V98" s="46" t="s">
        <v>124</v>
      </c>
      <c r="W98" s="46" t="s">
        <v>121</v>
      </c>
      <c r="X98" s="46" t="s">
        <v>140</v>
      </c>
      <c r="Y98" s="68" t="str">
        <f t="shared" si="4"/>
        <v>22010冷房設備用無し（一定速）</v>
      </c>
      <c r="Z98" s="69">
        <v>0.25</v>
      </c>
      <c r="AA98" s="69">
        <v>0.75</v>
      </c>
      <c r="AB98" s="70">
        <v>0.25</v>
      </c>
      <c r="AC98" s="70">
        <v>0.75</v>
      </c>
      <c r="AD98" s="61">
        <f>HLOOKUP(T98,既存設備NO1!$E$16:$P$17,2,0)</f>
        <v>0</v>
      </c>
      <c r="AE98" s="78">
        <f t="shared" si="3"/>
        <v>0.75</v>
      </c>
    </row>
    <row r="99" spans="13:31" ht="14.25" customHeight="1">
      <c r="M99" s="46">
        <v>8</v>
      </c>
      <c r="N99" s="47" t="s">
        <v>154</v>
      </c>
      <c r="O99" s="47" t="s">
        <v>113</v>
      </c>
      <c r="P99" s="47" t="s">
        <v>114</v>
      </c>
      <c r="Q99" s="47" t="s">
        <v>291</v>
      </c>
      <c r="R99" s="48">
        <v>0.50600000000000001</v>
      </c>
      <c r="T99" s="55">
        <v>2</v>
      </c>
      <c r="U99" s="67">
        <v>2010</v>
      </c>
      <c r="V99" s="46" t="s">
        <v>156</v>
      </c>
      <c r="W99" s="46" t="s">
        <v>125</v>
      </c>
      <c r="X99" s="46" t="s">
        <v>102</v>
      </c>
      <c r="Y99" s="68" t="str">
        <f t="shared" si="4"/>
        <v>22010暖房店舗用有り</v>
      </c>
      <c r="Z99" s="69">
        <v>-0.72</v>
      </c>
      <c r="AA99" s="69">
        <v>1.72</v>
      </c>
      <c r="AB99" s="70">
        <v>1.0757000000000001</v>
      </c>
      <c r="AC99" s="70">
        <v>1.2710999999999999</v>
      </c>
      <c r="AD99" s="61">
        <f>HLOOKUP(T99,既存設備NO1!$E$16:$P$17,2,0)</f>
        <v>0</v>
      </c>
      <c r="AE99" s="78">
        <f t="shared" si="3"/>
        <v>1.2709999999999999</v>
      </c>
    </row>
    <row r="100" spans="13:31" ht="13.5" customHeight="1">
      <c r="M100" s="46">
        <v>8</v>
      </c>
      <c r="N100" s="47" t="s">
        <v>153</v>
      </c>
      <c r="O100" s="47" t="s">
        <v>113</v>
      </c>
      <c r="P100" s="47" t="s">
        <v>114</v>
      </c>
      <c r="Q100" s="47" t="s">
        <v>292</v>
      </c>
      <c r="R100" s="48">
        <v>0.58699999999999997</v>
      </c>
      <c r="T100" s="55">
        <v>2</v>
      </c>
      <c r="U100" s="67">
        <v>2010</v>
      </c>
      <c r="V100" s="46" t="s">
        <v>156</v>
      </c>
      <c r="W100" s="46" t="s">
        <v>111</v>
      </c>
      <c r="X100" s="46" t="s">
        <v>102</v>
      </c>
      <c r="Y100" s="68" t="str">
        <f t="shared" si="4"/>
        <v>22010暖房ビル用マルチ有り</v>
      </c>
      <c r="Z100" s="69">
        <v>-0.7</v>
      </c>
      <c r="AA100" s="69">
        <v>1.7</v>
      </c>
      <c r="AB100" s="70">
        <v>1.036</v>
      </c>
      <c r="AC100" s="70">
        <v>1.266</v>
      </c>
      <c r="AD100" s="61">
        <f>HLOOKUP(T100,既存設備NO1!$E$16:$P$17,2,0)</f>
        <v>0</v>
      </c>
      <c r="AE100" s="78">
        <f t="shared" si="3"/>
        <v>1.266</v>
      </c>
    </row>
    <row r="101" spans="13:31" ht="13.5" customHeight="1">
      <c r="M101" s="46">
        <v>8</v>
      </c>
      <c r="N101" s="47" t="s">
        <v>110</v>
      </c>
      <c r="O101" s="47" t="s">
        <v>113</v>
      </c>
      <c r="P101" s="47" t="s">
        <v>114</v>
      </c>
      <c r="Q101" s="47" t="s">
        <v>293</v>
      </c>
      <c r="R101" s="48">
        <v>0.32800000000000001</v>
      </c>
      <c r="T101" s="55">
        <v>2</v>
      </c>
      <c r="U101" s="67">
        <v>2010</v>
      </c>
      <c r="V101" s="46" t="s">
        <v>156</v>
      </c>
      <c r="W101" s="46" t="s">
        <v>121</v>
      </c>
      <c r="X101" s="46" t="s">
        <v>102</v>
      </c>
      <c r="Y101" s="68" t="str">
        <f t="shared" si="4"/>
        <v>22010暖房設備用有り</v>
      </c>
      <c r="Z101" s="69">
        <v>-0.26</v>
      </c>
      <c r="AA101" s="69">
        <v>1.26</v>
      </c>
      <c r="AB101" s="70">
        <v>0.82779999999999998</v>
      </c>
      <c r="AC101" s="70">
        <v>0.98809999999999998</v>
      </c>
      <c r="AD101" s="61">
        <f>HLOOKUP(T101,既存設備NO1!$E$16:$P$17,2,0)</f>
        <v>0</v>
      </c>
      <c r="AE101" s="78">
        <f t="shared" si="3"/>
        <v>0.98799999999999999</v>
      </c>
    </row>
    <row r="102" spans="13:31" ht="13.5" customHeight="1">
      <c r="M102" s="46">
        <v>8</v>
      </c>
      <c r="N102" s="47" t="s">
        <v>90</v>
      </c>
      <c r="O102" s="47" t="s">
        <v>113</v>
      </c>
      <c r="P102" s="47" t="s">
        <v>114</v>
      </c>
      <c r="Q102" s="47" t="s">
        <v>294</v>
      </c>
      <c r="R102" s="48">
        <v>0.25600000000000001</v>
      </c>
      <c r="T102" s="55">
        <v>2</v>
      </c>
      <c r="U102" s="67">
        <v>2010</v>
      </c>
      <c r="V102" s="46" t="s">
        <v>156</v>
      </c>
      <c r="W102" s="46" t="s">
        <v>125</v>
      </c>
      <c r="X102" s="46" t="s">
        <v>140</v>
      </c>
      <c r="Y102" s="68" t="str">
        <f t="shared" si="4"/>
        <v>22010暖房店舗用無し（一定速）</v>
      </c>
      <c r="Z102" s="69">
        <v>0.25</v>
      </c>
      <c r="AA102" s="69">
        <v>0.75</v>
      </c>
      <c r="AB102" s="70">
        <v>0.25</v>
      </c>
      <c r="AC102" s="70">
        <v>0.75</v>
      </c>
      <c r="AD102" s="61">
        <f>HLOOKUP(T102,既存設備NO1!$E$16:$P$17,2,0)</f>
        <v>0</v>
      </c>
      <c r="AE102" s="78">
        <f t="shared" si="3"/>
        <v>0.75</v>
      </c>
    </row>
    <row r="103" spans="13:31" ht="13.5" customHeight="1">
      <c r="M103" s="46">
        <v>8</v>
      </c>
      <c r="N103" s="47" t="s">
        <v>171</v>
      </c>
      <c r="O103" s="47" t="s">
        <v>113</v>
      </c>
      <c r="P103" s="47" t="s">
        <v>114</v>
      </c>
      <c r="Q103" s="47" t="s">
        <v>295</v>
      </c>
      <c r="R103" s="48">
        <v>0.626</v>
      </c>
      <c r="T103" s="55">
        <v>2</v>
      </c>
      <c r="U103" s="67">
        <v>2010</v>
      </c>
      <c r="V103" s="46" t="s">
        <v>156</v>
      </c>
      <c r="W103" s="46" t="s">
        <v>111</v>
      </c>
      <c r="X103" s="46" t="s">
        <v>140</v>
      </c>
      <c r="Y103" s="68" t="str">
        <f t="shared" si="4"/>
        <v>22010暖房ビル用マルチ無し（一定速）</v>
      </c>
      <c r="Z103" s="69">
        <v>0.25</v>
      </c>
      <c r="AA103" s="69">
        <v>0.75</v>
      </c>
      <c r="AB103" s="70">
        <v>0.25</v>
      </c>
      <c r="AC103" s="70">
        <v>0.75</v>
      </c>
      <c r="AD103" s="61">
        <f>HLOOKUP(T103,既存設備NO1!$E$16:$P$17,2,0)</f>
        <v>0</v>
      </c>
      <c r="AE103" s="78">
        <f t="shared" si="3"/>
        <v>0.75</v>
      </c>
    </row>
    <row r="104" spans="13:31" ht="13.5" customHeight="1">
      <c r="M104" s="46">
        <v>9</v>
      </c>
      <c r="N104" s="47" t="s">
        <v>112</v>
      </c>
      <c r="O104" s="47" t="s">
        <v>113</v>
      </c>
      <c r="P104" s="47" t="s">
        <v>114</v>
      </c>
      <c r="Q104" s="47" t="s">
        <v>296</v>
      </c>
      <c r="R104" s="48">
        <v>0.432</v>
      </c>
      <c r="T104" s="55">
        <v>2</v>
      </c>
      <c r="U104" s="67">
        <v>2010</v>
      </c>
      <c r="V104" s="46" t="s">
        <v>156</v>
      </c>
      <c r="W104" s="46" t="s">
        <v>121</v>
      </c>
      <c r="X104" s="46" t="s">
        <v>140</v>
      </c>
      <c r="Y104" s="68" t="str">
        <f t="shared" si="4"/>
        <v>22010暖房設備用無し（一定速）</v>
      </c>
      <c r="Z104" s="69">
        <v>0.25</v>
      </c>
      <c r="AA104" s="69">
        <v>0.75</v>
      </c>
      <c r="AB104" s="70">
        <v>0.25</v>
      </c>
      <c r="AC104" s="70">
        <v>0.75</v>
      </c>
      <c r="AD104" s="61">
        <f>HLOOKUP(T104,既存設備NO1!$E$16:$P$17,2,0)</f>
        <v>0</v>
      </c>
      <c r="AE104" s="78">
        <f t="shared" si="3"/>
        <v>0.75</v>
      </c>
    </row>
    <row r="105" spans="13:31" ht="13.5" customHeight="1">
      <c r="M105" s="46">
        <v>9</v>
      </c>
      <c r="N105" s="47" t="s">
        <v>122</v>
      </c>
      <c r="O105" s="47" t="s">
        <v>113</v>
      </c>
      <c r="P105" s="47" t="s">
        <v>114</v>
      </c>
      <c r="Q105" s="47" t="s">
        <v>297</v>
      </c>
      <c r="R105" s="48">
        <v>0.46200000000000002</v>
      </c>
      <c r="T105" s="55">
        <v>2</v>
      </c>
      <c r="U105" s="67">
        <v>2015</v>
      </c>
      <c r="V105" s="46" t="s">
        <v>124</v>
      </c>
      <c r="W105" s="46" t="s">
        <v>125</v>
      </c>
      <c r="X105" s="46" t="s">
        <v>102</v>
      </c>
      <c r="Y105" s="68" t="str">
        <f t="shared" si="4"/>
        <v>22015冷房店舗用有り</v>
      </c>
      <c r="Z105" s="69">
        <v>-1.38</v>
      </c>
      <c r="AA105" s="69">
        <v>2.38</v>
      </c>
      <c r="AB105" s="70">
        <v>1.0581</v>
      </c>
      <c r="AC105" s="70">
        <v>1.7705</v>
      </c>
      <c r="AD105" s="61">
        <f>HLOOKUP(T105,既存設備NO1!$E$16:$P$17,2,0)</f>
        <v>0</v>
      </c>
      <c r="AE105" s="78">
        <f t="shared" si="3"/>
        <v>1.77</v>
      </c>
    </row>
    <row r="106" spans="13:31" ht="13.5" customHeight="1">
      <c r="M106" s="46">
        <v>9</v>
      </c>
      <c r="N106" s="47" t="s">
        <v>130</v>
      </c>
      <c r="O106" s="47" t="s">
        <v>113</v>
      </c>
      <c r="P106" s="47" t="s">
        <v>114</v>
      </c>
      <c r="Q106" s="47" t="s">
        <v>298</v>
      </c>
      <c r="R106" s="48">
        <v>0.40500000000000003</v>
      </c>
      <c r="T106" s="55">
        <v>2</v>
      </c>
      <c r="U106" s="67">
        <v>2015</v>
      </c>
      <c r="V106" s="46" t="s">
        <v>124</v>
      </c>
      <c r="W106" s="46" t="s">
        <v>111</v>
      </c>
      <c r="X106" s="46" t="s">
        <v>102</v>
      </c>
      <c r="Y106" s="68" t="str">
        <f t="shared" si="4"/>
        <v>22015冷房ビル用マルチ有り</v>
      </c>
      <c r="Z106" s="69">
        <v>-1.5740000000000001</v>
      </c>
      <c r="AA106" s="69">
        <v>2.5739999999999998</v>
      </c>
      <c r="AB106" s="70">
        <v>1.0751999999999999</v>
      </c>
      <c r="AC106" s="70">
        <v>1.9117</v>
      </c>
      <c r="AD106" s="61">
        <f>HLOOKUP(T106,既存設備NO1!$E$16:$P$17,2,0)</f>
        <v>0</v>
      </c>
      <c r="AE106" s="78">
        <f t="shared" si="3"/>
        <v>1.911</v>
      </c>
    </row>
    <row r="107" spans="13:31" ht="13.5" customHeight="1">
      <c r="M107" s="46">
        <v>9</v>
      </c>
      <c r="N107" s="47" t="s">
        <v>128</v>
      </c>
      <c r="O107" s="47" t="s">
        <v>113</v>
      </c>
      <c r="P107" s="47" t="s">
        <v>114</v>
      </c>
      <c r="Q107" s="47" t="s">
        <v>299</v>
      </c>
      <c r="R107" s="48">
        <v>0.26300000000000001</v>
      </c>
      <c r="T107" s="55">
        <v>2</v>
      </c>
      <c r="U107" s="67">
        <v>2015</v>
      </c>
      <c r="V107" s="46" t="s">
        <v>124</v>
      </c>
      <c r="W107" s="46" t="s">
        <v>121</v>
      </c>
      <c r="X107" s="46" t="s">
        <v>102</v>
      </c>
      <c r="Y107" s="68" t="str">
        <f t="shared" si="4"/>
        <v>22015冷房設備用有り</v>
      </c>
      <c r="Z107" s="69">
        <v>-0.62</v>
      </c>
      <c r="AA107" s="69">
        <v>1.62</v>
      </c>
      <c r="AB107" s="70">
        <v>1.0472999999999999</v>
      </c>
      <c r="AC107" s="70">
        <v>1.2032</v>
      </c>
      <c r="AD107" s="61">
        <f>HLOOKUP(T107,既存設備NO1!$E$16:$P$17,2,0)</f>
        <v>0</v>
      </c>
      <c r="AE107" s="78">
        <f t="shared" si="3"/>
        <v>1.2030000000000001</v>
      </c>
    </row>
    <row r="108" spans="13:31" ht="13.5" customHeight="1">
      <c r="M108" s="46">
        <v>9</v>
      </c>
      <c r="N108" s="47" t="s">
        <v>138</v>
      </c>
      <c r="O108" s="47" t="s">
        <v>113</v>
      </c>
      <c r="P108" s="47" t="s">
        <v>114</v>
      </c>
      <c r="Q108" s="47" t="s">
        <v>300</v>
      </c>
      <c r="R108" s="48">
        <v>0.36199999999999999</v>
      </c>
      <c r="T108" s="55">
        <v>2</v>
      </c>
      <c r="U108" s="67">
        <v>2015</v>
      </c>
      <c r="V108" s="46" t="s">
        <v>124</v>
      </c>
      <c r="W108" s="46" t="s">
        <v>125</v>
      </c>
      <c r="X108" s="46" t="s">
        <v>140</v>
      </c>
      <c r="Y108" s="68" t="str">
        <f t="shared" si="4"/>
        <v>22015冷房店舗用無し（一定速）</v>
      </c>
      <c r="Z108" s="69">
        <v>0.25</v>
      </c>
      <c r="AA108" s="69">
        <v>0.75</v>
      </c>
      <c r="AB108" s="70">
        <v>0.25</v>
      </c>
      <c r="AC108" s="70">
        <v>0.75</v>
      </c>
      <c r="AD108" s="61">
        <f>HLOOKUP(T108,既存設備NO1!$E$16:$P$17,2,0)</f>
        <v>0</v>
      </c>
      <c r="AE108" s="78">
        <f t="shared" si="3"/>
        <v>0.75</v>
      </c>
    </row>
    <row r="109" spans="13:31" ht="13.5" customHeight="1">
      <c r="M109" s="46">
        <v>9</v>
      </c>
      <c r="N109" s="47" t="s">
        <v>143</v>
      </c>
      <c r="O109" s="47" t="s">
        <v>113</v>
      </c>
      <c r="P109" s="47" t="s">
        <v>114</v>
      </c>
      <c r="Q109" s="47" t="s">
        <v>301</v>
      </c>
      <c r="R109" s="48">
        <v>0.41199999999999998</v>
      </c>
      <c r="T109" s="55">
        <v>2</v>
      </c>
      <c r="U109" s="56">
        <v>2015</v>
      </c>
      <c r="V109" s="57" t="s">
        <v>124</v>
      </c>
      <c r="W109" s="57" t="s">
        <v>111</v>
      </c>
      <c r="X109" s="57" t="s">
        <v>140</v>
      </c>
      <c r="Y109" s="58" t="str">
        <f t="shared" si="4"/>
        <v>22015冷房ビル用マルチ無し（一定速）</v>
      </c>
      <c r="Z109" s="59">
        <v>0.25</v>
      </c>
      <c r="AA109" s="59">
        <v>0.75</v>
      </c>
      <c r="AB109" s="60">
        <v>0.25</v>
      </c>
      <c r="AC109" s="60">
        <v>0.75</v>
      </c>
      <c r="AD109" s="61">
        <f>HLOOKUP(T109,既存設備NO1!$E$16:$P$17,2,0)</f>
        <v>0</v>
      </c>
      <c r="AE109" s="62">
        <f t="shared" si="3"/>
        <v>0.75</v>
      </c>
    </row>
    <row r="110" spans="13:31" ht="13.5" customHeight="1">
      <c r="M110" s="46">
        <v>9</v>
      </c>
      <c r="N110" s="47" t="s">
        <v>149</v>
      </c>
      <c r="O110" s="47" t="s">
        <v>113</v>
      </c>
      <c r="P110" s="47" t="s">
        <v>114</v>
      </c>
      <c r="Q110" s="47" t="s">
        <v>302</v>
      </c>
      <c r="R110" s="48">
        <v>0.39800000000000002</v>
      </c>
      <c r="T110" s="55">
        <v>2</v>
      </c>
      <c r="U110" s="56">
        <v>2015</v>
      </c>
      <c r="V110" s="57" t="s">
        <v>124</v>
      </c>
      <c r="W110" s="57" t="s">
        <v>121</v>
      </c>
      <c r="X110" s="57" t="s">
        <v>140</v>
      </c>
      <c r="Y110" s="58" t="str">
        <f t="shared" si="4"/>
        <v>22015冷房設備用無し（一定速）</v>
      </c>
      <c r="Z110" s="59">
        <v>0.25</v>
      </c>
      <c r="AA110" s="59">
        <v>0.75</v>
      </c>
      <c r="AB110" s="60">
        <v>0.25</v>
      </c>
      <c r="AC110" s="60">
        <v>0.75</v>
      </c>
      <c r="AD110" s="61">
        <f>HLOOKUP(T110,既存設備NO1!$E$16:$P$17,2,0)</f>
        <v>0</v>
      </c>
      <c r="AE110" s="62">
        <f t="shared" si="3"/>
        <v>0.75</v>
      </c>
    </row>
    <row r="111" spans="13:31" ht="13.5" customHeight="1">
      <c r="M111" s="46">
        <v>9</v>
      </c>
      <c r="N111" s="47" t="s">
        <v>154</v>
      </c>
      <c r="O111" s="47" t="s">
        <v>113</v>
      </c>
      <c r="P111" s="47" t="s">
        <v>114</v>
      </c>
      <c r="Q111" s="47" t="s">
        <v>303</v>
      </c>
      <c r="R111" s="48">
        <v>0.29599999999999999</v>
      </c>
      <c r="T111" s="55">
        <v>2</v>
      </c>
      <c r="U111" s="56">
        <v>2015</v>
      </c>
      <c r="V111" s="57" t="s">
        <v>156</v>
      </c>
      <c r="W111" s="57" t="s">
        <v>125</v>
      </c>
      <c r="X111" s="57" t="s">
        <v>102</v>
      </c>
      <c r="Y111" s="58" t="str">
        <f t="shared" si="4"/>
        <v>22015暖房店舗用有り</v>
      </c>
      <c r="Z111" s="59">
        <v>-0.97</v>
      </c>
      <c r="AA111" s="59">
        <v>1.97</v>
      </c>
      <c r="AB111" s="60">
        <v>1.0867</v>
      </c>
      <c r="AC111" s="60">
        <v>1.4558</v>
      </c>
      <c r="AD111" s="61">
        <f>HLOOKUP(T111,既存設備NO1!$E$16:$P$17,2,0)</f>
        <v>0</v>
      </c>
      <c r="AE111" s="62">
        <f t="shared" si="3"/>
        <v>1.4550000000000001</v>
      </c>
    </row>
    <row r="112" spans="13:31" ht="13.5" customHeight="1">
      <c r="M112" s="46">
        <v>9</v>
      </c>
      <c r="N112" s="47" t="s">
        <v>153</v>
      </c>
      <c r="O112" s="47" t="s">
        <v>113</v>
      </c>
      <c r="P112" s="47" t="s">
        <v>114</v>
      </c>
      <c r="Q112" s="47" t="s">
        <v>304</v>
      </c>
      <c r="R112" s="48">
        <v>0.372</v>
      </c>
      <c r="T112" s="55">
        <v>2</v>
      </c>
      <c r="U112" s="56">
        <v>2015</v>
      </c>
      <c r="V112" s="57" t="s">
        <v>156</v>
      </c>
      <c r="W112" s="57" t="s">
        <v>111</v>
      </c>
      <c r="X112" s="57" t="s">
        <v>102</v>
      </c>
      <c r="Y112" s="58" t="str">
        <f t="shared" si="4"/>
        <v>22015暖房ビル用マルチ有り</v>
      </c>
      <c r="Z112" s="59">
        <v>-0.876</v>
      </c>
      <c r="AA112" s="59">
        <v>1.8759999999999999</v>
      </c>
      <c r="AB112" s="60">
        <v>1.0398000000000001</v>
      </c>
      <c r="AC112" s="60">
        <v>1.3971</v>
      </c>
      <c r="AD112" s="61">
        <f>HLOOKUP(T112,既存設備NO1!$E$16:$P$17,2,0)</f>
        <v>0</v>
      </c>
      <c r="AE112" s="62">
        <f t="shared" si="3"/>
        <v>1.397</v>
      </c>
    </row>
    <row r="113" spans="13:31" ht="13.5" customHeight="1">
      <c r="M113" s="46">
        <v>9</v>
      </c>
      <c r="N113" s="47" t="s">
        <v>110</v>
      </c>
      <c r="O113" s="47" t="s">
        <v>113</v>
      </c>
      <c r="P113" s="47" t="s">
        <v>114</v>
      </c>
      <c r="Q113" s="47" t="s">
        <v>305</v>
      </c>
      <c r="R113" s="48">
        <v>0.23300000000000001</v>
      </c>
      <c r="T113" s="55">
        <v>2</v>
      </c>
      <c r="U113" s="56">
        <v>2015</v>
      </c>
      <c r="V113" s="57" t="s">
        <v>156</v>
      </c>
      <c r="W113" s="57" t="s">
        <v>121</v>
      </c>
      <c r="X113" s="57" t="s">
        <v>102</v>
      </c>
      <c r="Y113" s="58" t="str">
        <f t="shared" si="4"/>
        <v>22015暖房設備用有り</v>
      </c>
      <c r="Z113" s="59">
        <v>-0.59799999999999998</v>
      </c>
      <c r="AA113" s="59">
        <v>1.5980000000000001</v>
      </c>
      <c r="AB113" s="60">
        <v>1.0339</v>
      </c>
      <c r="AC113" s="60">
        <v>1.19</v>
      </c>
      <c r="AD113" s="61">
        <f>HLOOKUP(T113,既存設備NO1!$E$16:$P$17,2,0)</f>
        <v>0</v>
      </c>
      <c r="AE113" s="62">
        <f t="shared" si="3"/>
        <v>1.19</v>
      </c>
    </row>
    <row r="114" spans="13:31" ht="13.5" customHeight="1">
      <c r="M114" s="46">
        <v>9</v>
      </c>
      <c r="N114" s="47" t="s">
        <v>90</v>
      </c>
      <c r="O114" s="47" t="s">
        <v>113</v>
      </c>
      <c r="P114" s="47" t="s">
        <v>114</v>
      </c>
      <c r="Q114" s="47" t="s">
        <v>306</v>
      </c>
      <c r="R114" s="48">
        <v>0.129</v>
      </c>
      <c r="T114" s="55">
        <v>2</v>
      </c>
      <c r="U114" s="56">
        <v>2015</v>
      </c>
      <c r="V114" s="57" t="s">
        <v>156</v>
      </c>
      <c r="W114" s="57" t="s">
        <v>125</v>
      </c>
      <c r="X114" s="57" t="s">
        <v>140</v>
      </c>
      <c r="Y114" s="58" t="str">
        <f t="shared" si="4"/>
        <v>22015暖房店舗用無し（一定速）</v>
      </c>
      <c r="Z114" s="59">
        <v>0.25</v>
      </c>
      <c r="AA114" s="59">
        <v>0.75</v>
      </c>
      <c r="AB114" s="60">
        <v>0.25</v>
      </c>
      <c r="AC114" s="60">
        <v>0.75</v>
      </c>
      <c r="AD114" s="61">
        <f>HLOOKUP(T114,既存設備NO1!$E$16:$P$17,2,0)</f>
        <v>0</v>
      </c>
      <c r="AE114" s="62">
        <f t="shared" si="3"/>
        <v>0.75</v>
      </c>
    </row>
    <row r="115" spans="13:31" ht="13.5" customHeight="1">
      <c r="M115" s="46">
        <v>9</v>
      </c>
      <c r="N115" s="47" t="s">
        <v>171</v>
      </c>
      <c r="O115" s="47" t="s">
        <v>113</v>
      </c>
      <c r="P115" s="47" t="s">
        <v>114</v>
      </c>
      <c r="Q115" s="47" t="s">
        <v>307</v>
      </c>
      <c r="R115" s="48">
        <v>0.46600000000000003</v>
      </c>
      <c r="T115" s="55">
        <v>2</v>
      </c>
      <c r="U115" s="56">
        <v>2015</v>
      </c>
      <c r="V115" s="57" t="s">
        <v>156</v>
      </c>
      <c r="W115" s="57" t="s">
        <v>111</v>
      </c>
      <c r="X115" s="57" t="s">
        <v>140</v>
      </c>
      <c r="Y115" s="58" t="str">
        <f t="shared" si="4"/>
        <v>22015暖房ビル用マルチ無し（一定速）</v>
      </c>
      <c r="Z115" s="59">
        <v>0.25</v>
      </c>
      <c r="AA115" s="59">
        <v>0.75</v>
      </c>
      <c r="AB115" s="60">
        <v>0.25</v>
      </c>
      <c r="AC115" s="60">
        <v>0.75</v>
      </c>
      <c r="AD115" s="61">
        <f>HLOOKUP(T115,既存設備NO1!$E$16:$P$17,2,0)</f>
        <v>0</v>
      </c>
      <c r="AE115" s="62">
        <f t="shared" si="3"/>
        <v>0.75</v>
      </c>
    </row>
    <row r="116" spans="13:31" ht="13.5" customHeight="1">
      <c r="M116" s="46">
        <v>10</v>
      </c>
      <c r="N116" s="47" t="s">
        <v>112</v>
      </c>
      <c r="O116" s="47" t="s">
        <v>113</v>
      </c>
      <c r="P116" s="47" t="s">
        <v>114</v>
      </c>
      <c r="Q116" s="47" t="s">
        <v>308</v>
      </c>
      <c r="R116" s="48">
        <v>0.20599999999999999</v>
      </c>
      <c r="T116" s="55">
        <v>2</v>
      </c>
      <c r="U116" s="57">
        <v>2015</v>
      </c>
      <c r="V116" s="57" t="s">
        <v>156</v>
      </c>
      <c r="W116" s="57" t="s">
        <v>121</v>
      </c>
      <c r="X116" s="57" t="s">
        <v>140</v>
      </c>
      <c r="Y116" s="58" t="str">
        <f t="shared" si="4"/>
        <v>22015暖房設備用無し（一定速）</v>
      </c>
      <c r="Z116" s="59">
        <v>0.25</v>
      </c>
      <c r="AA116" s="59">
        <v>0.75</v>
      </c>
      <c r="AB116" s="60">
        <v>0.25</v>
      </c>
      <c r="AC116" s="60">
        <v>0.75</v>
      </c>
      <c r="AD116" s="61">
        <f>HLOOKUP(T116,既存設備NO1!$E$16:$P$17,2,0)</f>
        <v>0</v>
      </c>
      <c r="AE116" s="62">
        <f t="shared" si="3"/>
        <v>0.75</v>
      </c>
    </row>
    <row r="117" spans="13:31" ht="13.5" customHeight="1">
      <c r="M117" s="46">
        <v>10</v>
      </c>
      <c r="N117" s="47" t="s">
        <v>122</v>
      </c>
      <c r="O117" s="47" t="s">
        <v>113</v>
      </c>
      <c r="P117" s="47" t="s">
        <v>114</v>
      </c>
      <c r="Q117" s="47" t="s">
        <v>309</v>
      </c>
      <c r="R117" s="48">
        <v>0.214</v>
      </c>
      <c r="T117" s="71">
        <v>2</v>
      </c>
      <c r="U117" s="72">
        <v>2020</v>
      </c>
      <c r="V117" s="72" t="s">
        <v>124</v>
      </c>
      <c r="W117" s="72" t="s">
        <v>125</v>
      </c>
      <c r="X117" s="72" t="s">
        <v>102</v>
      </c>
      <c r="Y117" s="73" t="str">
        <f t="shared" si="4"/>
        <v>22020冷房店舗用有り</v>
      </c>
      <c r="Z117" s="72">
        <v>-1.38</v>
      </c>
      <c r="AA117" s="72">
        <v>2.38</v>
      </c>
      <c r="AB117" s="72">
        <v>1.0581</v>
      </c>
      <c r="AC117" s="72">
        <v>1.7705</v>
      </c>
      <c r="AD117" s="61">
        <f>HLOOKUP(T117,既存設備NO1!$E$16:$P$17,2,0)</f>
        <v>0</v>
      </c>
      <c r="AE117" s="74">
        <f t="shared" si="3"/>
        <v>1.77</v>
      </c>
    </row>
    <row r="118" spans="13:31" ht="13.5" customHeight="1">
      <c r="M118" s="46">
        <v>10</v>
      </c>
      <c r="N118" s="47" t="s">
        <v>130</v>
      </c>
      <c r="O118" s="47" t="s">
        <v>113</v>
      </c>
      <c r="P118" s="47" t="s">
        <v>114</v>
      </c>
      <c r="Q118" s="47" t="s">
        <v>310</v>
      </c>
      <c r="R118" s="48">
        <v>0.216</v>
      </c>
      <c r="T118" s="71">
        <v>2</v>
      </c>
      <c r="U118" s="72">
        <v>2020</v>
      </c>
      <c r="V118" s="72" t="s">
        <v>124</v>
      </c>
      <c r="W118" s="72" t="s">
        <v>111</v>
      </c>
      <c r="X118" s="72" t="s">
        <v>102</v>
      </c>
      <c r="Y118" s="73" t="str">
        <f t="shared" si="4"/>
        <v>22020冷房ビル用マルチ有り</v>
      </c>
      <c r="Z118" s="72">
        <v>-1.68</v>
      </c>
      <c r="AA118" s="72">
        <v>2.68</v>
      </c>
      <c r="AB118" s="72">
        <v>1.0788</v>
      </c>
      <c r="AC118" s="72">
        <v>2.0053000000000001</v>
      </c>
      <c r="AD118" s="61">
        <f>HLOOKUP(T118,既存設備NO1!$E$16:$P$17,2,0)</f>
        <v>0</v>
      </c>
      <c r="AE118" s="74">
        <f t="shared" si="3"/>
        <v>2.0049999999999999</v>
      </c>
    </row>
    <row r="119" spans="13:31" ht="13.5" customHeight="1">
      <c r="M119" s="46">
        <v>10</v>
      </c>
      <c r="N119" s="47" t="s">
        <v>128</v>
      </c>
      <c r="O119" s="47" t="s">
        <v>113</v>
      </c>
      <c r="P119" s="47" t="s">
        <v>114</v>
      </c>
      <c r="Q119" s="47" t="s">
        <v>311</v>
      </c>
      <c r="R119" s="48">
        <v>9.6000000000000002E-2</v>
      </c>
      <c r="T119" s="71">
        <v>2</v>
      </c>
      <c r="U119" s="72">
        <v>2020</v>
      </c>
      <c r="V119" s="72" t="s">
        <v>124</v>
      </c>
      <c r="W119" s="72" t="s">
        <v>121</v>
      </c>
      <c r="X119" s="72" t="s">
        <v>102</v>
      </c>
      <c r="Y119" s="73" t="str">
        <f t="shared" si="4"/>
        <v>22020冷房設備用有り</v>
      </c>
      <c r="Z119" s="72">
        <v>-0.62</v>
      </c>
      <c r="AA119" s="72">
        <v>1.62</v>
      </c>
      <c r="AB119" s="72">
        <v>1.0472999999999999</v>
      </c>
      <c r="AC119" s="72">
        <v>1.2032</v>
      </c>
      <c r="AD119" s="61">
        <f>HLOOKUP(T119,既存設備NO1!$E$16:$P$17,2,0)</f>
        <v>0</v>
      </c>
      <c r="AE119" s="74">
        <f t="shared" si="3"/>
        <v>1.2030000000000001</v>
      </c>
    </row>
    <row r="120" spans="13:31" ht="13.5" customHeight="1">
      <c r="M120" s="46">
        <v>10</v>
      </c>
      <c r="N120" s="47" t="s">
        <v>138</v>
      </c>
      <c r="O120" s="47" t="s">
        <v>113</v>
      </c>
      <c r="P120" s="47" t="s">
        <v>114</v>
      </c>
      <c r="Q120" s="47" t="s">
        <v>312</v>
      </c>
      <c r="R120" s="48">
        <v>0.17</v>
      </c>
      <c r="T120" s="71">
        <v>2</v>
      </c>
      <c r="U120" s="72">
        <v>2020</v>
      </c>
      <c r="V120" s="72" t="s">
        <v>124</v>
      </c>
      <c r="W120" s="72" t="s">
        <v>125</v>
      </c>
      <c r="X120" s="72" t="s">
        <v>140</v>
      </c>
      <c r="Y120" s="73" t="str">
        <f t="shared" si="4"/>
        <v>22020冷房店舗用無し（一定速）</v>
      </c>
      <c r="Z120" s="75">
        <v>0.25</v>
      </c>
      <c r="AA120" s="75">
        <v>0.75</v>
      </c>
      <c r="AB120" s="76">
        <v>0.25</v>
      </c>
      <c r="AC120" s="76">
        <v>0.75</v>
      </c>
      <c r="AD120" s="61">
        <f>HLOOKUP(T120,既存設備NO1!$E$16:$P$17,2,0)</f>
        <v>0</v>
      </c>
      <c r="AE120" s="74">
        <f t="shared" si="3"/>
        <v>0.75</v>
      </c>
    </row>
    <row r="121" spans="13:31" ht="13.5" customHeight="1">
      <c r="M121" s="46">
        <v>10</v>
      </c>
      <c r="N121" s="47" t="s">
        <v>143</v>
      </c>
      <c r="O121" s="47" t="s">
        <v>113</v>
      </c>
      <c r="P121" s="47" t="s">
        <v>114</v>
      </c>
      <c r="Q121" s="47" t="s">
        <v>313</v>
      </c>
      <c r="R121" s="48">
        <v>0.20699999999999999</v>
      </c>
      <c r="T121" s="71">
        <v>2</v>
      </c>
      <c r="U121" s="72">
        <v>2020</v>
      </c>
      <c r="V121" s="72" t="s">
        <v>124</v>
      </c>
      <c r="W121" s="72" t="s">
        <v>111</v>
      </c>
      <c r="X121" s="72" t="s">
        <v>140</v>
      </c>
      <c r="Y121" s="73" t="str">
        <f t="shared" si="4"/>
        <v>22020冷房ビル用マルチ無し（一定速）</v>
      </c>
      <c r="Z121" s="75">
        <v>0.25</v>
      </c>
      <c r="AA121" s="75">
        <v>0.75</v>
      </c>
      <c r="AB121" s="76">
        <v>0.25</v>
      </c>
      <c r="AC121" s="76">
        <v>0.75</v>
      </c>
      <c r="AD121" s="61">
        <f>HLOOKUP(T121,既存設備NO1!$E$16:$P$17,2,0)</f>
        <v>0</v>
      </c>
      <c r="AE121" s="74">
        <f t="shared" si="3"/>
        <v>0.75</v>
      </c>
    </row>
    <row r="122" spans="13:31" ht="13.5" customHeight="1">
      <c r="M122" s="46">
        <v>10</v>
      </c>
      <c r="N122" s="47" t="s">
        <v>149</v>
      </c>
      <c r="O122" s="47" t="s">
        <v>113</v>
      </c>
      <c r="P122" s="47" t="s">
        <v>114</v>
      </c>
      <c r="Q122" s="47" t="s">
        <v>314</v>
      </c>
      <c r="R122" s="48">
        <v>0.18</v>
      </c>
      <c r="T122" s="71">
        <v>2</v>
      </c>
      <c r="U122" s="72">
        <v>2020</v>
      </c>
      <c r="V122" s="72" t="s">
        <v>124</v>
      </c>
      <c r="W122" s="72" t="s">
        <v>121</v>
      </c>
      <c r="X122" s="72" t="s">
        <v>140</v>
      </c>
      <c r="Y122" s="73" t="str">
        <f t="shared" si="4"/>
        <v>22020冷房設備用無し（一定速）</v>
      </c>
      <c r="Z122" s="75">
        <v>0.25</v>
      </c>
      <c r="AA122" s="75">
        <v>0.75</v>
      </c>
      <c r="AB122" s="76">
        <v>0.25</v>
      </c>
      <c r="AC122" s="76">
        <v>0.75</v>
      </c>
      <c r="AD122" s="61">
        <f>HLOOKUP(T122,既存設備NO1!$E$16:$P$17,2,0)</f>
        <v>0</v>
      </c>
      <c r="AE122" s="74">
        <f t="shared" ref="AE122:AE185" si="5">ROUNDDOWN(IF(AD122&gt;=0.25,Z122*AD122+AA122,AB122*AD122+AC122),3)</f>
        <v>0.75</v>
      </c>
    </row>
    <row r="123" spans="13:31" ht="13.5" customHeight="1">
      <c r="M123" s="46">
        <v>10</v>
      </c>
      <c r="N123" s="47" t="s">
        <v>154</v>
      </c>
      <c r="O123" s="47" t="s">
        <v>113</v>
      </c>
      <c r="P123" s="47" t="s">
        <v>114</v>
      </c>
      <c r="Q123" s="47" t="s">
        <v>315</v>
      </c>
      <c r="R123" s="48">
        <v>0.154</v>
      </c>
      <c r="T123" s="71">
        <v>2</v>
      </c>
      <c r="U123" s="72">
        <v>2020</v>
      </c>
      <c r="V123" s="72" t="s">
        <v>156</v>
      </c>
      <c r="W123" s="72" t="s">
        <v>125</v>
      </c>
      <c r="X123" s="72" t="s">
        <v>102</v>
      </c>
      <c r="Y123" s="73" t="str">
        <f t="shared" si="4"/>
        <v>22020暖房店舗用有り</v>
      </c>
      <c r="Z123" s="72">
        <v>-0.96</v>
      </c>
      <c r="AA123" s="72">
        <v>1.96</v>
      </c>
      <c r="AB123" s="72">
        <v>1.0862000000000001</v>
      </c>
      <c r="AC123" s="72">
        <v>1.4483999999999999</v>
      </c>
      <c r="AD123" s="61">
        <f>HLOOKUP(T123,既存設備NO1!$E$16:$P$17,2,0)</f>
        <v>0</v>
      </c>
      <c r="AE123" s="74">
        <f t="shared" si="5"/>
        <v>1.448</v>
      </c>
    </row>
    <row r="124" spans="13:31" ht="13.5" customHeight="1">
      <c r="M124" s="46">
        <v>10</v>
      </c>
      <c r="N124" s="47" t="s">
        <v>153</v>
      </c>
      <c r="O124" s="47" t="s">
        <v>113</v>
      </c>
      <c r="P124" s="47" t="s">
        <v>114</v>
      </c>
      <c r="Q124" s="47" t="s">
        <v>316</v>
      </c>
      <c r="R124" s="48">
        <v>0.18</v>
      </c>
      <c r="T124" s="71">
        <v>2</v>
      </c>
      <c r="U124" s="72">
        <v>2020</v>
      </c>
      <c r="V124" s="72" t="s">
        <v>156</v>
      </c>
      <c r="W124" s="72" t="s">
        <v>111</v>
      </c>
      <c r="X124" s="72" t="s">
        <v>102</v>
      </c>
      <c r="Y124" s="73" t="str">
        <f t="shared" si="4"/>
        <v>22020暖房ビル用マルチ有り</v>
      </c>
      <c r="Z124" s="72">
        <v>-1.1000000000000001</v>
      </c>
      <c r="AA124" s="72">
        <v>2.1</v>
      </c>
      <c r="AB124" s="72">
        <v>1.0416000000000001</v>
      </c>
      <c r="AC124" s="72">
        <v>1.4596</v>
      </c>
      <c r="AD124" s="61">
        <f>HLOOKUP(T124,既存設備NO1!$E$16:$P$17,2,0)</f>
        <v>0</v>
      </c>
      <c r="AE124" s="74">
        <f t="shared" si="5"/>
        <v>1.4590000000000001</v>
      </c>
    </row>
    <row r="125" spans="13:31" ht="13.5" customHeight="1">
      <c r="M125" s="46">
        <v>10</v>
      </c>
      <c r="N125" s="47" t="s">
        <v>110</v>
      </c>
      <c r="O125" s="47" t="s">
        <v>113</v>
      </c>
      <c r="P125" s="47" t="s">
        <v>114</v>
      </c>
      <c r="Q125" s="47" t="s">
        <v>317</v>
      </c>
      <c r="R125" s="48">
        <v>0.107</v>
      </c>
      <c r="T125" s="71">
        <v>2</v>
      </c>
      <c r="U125" s="72">
        <v>2020</v>
      </c>
      <c r="V125" s="72" t="s">
        <v>156</v>
      </c>
      <c r="W125" s="72" t="s">
        <v>121</v>
      </c>
      <c r="X125" s="72" t="s">
        <v>102</v>
      </c>
      <c r="Y125" s="73" t="str">
        <f t="shared" si="4"/>
        <v>22020暖房設備用有り</v>
      </c>
      <c r="Z125" s="72">
        <v>-0.46</v>
      </c>
      <c r="AA125" s="72">
        <v>1.46</v>
      </c>
      <c r="AB125" s="72">
        <v>0.94</v>
      </c>
      <c r="AC125" s="72">
        <v>1.1100000000000001</v>
      </c>
      <c r="AD125" s="61">
        <f>HLOOKUP(T125,既存設備NO1!$E$16:$P$17,2,0)</f>
        <v>0</v>
      </c>
      <c r="AE125" s="74">
        <f t="shared" si="5"/>
        <v>1.1100000000000001</v>
      </c>
    </row>
    <row r="126" spans="13:31" ht="13.5" customHeight="1">
      <c r="M126" s="46">
        <v>10</v>
      </c>
      <c r="N126" s="47" t="s">
        <v>90</v>
      </c>
      <c r="O126" s="47" t="s">
        <v>113</v>
      </c>
      <c r="P126" s="47" t="s">
        <v>114</v>
      </c>
      <c r="Q126" s="47" t="s">
        <v>318</v>
      </c>
      <c r="R126" s="48">
        <v>0</v>
      </c>
      <c r="T126" s="71">
        <v>2</v>
      </c>
      <c r="U126" s="72">
        <v>2020</v>
      </c>
      <c r="V126" s="72" t="s">
        <v>156</v>
      </c>
      <c r="W126" s="72" t="s">
        <v>125</v>
      </c>
      <c r="X126" s="72" t="s">
        <v>140</v>
      </c>
      <c r="Y126" s="73" t="str">
        <f t="shared" si="4"/>
        <v>22020暖房店舗用無し（一定速）</v>
      </c>
      <c r="Z126" s="75">
        <v>0.25</v>
      </c>
      <c r="AA126" s="75">
        <v>0.75</v>
      </c>
      <c r="AB126" s="76">
        <v>0.25</v>
      </c>
      <c r="AC126" s="76">
        <v>0.75</v>
      </c>
      <c r="AD126" s="61">
        <f>HLOOKUP(T126,既存設備NO1!$E$16:$P$17,2,0)</f>
        <v>0</v>
      </c>
      <c r="AE126" s="74">
        <f t="shared" si="5"/>
        <v>0.75</v>
      </c>
    </row>
    <row r="127" spans="13:31" ht="13.5" customHeight="1">
      <c r="M127" s="46">
        <v>10</v>
      </c>
      <c r="N127" s="47" t="s">
        <v>171</v>
      </c>
      <c r="O127" s="47" t="s">
        <v>113</v>
      </c>
      <c r="P127" s="47" t="s">
        <v>114</v>
      </c>
      <c r="Q127" s="47" t="s">
        <v>319</v>
      </c>
      <c r="R127" s="48">
        <v>0.224</v>
      </c>
      <c r="T127" s="71">
        <v>2</v>
      </c>
      <c r="U127" s="72">
        <v>2020</v>
      </c>
      <c r="V127" s="72" t="s">
        <v>156</v>
      </c>
      <c r="W127" s="72" t="s">
        <v>111</v>
      </c>
      <c r="X127" s="72" t="s">
        <v>140</v>
      </c>
      <c r="Y127" s="73" t="str">
        <f t="shared" si="4"/>
        <v>22020暖房ビル用マルチ無し（一定速）</v>
      </c>
      <c r="Z127" s="75">
        <v>0.25</v>
      </c>
      <c r="AA127" s="75">
        <v>0.75</v>
      </c>
      <c r="AB127" s="76">
        <v>0.25</v>
      </c>
      <c r="AC127" s="76">
        <v>0.75</v>
      </c>
      <c r="AD127" s="61">
        <f>HLOOKUP(T127,既存設備NO1!$E$16:$P$17,2,0)</f>
        <v>0</v>
      </c>
      <c r="AE127" s="74">
        <f t="shared" si="5"/>
        <v>0.75</v>
      </c>
    </row>
    <row r="128" spans="13:31" ht="13.5" customHeight="1">
      <c r="M128" s="46">
        <v>11</v>
      </c>
      <c r="N128" s="47" t="s">
        <v>112</v>
      </c>
      <c r="O128" s="47" t="s">
        <v>113</v>
      </c>
      <c r="P128" s="47" t="s">
        <v>114</v>
      </c>
      <c r="Q128" s="47" t="s">
        <v>320</v>
      </c>
      <c r="R128" s="48">
        <v>0.129</v>
      </c>
      <c r="T128" s="71">
        <v>2</v>
      </c>
      <c r="U128" s="72">
        <v>2020</v>
      </c>
      <c r="V128" s="72" t="s">
        <v>156</v>
      </c>
      <c r="W128" s="72" t="s">
        <v>121</v>
      </c>
      <c r="X128" s="72" t="s">
        <v>140</v>
      </c>
      <c r="Y128" s="73" t="str">
        <f t="shared" si="4"/>
        <v>22020暖房設備用無し（一定速）</v>
      </c>
      <c r="Z128" s="75">
        <v>0.25</v>
      </c>
      <c r="AA128" s="75">
        <v>0.75</v>
      </c>
      <c r="AB128" s="76">
        <v>0.25</v>
      </c>
      <c r="AC128" s="76">
        <v>0.75</v>
      </c>
      <c r="AD128" s="61">
        <f>HLOOKUP(T128,既存設備NO1!$E$16:$P$17,2,0)</f>
        <v>0</v>
      </c>
      <c r="AE128" s="74">
        <f t="shared" si="5"/>
        <v>0.75</v>
      </c>
    </row>
    <row r="129" spans="13:31" ht="13.5" customHeight="1">
      <c r="M129" s="46">
        <v>11</v>
      </c>
      <c r="N129" s="47" t="s">
        <v>122</v>
      </c>
      <c r="O129" s="47" t="s">
        <v>113</v>
      </c>
      <c r="P129" s="47" t="s">
        <v>114</v>
      </c>
      <c r="Q129" s="47" t="s">
        <v>321</v>
      </c>
      <c r="R129" s="48">
        <v>9.1999999999999998E-2</v>
      </c>
      <c r="T129" s="55">
        <v>3</v>
      </c>
      <c r="U129" s="56">
        <v>1995</v>
      </c>
      <c r="V129" s="57" t="s">
        <v>124</v>
      </c>
      <c r="W129" s="57" t="s">
        <v>125</v>
      </c>
      <c r="X129" s="57" t="s">
        <v>102</v>
      </c>
      <c r="Y129" s="58" t="str">
        <f t="shared" si="4"/>
        <v>31995冷房店舗用有り</v>
      </c>
      <c r="Z129" s="59">
        <v>0.32</v>
      </c>
      <c r="AA129" s="59">
        <v>0.68</v>
      </c>
      <c r="AB129" s="60">
        <v>1.0165999999999999</v>
      </c>
      <c r="AC129" s="60">
        <v>0.50590000000000002</v>
      </c>
      <c r="AD129" s="61">
        <f>HLOOKUP(T129,既存設備NO1!$E$16:$P$17,2,0)</f>
        <v>0</v>
      </c>
      <c r="AE129" s="62">
        <f t="shared" si="5"/>
        <v>0.505</v>
      </c>
    </row>
    <row r="130" spans="13:31" ht="13.5" customHeight="1">
      <c r="M130" s="46">
        <v>11</v>
      </c>
      <c r="N130" s="47" t="s">
        <v>130</v>
      </c>
      <c r="O130" s="47" t="s">
        <v>113</v>
      </c>
      <c r="P130" s="47" t="s">
        <v>114</v>
      </c>
      <c r="Q130" s="47" t="s">
        <v>322</v>
      </c>
      <c r="R130" s="48">
        <v>0</v>
      </c>
      <c r="T130" s="55">
        <v>3</v>
      </c>
      <c r="U130" s="56">
        <v>1995</v>
      </c>
      <c r="V130" s="57" t="s">
        <v>124</v>
      </c>
      <c r="W130" s="57" t="s">
        <v>111</v>
      </c>
      <c r="X130" s="57" t="s">
        <v>102</v>
      </c>
      <c r="Y130" s="58" t="str">
        <f t="shared" si="4"/>
        <v>31995冷房ビル用マルチ有り</v>
      </c>
      <c r="Z130" s="59">
        <v>-0.218</v>
      </c>
      <c r="AA130" s="59">
        <v>1.218</v>
      </c>
      <c r="AB130" s="60">
        <v>1.0356000000000001</v>
      </c>
      <c r="AC130" s="60">
        <v>0.90459999999999996</v>
      </c>
      <c r="AD130" s="61">
        <f>HLOOKUP(T130,既存設備NO1!$E$16:$P$17,2,0)</f>
        <v>0</v>
      </c>
      <c r="AE130" s="62">
        <f t="shared" si="5"/>
        <v>0.90400000000000003</v>
      </c>
    </row>
    <row r="131" spans="13:31" ht="13.5" customHeight="1">
      <c r="M131" s="46">
        <v>11</v>
      </c>
      <c r="N131" s="47" t="s">
        <v>128</v>
      </c>
      <c r="O131" s="47" t="s">
        <v>113</v>
      </c>
      <c r="P131" s="47" t="s">
        <v>114</v>
      </c>
      <c r="Q131" s="47" t="s">
        <v>323</v>
      </c>
      <c r="R131" s="48">
        <v>0</v>
      </c>
      <c r="T131" s="55">
        <v>3</v>
      </c>
      <c r="U131" s="56">
        <v>1995</v>
      </c>
      <c r="V131" s="57" t="s">
        <v>124</v>
      </c>
      <c r="W131" s="57" t="s">
        <v>121</v>
      </c>
      <c r="X131" s="57" t="s">
        <v>102</v>
      </c>
      <c r="Y131" s="58" t="str">
        <f t="shared" si="4"/>
        <v>31995冷房設備用有り</v>
      </c>
      <c r="Z131" s="59">
        <v>0.25</v>
      </c>
      <c r="AA131" s="59">
        <v>0.75</v>
      </c>
      <c r="AB131" s="60">
        <v>1.0219</v>
      </c>
      <c r="AC131" s="60">
        <v>0.55700000000000005</v>
      </c>
      <c r="AD131" s="61">
        <f>HLOOKUP(T131,既存設備NO1!$E$16:$P$17,2,0)</f>
        <v>0</v>
      </c>
      <c r="AE131" s="62">
        <f t="shared" si="5"/>
        <v>0.55700000000000005</v>
      </c>
    </row>
    <row r="132" spans="13:31" ht="13.5" customHeight="1">
      <c r="M132" s="46">
        <v>11</v>
      </c>
      <c r="N132" s="47" t="s">
        <v>138</v>
      </c>
      <c r="O132" s="47" t="s">
        <v>113</v>
      </c>
      <c r="P132" s="47" t="s">
        <v>114</v>
      </c>
      <c r="Q132" s="47" t="s">
        <v>324</v>
      </c>
      <c r="R132" s="48">
        <v>0.107</v>
      </c>
      <c r="T132" s="55">
        <v>3</v>
      </c>
      <c r="U132" s="56">
        <v>1995</v>
      </c>
      <c r="V132" s="57" t="s">
        <v>124</v>
      </c>
      <c r="W132" s="57" t="s">
        <v>125</v>
      </c>
      <c r="X132" s="57" t="s">
        <v>140</v>
      </c>
      <c r="Y132" s="58" t="str">
        <f t="shared" si="4"/>
        <v>31995冷房店舗用無し（一定速）</v>
      </c>
      <c r="Z132" s="59">
        <v>0.26</v>
      </c>
      <c r="AA132" s="59">
        <v>0.74</v>
      </c>
      <c r="AB132" s="60">
        <v>0.26</v>
      </c>
      <c r="AC132" s="60">
        <v>0.74</v>
      </c>
      <c r="AD132" s="61">
        <f>HLOOKUP(T132,既存設備NO1!$E$16:$P$17,2,0)</f>
        <v>0</v>
      </c>
      <c r="AE132" s="62">
        <f t="shared" si="5"/>
        <v>0.74</v>
      </c>
    </row>
    <row r="133" spans="13:31" ht="13.5" customHeight="1">
      <c r="M133" s="46">
        <v>11</v>
      </c>
      <c r="N133" s="47" t="s">
        <v>143</v>
      </c>
      <c r="O133" s="47" t="s">
        <v>113</v>
      </c>
      <c r="P133" s="47" t="s">
        <v>114</v>
      </c>
      <c r="Q133" s="47" t="s">
        <v>325</v>
      </c>
      <c r="R133" s="48">
        <v>7.0999999999999994E-2</v>
      </c>
      <c r="T133" s="55">
        <v>3</v>
      </c>
      <c r="U133" s="56">
        <v>1995</v>
      </c>
      <c r="V133" s="57" t="s">
        <v>124</v>
      </c>
      <c r="W133" s="57" t="s">
        <v>111</v>
      </c>
      <c r="X133" s="57" t="s">
        <v>140</v>
      </c>
      <c r="Y133" s="58" t="str">
        <f t="shared" si="4"/>
        <v>31995冷房ビル用マルチ無し（一定速）</v>
      </c>
      <c r="Z133" s="59">
        <v>0.26</v>
      </c>
      <c r="AA133" s="59">
        <v>0.74</v>
      </c>
      <c r="AB133" s="60">
        <v>0.26</v>
      </c>
      <c r="AC133" s="60">
        <v>0.74</v>
      </c>
      <c r="AD133" s="61">
        <f>HLOOKUP(T133,既存設備NO1!$E$16:$P$17,2,0)</f>
        <v>0</v>
      </c>
      <c r="AE133" s="62">
        <f t="shared" si="5"/>
        <v>0.74</v>
      </c>
    </row>
    <row r="134" spans="13:31" ht="13.5" customHeight="1">
      <c r="M134" s="46">
        <v>11</v>
      </c>
      <c r="N134" s="47" t="s">
        <v>149</v>
      </c>
      <c r="O134" s="47" t="s">
        <v>113</v>
      </c>
      <c r="P134" s="47" t="s">
        <v>114</v>
      </c>
      <c r="Q134" s="47" t="s">
        <v>326</v>
      </c>
      <c r="R134" s="48">
        <v>0.14799999999999999</v>
      </c>
      <c r="T134" s="55">
        <v>3</v>
      </c>
      <c r="U134" s="56">
        <v>1995</v>
      </c>
      <c r="V134" s="57" t="s">
        <v>124</v>
      </c>
      <c r="W134" s="57" t="s">
        <v>121</v>
      </c>
      <c r="X134" s="57" t="s">
        <v>140</v>
      </c>
      <c r="Y134" s="58" t="str">
        <f t="shared" si="4"/>
        <v>31995冷房設備用無し（一定速）</v>
      </c>
      <c r="Z134" s="59">
        <v>0.26</v>
      </c>
      <c r="AA134" s="59">
        <v>0.74</v>
      </c>
      <c r="AB134" s="60">
        <v>0.26</v>
      </c>
      <c r="AC134" s="60">
        <v>0.74</v>
      </c>
      <c r="AD134" s="61">
        <f>HLOOKUP(T134,既存設備NO1!$E$16:$P$17,2,0)</f>
        <v>0</v>
      </c>
      <c r="AE134" s="62">
        <f t="shared" si="5"/>
        <v>0.74</v>
      </c>
    </row>
    <row r="135" spans="13:31" ht="13.5" customHeight="1">
      <c r="M135" s="46">
        <v>11</v>
      </c>
      <c r="N135" s="47" t="s">
        <v>154</v>
      </c>
      <c r="O135" s="47" t="s">
        <v>113</v>
      </c>
      <c r="P135" s="47" t="s">
        <v>114</v>
      </c>
      <c r="Q135" s="47" t="s">
        <v>327</v>
      </c>
      <c r="R135" s="48">
        <v>7.0999999999999994E-2</v>
      </c>
      <c r="T135" s="55">
        <v>3</v>
      </c>
      <c r="U135" s="56">
        <v>1995</v>
      </c>
      <c r="V135" s="57" t="s">
        <v>156</v>
      </c>
      <c r="W135" s="57" t="s">
        <v>125</v>
      </c>
      <c r="X135" s="57" t="s">
        <v>102</v>
      </c>
      <c r="Y135" s="58" t="str">
        <f t="shared" si="4"/>
        <v>31995暖房店舗用有り</v>
      </c>
      <c r="Z135" s="59">
        <v>0.374</v>
      </c>
      <c r="AA135" s="59">
        <v>0.626</v>
      </c>
      <c r="AB135" s="60">
        <v>1.0275000000000001</v>
      </c>
      <c r="AC135" s="60">
        <v>0.46260000000000001</v>
      </c>
      <c r="AD135" s="61">
        <f>HLOOKUP(T135,既存設備NO1!$E$16:$P$17,2,0)</f>
        <v>0</v>
      </c>
      <c r="AE135" s="62">
        <f t="shared" si="5"/>
        <v>0.46200000000000002</v>
      </c>
    </row>
    <row r="136" spans="13:31" ht="13.5" customHeight="1">
      <c r="M136" s="46">
        <v>11</v>
      </c>
      <c r="N136" s="47" t="s">
        <v>153</v>
      </c>
      <c r="O136" s="47" t="s">
        <v>113</v>
      </c>
      <c r="P136" s="47" t="s">
        <v>114</v>
      </c>
      <c r="Q136" s="47" t="s">
        <v>328</v>
      </c>
      <c r="R136" s="48">
        <v>8.5000000000000006E-2</v>
      </c>
      <c r="T136" s="55">
        <v>3</v>
      </c>
      <c r="U136" s="56">
        <v>1995</v>
      </c>
      <c r="V136" s="57" t="s">
        <v>156</v>
      </c>
      <c r="W136" s="57" t="s">
        <v>111</v>
      </c>
      <c r="X136" s="57" t="s">
        <v>102</v>
      </c>
      <c r="Y136" s="58" t="str">
        <f t="shared" si="4"/>
        <v>31995暖房ビル用マルチ有り</v>
      </c>
      <c r="Z136" s="59">
        <v>-0.112</v>
      </c>
      <c r="AA136" s="59">
        <v>1.1120000000000001</v>
      </c>
      <c r="AB136" s="60">
        <v>1.0236000000000001</v>
      </c>
      <c r="AC136" s="60">
        <v>0.82809999999999995</v>
      </c>
      <c r="AD136" s="61">
        <f>HLOOKUP(T136,既存設備NO1!$E$16:$P$17,2,0)</f>
        <v>0</v>
      </c>
      <c r="AE136" s="62">
        <f t="shared" si="5"/>
        <v>0.82799999999999996</v>
      </c>
    </row>
    <row r="137" spans="13:31" ht="13.5" customHeight="1">
      <c r="M137" s="46">
        <v>11</v>
      </c>
      <c r="N137" s="47" t="s">
        <v>110</v>
      </c>
      <c r="O137" s="47" t="s">
        <v>113</v>
      </c>
      <c r="P137" s="47" t="s">
        <v>114</v>
      </c>
      <c r="Q137" s="47" t="s">
        <v>329</v>
      </c>
      <c r="R137" s="48">
        <v>0</v>
      </c>
      <c r="T137" s="55">
        <v>3</v>
      </c>
      <c r="U137" s="56">
        <v>1995</v>
      </c>
      <c r="V137" s="57" t="s">
        <v>156</v>
      </c>
      <c r="W137" s="57" t="s">
        <v>121</v>
      </c>
      <c r="X137" s="57" t="s">
        <v>102</v>
      </c>
      <c r="Y137" s="58" t="str">
        <f t="shared" si="4"/>
        <v>31995暖房設備用有り</v>
      </c>
      <c r="Z137" s="59">
        <v>0.25</v>
      </c>
      <c r="AA137" s="59">
        <v>0.75</v>
      </c>
      <c r="AB137" s="60">
        <v>1.0159</v>
      </c>
      <c r="AC137" s="60">
        <v>0.5585</v>
      </c>
      <c r="AD137" s="61">
        <f>HLOOKUP(T137,既存設備NO1!$E$16:$P$17,2,0)</f>
        <v>0</v>
      </c>
      <c r="AE137" s="62">
        <f t="shared" si="5"/>
        <v>0.55800000000000005</v>
      </c>
    </row>
    <row r="138" spans="13:31" ht="13.5" customHeight="1">
      <c r="M138" s="46">
        <v>11</v>
      </c>
      <c r="N138" s="47" t="s">
        <v>90</v>
      </c>
      <c r="O138" s="47" t="s">
        <v>113</v>
      </c>
      <c r="P138" s="47" t="s">
        <v>114</v>
      </c>
      <c r="Q138" s="47" t="s">
        <v>330</v>
      </c>
      <c r="R138" s="48">
        <v>0</v>
      </c>
      <c r="T138" s="55">
        <v>3</v>
      </c>
      <c r="U138" s="56">
        <v>1995</v>
      </c>
      <c r="V138" s="57" t="s">
        <v>156</v>
      </c>
      <c r="W138" s="57" t="s">
        <v>125</v>
      </c>
      <c r="X138" s="57" t="s">
        <v>140</v>
      </c>
      <c r="Y138" s="58" t="str">
        <f t="shared" ref="Y138:Y201" si="6">T138&amp;U138&amp;V138&amp;W138&amp;X138</f>
        <v>31995暖房店舗用無し（一定速）</v>
      </c>
      <c r="Z138" s="59">
        <v>0.26</v>
      </c>
      <c r="AA138" s="59">
        <v>0.74</v>
      </c>
      <c r="AB138" s="60">
        <v>0.26</v>
      </c>
      <c r="AC138" s="60">
        <v>0.74</v>
      </c>
      <c r="AD138" s="61">
        <f>HLOOKUP(T138,既存設備NO1!$E$16:$P$17,2,0)</f>
        <v>0</v>
      </c>
      <c r="AE138" s="62">
        <f t="shared" si="5"/>
        <v>0.74</v>
      </c>
    </row>
    <row r="139" spans="13:31" ht="13.5" customHeight="1">
      <c r="M139" s="46">
        <v>11</v>
      </c>
      <c r="N139" s="47" t="s">
        <v>171</v>
      </c>
      <c r="O139" s="47" t="s">
        <v>113</v>
      </c>
      <c r="P139" s="47" t="s">
        <v>114</v>
      </c>
      <c r="Q139" s="47" t="s">
        <v>331</v>
      </c>
      <c r="R139" s="48">
        <v>0.13700000000000001</v>
      </c>
      <c r="T139" s="55">
        <v>3</v>
      </c>
      <c r="U139" s="56">
        <v>1995</v>
      </c>
      <c r="V139" s="57" t="s">
        <v>156</v>
      </c>
      <c r="W139" s="57" t="s">
        <v>111</v>
      </c>
      <c r="X139" s="57" t="s">
        <v>140</v>
      </c>
      <c r="Y139" s="58" t="str">
        <f t="shared" si="6"/>
        <v>31995暖房ビル用マルチ無し（一定速）</v>
      </c>
      <c r="Z139" s="59">
        <v>0.26</v>
      </c>
      <c r="AA139" s="59">
        <v>0.74</v>
      </c>
      <c r="AB139" s="60">
        <v>0.26</v>
      </c>
      <c r="AC139" s="60">
        <v>0.74</v>
      </c>
      <c r="AD139" s="61">
        <f>HLOOKUP(T139,既存設備NO1!$E$16:$P$17,2,0)</f>
        <v>0</v>
      </c>
      <c r="AE139" s="62">
        <f t="shared" si="5"/>
        <v>0.74</v>
      </c>
    </row>
    <row r="140" spans="13:31" ht="13.5" customHeight="1">
      <c r="M140" s="46">
        <v>12</v>
      </c>
      <c r="N140" s="47" t="s">
        <v>112</v>
      </c>
      <c r="O140" s="47" t="s">
        <v>113</v>
      </c>
      <c r="P140" s="47" t="s">
        <v>114</v>
      </c>
      <c r="Q140" s="47" t="s">
        <v>332</v>
      </c>
      <c r="R140" s="48">
        <v>0</v>
      </c>
      <c r="T140" s="55">
        <v>3</v>
      </c>
      <c r="U140" s="56">
        <v>1995</v>
      </c>
      <c r="V140" s="57" t="s">
        <v>156</v>
      </c>
      <c r="W140" s="57" t="s">
        <v>121</v>
      </c>
      <c r="X140" s="57" t="s">
        <v>140</v>
      </c>
      <c r="Y140" s="58" t="str">
        <f t="shared" si="6"/>
        <v>31995暖房設備用無し（一定速）</v>
      </c>
      <c r="Z140" s="59">
        <v>0.26</v>
      </c>
      <c r="AA140" s="59">
        <v>0.74</v>
      </c>
      <c r="AB140" s="60">
        <v>0.26</v>
      </c>
      <c r="AC140" s="60">
        <v>0.74</v>
      </c>
      <c r="AD140" s="61">
        <f>HLOOKUP(T140,既存設備NO1!$E$16:$P$17,2,0)</f>
        <v>0</v>
      </c>
      <c r="AE140" s="62">
        <f t="shared" si="5"/>
        <v>0.74</v>
      </c>
    </row>
    <row r="141" spans="13:31" ht="13.5" customHeight="1">
      <c r="M141" s="46">
        <v>12</v>
      </c>
      <c r="N141" s="47" t="s">
        <v>122</v>
      </c>
      <c r="O141" s="47" t="s">
        <v>113</v>
      </c>
      <c r="P141" s="47" t="s">
        <v>114</v>
      </c>
      <c r="Q141" s="47" t="s">
        <v>333</v>
      </c>
      <c r="R141" s="48">
        <v>0</v>
      </c>
      <c r="T141" s="55">
        <v>3</v>
      </c>
      <c r="U141" s="56">
        <v>2005</v>
      </c>
      <c r="V141" s="57" t="s">
        <v>124</v>
      </c>
      <c r="W141" s="57" t="s">
        <v>125</v>
      </c>
      <c r="X141" s="57" t="s">
        <v>102</v>
      </c>
      <c r="Y141" s="58" t="str">
        <f t="shared" si="6"/>
        <v>32005冷房店舗用有り</v>
      </c>
      <c r="Z141" s="59">
        <v>-0.86599999999999999</v>
      </c>
      <c r="AA141" s="59">
        <v>1.8660000000000001</v>
      </c>
      <c r="AB141" s="60">
        <v>1.0455000000000001</v>
      </c>
      <c r="AC141" s="60">
        <v>1.3880999999999999</v>
      </c>
      <c r="AD141" s="61">
        <f>HLOOKUP(T141,既存設備NO1!$E$16:$P$17,2,0)</f>
        <v>0</v>
      </c>
      <c r="AE141" s="62">
        <f t="shared" si="5"/>
        <v>1.3879999999999999</v>
      </c>
    </row>
    <row r="142" spans="13:31" ht="13.5" customHeight="1">
      <c r="M142" s="46">
        <v>12</v>
      </c>
      <c r="N142" s="47" t="s">
        <v>130</v>
      </c>
      <c r="O142" s="47" t="s">
        <v>113</v>
      </c>
      <c r="P142" s="47" t="s">
        <v>114</v>
      </c>
      <c r="Q142" s="47" t="s">
        <v>334</v>
      </c>
      <c r="R142" s="48">
        <v>0</v>
      </c>
      <c r="T142" s="55">
        <v>3</v>
      </c>
      <c r="U142" s="56">
        <v>2005</v>
      </c>
      <c r="V142" s="57" t="s">
        <v>124</v>
      </c>
      <c r="W142" s="57" t="s">
        <v>111</v>
      </c>
      <c r="X142" s="57" t="s">
        <v>102</v>
      </c>
      <c r="Y142" s="58" t="str">
        <f t="shared" si="6"/>
        <v>32005冷房ビル用マルチ有り</v>
      </c>
      <c r="Z142" s="59">
        <v>-0.68200000000000005</v>
      </c>
      <c r="AA142" s="59">
        <v>1.6819999999999999</v>
      </c>
      <c r="AB142" s="60">
        <v>1.0490999999999999</v>
      </c>
      <c r="AC142" s="60">
        <v>1.2492000000000001</v>
      </c>
      <c r="AD142" s="61">
        <f>HLOOKUP(T142,既存設備NO1!$E$16:$P$17,2,0)</f>
        <v>0</v>
      </c>
      <c r="AE142" s="62">
        <f t="shared" si="5"/>
        <v>1.2490000000000001</v>
      </c>
    </row>
    <row r="143" spans="13:31" ht="14.25" customHeight="1">
      <c r="M143" s="46">
        <v>12</v>
      </c>
      <c r="N143" s="47" t="s">
        <v>128</v>
      </c>
      <c r="O143" s="47" t="s">
        <v>113</v>
      </c>
      <c r="P143" s="47" t="s">
        <v>114</v>
      </c>
      <c r="Q143" s="47" t="s">
        <v>335</v>
      </c>
      <c r="R143" s="48">
        <v>0</v>
      </c>
      <c r="T143" s="55">
        <v>3</v>
      </c>
      <c r="U143" s="56">
        <v>2005</v>
      </c>
      <c r="V143" s="57" t="s">
        <v>124</v>
      </c>
      <c r="W143" s="57" t="s">
        <v>121</v>
      </c>
      <c r="X143" s="57" t="s">
        <v>102</v>
      </c>
      <c r="Y143" s="58" t="str">
        <f t="shared" si="6"/>
        <v>32005冷房設備用有り</v>
      </c>
      <c r="Z143" s="59">
        <v>-0.114</v>
      </c>
      <c r="AA143" s="59">
        <v>1.1140000000000001</v>
      </c>
      <c r="AB143" s="60">
        <v>1.0325</v>
      </c>
      <c r="AC143" s="60">
        <v>0.82740000000000002</v>
      </c>
      <c r="AD143" s="61">
        <f>HLOOKUP(T143,既存設備NO1!$E$16:$P$17,2,0)</f>
        <v>0</v>
      </c>
      <c r="AE143" s="62">
        <f t="shared" si="5"/>
        <v>0.82699999999999996</v>
      </c>
    </row>
    <row r="144" spans="13:31" ht="13.5" customHeight="1">
      <c r="M144" s="46">
        <v>12</v>
      </c>
      <c r="N144" s="47" t="s">
        <v>138</v>
      </c>
      <c r="O144" s="47" t="s">
        <v>113</v>
      </c>
      <c r="P144" s="47" t="s">
        <v>114</v>
      </c>
      <c r="Q144" s="47" t="s">
        <v>336</v>
      </c>
      <c r="R144" s="48">
        <v>0</v>
      </c>
      <c r="T144" s="55">
        <v>3</v>
      </c>
      <c r="U144" s="56">
        <v>2005</v>
      </c>
      <c r="V144" s="57" t="s">
        <v>124</v>
      </c>
      <c r="W144" s="57" t="s">
        <v>125</v>
      </c>
      <c r="X144" s="57" t="s">
        <v>140</v>
      </c>
      <c r="Y144" s="58" t="str">
        <f t="shared" si="6"/>
        <v>32005冷房店舗用無し（一定速）</v>
      </c>
      <c r="Z144" s="59">
        <v>0.25</v>
      </c>
      <c r="AA144" s="59">
        <v>0.75</v>
      </c>
      <c r="AB144" s="60">
        <v>0.25</v>
      </c>
      <c r="AC144" s="60">
        <v>0.75</v>
      </c>
      <c r="AD144" s="61">
        <f>HLOOKUP(T144,既存設備NO1!$E$16:$P$17,2,0)</f>
        <v>0</v>
      </c>
      <c r="AE144" s="62">
        <f t="shared" si="5"/>
        <v>0.75</v>
      </c>
    </row>
    <row r="145" spans="13:31" ht="13.5" customHeight="1">
      <c r="M145" s="46">
        <v>12</v>
      </c>
      <c r="N145" s="47" t="s">
        <v>143</v>
      </c>
      <c r="O145" s="47" t="s">
        <v>113</v>
      </c>
      <c r="P145" s="47" t="s">
        <v>114</v>
      </c>
      <c r="Q145" s="47" t="s">
        <v>337</v>
      </c>
      <c r="R145" s="48">
        <v>0</v>
      </c>
      <c r="T145" s="55">
        <v>3</v>
      </c>
      <c r="U145" s="56">
        <v>2005</v>
      </c>
      <c r="V145" s="57" t="s">
        <v>124</v>
      </c>
      <c r="W145" s="57" t="s">
        <v>111</v>
      </c>
      <c r="X145" s="57" t="s">
        <v>140</v>
      </c>
      <c r="Y145" s="58" t="str">
        <f t="shared" si="6"/>
        <v>32005冷房ビル用マルチ無し（一定速）</v>
      </c>
      <c r="Z145" s="59">
        <v>0.25</v>
      </c>
      <c r="AA145" s="59">
        <v>0.75</v>
      </c>
      <c r="AB145" s="60">
        <v>0.25</v>
      </c>
      <c r="AC145" s="60">
        <v>0.75</v>
      </c>
      <c r="AD145" s="61">
        <f>HLOOKUP(T145,既存設備NO1!$E$16:$P$17,2,0)</f>
        <v>0</v>
      </c>
      <c r="AE145" s="62">
        <f t="shared" si="5"/>
        <v>0.75</v>
      </c>
    </row>
    <row r="146" spans="13:31" ht="13.5" customHeight="1">
      <c r="M146" s="46">
        <v>12</v>
      </c>
      <c r="N146" s="47" t="s">
        <v>149</v>
      </c>
      <c r="O146" s="47" t="s">
        <v>113</v>
      </c>
      <c r="P146" s="47" t="s">
        <v>114</v>
      </c>
      <c r="Q146" s="47" t="s">
        <v>338</v>
      </c>
      <c r="R146" s="48">
        <v>0</v>
      </c>
      <c r="T146" s="55">
        <v>3</v>
      </c>
      <c r="U146" s="56">
        <v>2005</v>
      </c>
      <c r="V146" s="57" t="s">
        <v>124</v>
      </c>
      <c r="W146" s="57" t="s">
        <v>121</v>
      </c>
      <c r="X146" s="57" t="s">
        <v>140</v>
      </c>
      <c r="Y146" s="58" t="str">
        <f t="shared" si="6"/>
        <v>32005冷房設備用無し（一定速）</v>
      </c>
      <c r="Z146" s="59">
        <v>0.25</v>
      </c>
      <c r="AA146" s="59">
        <v>0.75</v>
      </c>
      <c r="AB146" s="60">
        <v>0.25</v>
      </c>
      <c r="AC146" s="60">
        <v>0.75</v>
      </c>
      <c r="AD146" s="61">
        <f>HLOOKUP(T146,既存設備NO1!$E$16:$P$17,2,0)</f>
        <v>0</v>
      </c>
      <c r="AE146" s="62">
        <f t="shared" si="5"/>
        <v>0.75</v>
      </c>
    </row>
    <row r="147" spans="13:31" ht="14.25" customHeight="1">
      <c r="M147" s="46">
        <v>12</v>
      </c>
      <c r="N147" s="47" t="s">
        <v>154</v>
      </c>
      <c r="O147" s="47" t="s">
        <v>113</v>
      </c>
      <c r="P147" s="47" t="s">
        <v>114</v>
      </c>
      <c r="Q147" s="47" t="s">
        <v>339</v>
      </c>
      <c r="R147" s="48">
        <v>0</v>
      </c>
      <c r="T147" s="55">
        <v>3</v>
      </c>
      <c r="U147" s="56">
        <v>2005</v>
      </c>
      <c r="V147" s="57" t="s">
        <v>156</v>
      </c>
      <c r="W147" s="57" t="s">
        <v>125</v>
      </c>
      <c r="X147" s="57" t="s">
        <v>102</v>
      </c>
      <c r="Y147" s="58" t="str">
        <f t="shared" si="6"/>
        <v>32005暖房店舗用有り</v>
      </c>
      <c r="Z147" s="59">
        <v>-0.65</v>
      </c>
      <c r="AA147" s="59">
        <v>1.65</v>
      </c>
      <c r="AB147" s="60">
        <v>1.0726</v>
      </c>
      <c r="AC147" s="60">
        <v>1.2194</v>
      </c>
      <c r="AD147" s="61">
        <f>HLOOKUP(T147,既存設備NO1!$E$16:$P$17,2,0)</f>
        <v>0</v>
      </c>
      <c r="AE147" s="62">
        <f t="shared" si="5"/>
        <v>1.2190000000000001</v>
      </c>
    </row>
    <row r="148" spans="13:31" ht="13.5" customHeight="1">
      <c r="M148" s="46">
        <v>12</v>
      </c>
      <c r="N148" s="47" t="s">
        <v>153</v>
      </c>
      <c r="O148" s="47" t="s">
        <v>113</v>
      </c>
      <c r="P148" s="47" t="s">
        <v>114</v>
      </c>
      <c r="Q148" s="47" t="s">
        <v>340</v>
      </c>
      <c r="R148" s="48">
        <v>0</v>
      </c>
      <c r="T148" s="55">
        <v>3</v>
      </c>
      <c r="U148" s="56">
        <v>2005</v>
      </c>
      <c r="V148" s="57" t="s">
        <v>156</v>
      </c>
      <c r="W148" s="57" t="s">
        <v>111</v>
      </c>
      <c r="X148" s="57" t="s">
        <v>102</v>
      </c>
      <c r="Y148" s="58" t="str">
        <f t="shared" si="6"/>
        <v>32005暖房ビル用マルチ有り</v>
      </c>
      <c r="Z148" s="59">
        <v>-0.56000000000000005</v>
      </c>
      <c r="AA148" s="59">
        <v>1.56</v>
      </c>
      <c r="AB148" s="60">
        <v>1.0330999999999999</v>
      </c>
      <c r="AC148" s="60">
        <v>1.1617</v>
      </c>
      <c r="AD148" s="61">
        <f>HLOOKUP(T148,既存設備NO1!$E$16:$P$17,2,0)</f>
        <v>0</v>
      </c>
      <c r="AE148" s="62">
        <f t="shared" si="5"/>
        <v>1.161</v>
      </c>
    </row>
    <row r="149" spans="13:31" ht="13.5" customHeight="1">
      <c r="M149" s="46">
        <v>12</v>
      </c>
      <c r="N149" s="47" t="s">
        <v>110</v>
      </c>
      <c r="O149" s="47" t="s">
        <v>113</v>
      </c>
      <c r="P149" s="47" t="s">
        <v>114</v>
      </c>
      <c r="Q149" s="47" t="s">
        <v>341</v>
      </c>
      <c r="R149" s="48">
        <v>0</v>
      </c>
      <c r="T149" s="55">
        <v>3</v>
      </c>
      <c r="U149" s="56">
        <v>2005</v>
      </c>
      <c r="V149" s="57" t="s">
        <v>156</v>
      </c>
      <c r="W149" s="57" t="s">
        <v>121</v>
      </c>
      <c r="X149" s="57" t="s">
        <v>102</v>
      </c>
      <c r="Y149" s="58" t="str">
        <f t="shared" si="6"/>
        <v>32005暖房設備用有り</v>
      </c>
      <c r="Z149" s="59">
        <v>-0.126</v>
      </c>
      <c r="AA149" s="59">
        <v>1.1259999999999999</v>
      </c>
      <c r="AB149" s="60">
        <v>1.0239</v>
      </c>
      <c r="AC149" s="60">
        <v>0.83850000000000002</v>
      </c>
      <c r="AD149" s="61">
        <f>HLOOKUP(T149,既存設備NO1!$E$16:$P$17,2,0)</f>
        <v>0</v>
      </c>
      <c r="AE149" s="62">
        <f t="shared" si="5"/>
        <v>0.83799999999999997</v>
      </c>
    </row>
    <row r="150" spans="13:31" ht="13.5" customHeight="1">
      <c r="M150" s="46">
        <v>12</v>
      </c>
      <c r="N150" s="47" t="s">
        <v>90</v>
      </c>
      <c r="O150" s="47" t="s">
        <v>113</v>
      </c>
      <c r="P150" s="47" t="s">
        <v>114</v>
      </c>
      <c r="Q150" s="47" t="s">
        <v>342</v>
      </c>
      <c r="R150" s="48">
        <v>0</v>
      </c>
      <c r="T150" s="55">
        <v>3</v>
      </c>
      <c r="U150" s="56">
        <v>2005</v>
      </c>
      <c r="V150" s="57" t="s">
        <v>156</v>
      </c>
      <c r="W150" s="57" t="s">
        <v>125</v>
      </c>
      <c r="X150" s="57" t="s">
        <v>140</v>
      </c>
      <c r="Y150" s="58" t="str">
        <f t="shared" si="6"/>
        <v>32005暖房店舗用無し（一定速）</v>
      </c>
      <c r="Z150" s="59">
        <v>0.25</v>
      </c>
      <c r="AA150" s="59">
        <v>0.75</v>
      </c>
      <c r="AB150" s="60">
        <v>0.25</v>
      </c>
      <c r="AC150" s="60">
        <v>0.75</v>
      </c>
      <c r="AD150" s="61">
        <f>HLOOKUP(T150,既存設備NO1!$E$16:$P$17,2,0)</f>
        <v>0</v>
      </c>
      <c r="AE150" s="62">
        <f t="shared" si="5"/>
        <v>0.75</v>
      </c>
    </row>
    <row r="151" spans="13:31" ht="13.5" customHeight="1">
      <c r="M151" s="46">
        <v>12</v>
      </c>
      <c r="N151" s="47" t="s">
        <v>171</v>
      </c>
      <c r="O151" s="47" t="s">
        <v>113</v>
      </c>
      <c r="P151" s="47" t="s">
        <v>114</v>
      </c>
      <c r="Q151" s="47" t="s">
        <v>343</v>
      </c>
      <c r="R151" s="48">
        <v>0</v>
      </c>
      <c r="T151" s="55">
        <v>3</v>
      </c>
      <c r="U151" s="56">
        <v>2005</v>
      </c>
      <c r="V151" s="57" t="s">
        <v>156</v>
      </c>
      <c r="W151" s="57" t="s">
        <v>111</v>
      </c>
      <c r="X151" s="57" t="s">
        <v>140</v>
      </c>
      <c r="Y151" s="58" t="str">
        <f t="shared" si="6"/>
        <v>32005暖房ビル用マルチ無し（一定速）</v>
      </c>
      <c r="Z151" s="59">
        <v>0.25</v>
      </c>
      <c r="AA151" s="59">
        <v>0.75</v>
      </c>
      <c r="AB151" s="60">
        <v>0.25</v>
      </c>
      <c r="AC151" s="60">
        <v>0.75</v>
      </c>
      <c r="AD151" s="61">
        <f>HLOOKUP(T151,既存設備NO1!$E$16:$P$17,2,0)</f>
        <v>0</v>
      </c>
      <c r="AE151" s="62">
        <f t="shared" si="5"/>
        <v>0.75</v>
      </c>
    </row>
    <row r="152" spans="13:31" ht="13.5" customHeight="1">
      <c r="M152" s="46">
        <v>1</v>
      </c>
      <c r="N152" s="47" t="s">
        <v>112</v>
      </c>
      <c r="O152" s="47" t="s">
        <v>113</v>
      </c>
      <c r="P152" s="47" t="s">
        <v>344</v>
      </c>
      <c r="Q152" s="47" t="s">
        <v>345</v>
      </c>
      <c r="R152" s="48">
        <v>0.44600000000000001</v>
      </c>
      <c r="T152" s="55">
        <v>3</v>
      </c>
      <c r="U152" s="67">
        <v>2005</v>
      </c>
      <c r="V152" s="46" t="s">
        <v>156</v>
      </c>
      <c r="W152" s="46" t="s">
        <v>121</v>
      </c>
      <c r="X152" s="46" t="s">
        <v>140</v>
      </c>
      <c r="Y152" s="68" t="str">
        <f t="shared" si="6"/>
        <v>32005暖房設備用無し（一定速）</v>
      </c>
      <c r="Z152" s="69">
        <v>0.25</v>
      </c>
      <c r="AA152" s="69">
        <v>0.75</v>
      </c>
      <c r="AB152" s="70">
        <v>0.25</v>
      </c>
      <c r="AC152" s="70">
        <v>0.75</v>
      </c>
      <c r="AD152" s="61">
        <f>HLOOKUP(T152,既存設備NO1!$E$16:$P$17,2,0)</f>
        <v>0</v>
      </c>
      <c r="AE152" s="62">
        <f t="shared" si="5"/>
        <v>0.75</v>
      </c>
    </row>
    <row r="153" spans="13:31" ht="13.5" customHeight="1">
      <c r="M153" s="46">
        <v>1</v>
      </c>
      <c r="N153" s="47" t="s">
        <v>122</v>
      </c>
      <c r="O153" s="47" t="s">
        <v>113</v>
      </c>
      <c r="P153" s="47" t="s">
        <v>344</v>
      </c>
      <c r="Q153" s="47" t="s">
        <v>346</v>
      </c>
      <c r="R153" s="48">
        <v>0.45800000000000002</v>
      </c>
      <c r="T153" s="55">
        <v>3</v>
      </c>
      <c r="U153" s="67">
        <v>2010</v>
      </c>
      <c r="V153" s="46" t="s">
        <v>124</v>
      </c>
      <c r="W153" s="46" t="s">
        <v>125</v>
      </c>
      <c r="X153" s="46" t="s">
        <v>102</v>
      </c>
      <c r="Y153" s="68" t="str">
        <f t="shared" si="6"/>
        <v>32010冷房店舗用有り</v>
      </c>
      <c r="Z153" s="69">
        <v>-1.1000000000000001</v>
      </c>
      <c r="AA153" s="69">
        <v>2.1</v>
      </c>
      <c r="AB153" s="70">
        <v>1.0511999999999999</v>
      </c>
      <c r="AC153" s="70">
        <v>1.5622</v>
      </c>
      <c r="AD153" s="61">
        <f>HLOOKUP(T153,既存設備NO1!$E$16:$P$17,2,0)</f>
        <v>0</v>
      </c>
      <c r="AE153" s="62">
        <f t="shared" si="5"/>
        <v>1.5620000000000001</v>
      </c>
    </row>
    <row r="154" spans="13:31" ht="13.5" customHeight="1">
      <c r="M154" s="46">
        <v>1</v>
      </c>
      <c r="N154" s="47" t="s">
        <v>130</v>
      </c>
      <c r="O154" s="47" t="s">
        <v>113</v>
      </c>
      <c r="P154" s="47" t="s">
        <v>344</v>
      </c>
      <c r="Q154" s="47" t="s">
        <v>347</v>
      </c>
      <c r="R154" s="48">
        <v>0.53300000000000003</v>
      </c>
      <c r="T154" s="55">
        <v>3</v>
      </c>
      <c r="U154" s="67">
        <v>2010</v>
      </c>
      <c r="V154" s="46" t="s">
        <v>124</v>
      </c>
      <c r="W154" s="46" t="s">
        <v>111</v>
      </c>
      <c r="X154" s="46" t="s">
        <v>102</v>
      </c>
      <c r="Y154" s="68" t="str">
        <f t="shared" si="6"/>
        <v>32010冷房ビル用マルチ有り</v>
      </c>
      <c r="Z154" s="69">
        <v>-0.88</v>
      </c>
      <c r="AA154" s="69">
        <v>1.88</v>
      </c>
      <c r="AB154" s="70">
        <v>1.0548999999999999</v>
      </c>
      <c r="AC154" s="70">
        <v>1.3963000000000001</v>
      </c>
      <c r="AD154" s="61">
        <f>HLOOKUP(T154,既存設備NO1!$E$16:$P$17,2,0)</f>
        <v>0</v>
      </c>
      <c r="AE154" s="62">
        <f t="shared" si="5"/>
        <v>1.3959999999999999</v>
      </c>
    </row>
    <row r="155" spans="13:31" ht="13.5" customHeight="1">
      <c r="M155" s="46">
        <v>1</v>
      </c>
      <c r="N155" s="47" t="s">
        <v>128</v>
      </c>
      <c r="O155" s="47" t="s">
        <v>113</v>
      </c>
      <c r="P155" s="47" t="s">
        <v>344</v>
      </c>
      <c r="Q155" s="47" t="s">
        <v>348</v>
      </c>
      <c r="R155" s="48">
        <v>0.752</v>
      </c>
      <c r="T155" s="55">
        <v>3</v>
      </c>
      <c r="U155" s="67">
        <v>2010</v>
      </c>
      <c r="V155" s="46" t="s">
        <v>124</v>
      </c>
      <c r="W155" s="46" t="s">
        <v>121</v>
      </c>
      <c r="X155" s="46" t="s">
        <v>102</v>
      </c>
      <c r="Y155" s="68" t="str">
        <f t="shared" si="6"/>
        <v>32010冷房設備用有り</v>
      </c>
      <c r="Z155" s="69">
        <v>-0.26</v>
      </c>
      <c r="AA155" s="69">
        <v>1.26</v>
      </c>
      <c r="AB155" s="70">
        <v>1.1929000000000001</v>
      </c>
      <c r="AC155" s="70">
        <v>0.89680000000000004</v>
      </c>
      <c r="AD155" s="61">
        <f>HLOOKUP(T155,既存設備NO1!$E$16:$P$17,2,0)</f>
        <v>0</v>
      </c>
      <c r="AE155" s="62">
        <f t="shared" si="5"/>
        <v>0.89600000000000002</v>
      </c>
    </row>
    <row r="156" spans="13:31" ht="13.5" customHeight="1">
      <c r="M156" s="46">
        <v>1</v>
      </c>
      <c r="N156" s="47" t="s">
        <v>138</v>
      </c>
      <c r="O156" s="47" t="s">
        <v>113</v>
      </c>
      <c r="P156" s="47" t="s">
        <v>344</v>
      </c>
      <c r="Q156" s="47" t="s">
        <v>349</v>
      </c>
      <c r="R156" s="48">
        <v>0.41699999999999998</v>
      </c>
      <c r="T156" s="55">
        <v>3</v>
      </c>
      <c r="U156" s="67">
        <v>2010</v>
      </c>
      <c r="V156" s="46" t="s">
        <v>124</v>
      </c>
      <c r="W156" s="46" t="s">
        <v>125</v>
      </c>
      <c r="X156" s="46" t="s">
        <v>140</v>
      </c>
      <c r="Y156" s="68" t="str">
        <f t="shared" si="6"/>
        <v>32010冷房店舗用無し（一定速）</v>
      </c>
      <c r="Z156" s="69">
        <v>0.25</v>
      </c>
      <c r="AA156" s="69">
        <v>0.75</v>
      </c>
      <c r="AB156" s="70">
        <v>0.25</v>
      </c>
      <c r="AC156" s="70">
        <v>0.75</v>
      </c>
      <c r="AD156" s="61">
        <f>HLOOKUP(T156,既存設備NO1!$E$16:$P$17,2,0)</f>
        <v>0</v>
      </c>
      <c r="AE156" s="62">
        <f t="shared" si="5"/>
        <v>0.75</v>
      </c>
    </row>
    <row r="157" spans="13:31" ht="13.5" customHeight="1">
      <c r="M157" s="46">
        <v>1</v>
      </c>
      <c r="N157" s="47" t="s">
        <v>143</v>
      </c>
      <c r="O157" s="47" t="s">
        <v>113</v>
      </c>
      <c r="P157" s="47" t="s">
        <v>344</v>
      </c>
      <c r="Q157" s="47" t="s">
        <v>350</v>
      </c>
      <c r="R157" s="48">
        <v>0.48299999999999998</v>
      </c>
      <c r="T157" s="55">
        <v>3</v>
      </c>
      <c r="U157" s="67">
        <v>2010</v>
      </c>
      <c r="V157" s="46" t="s">
        <v>124</v>
      </c>
      <c r="W157" s="46" t="s">
        <v>111</v>
      </c>
      <c r="X157" s="46" t="s">
        <v>140</v>
      </c>
      <c r="Y157" s="68" t="str">
        <f t="shared" si="6"/>
        <v>32010冷房ビル用マルチ無し（一定速）</v>
      </c>
      <c r="Z157" s="69">
        <v>0.25</v>
      </c>
      <c r="AA157" s="69">
        <v>0.75</v>
      </c>
      <c r="AB157" s="70">
        <v>0.25</v>
      </c>
      <c r="AC157" s="70">
        <v>0.75</v>
      </c>
      <c r="AD157" s="61">
        <f>HLOOKUP(T157,既存設備NO1!$E$16:$P$17,2,0)</f>
        <v>0</v>
      </c>
      <c r="AE157" s="62">
        <f t="shared" si="5"/>
        <v>0.75</v>
      </c>
    </row>
    <row r="158" spans="13:31" ht="13.5" customHeight="1">
      <c r="M158" s="46">
        <v>1</v>
      </c>
      <c r="N158" s="47" t="s">
        <v>149</v>
      </c>
      <c r="O158" s="47" t="s">
        <v>113</v>
      </c>
      <c r="P158" s="47" t="s">
        <v>344</v>
      </c>
      <c r="Q158" s="47" t="s">
        <v>351</v>
      </c>
      <c r="R158" s="48">
        <v>0.496</v>
      </c>
      <c r="T158" s="55">
        <v>3</v>
      </c>
      <c r="U158" s="67">
        <v>2010</v>
      </c>
      <c r="V158" s="46" t="s">
        <v>124</v>
      </c>
      <c r="W158" s="46" t="s">
        <v>121</v>
      </c>
      <c r="X158" s="46" t="s">
        <v>140</v>
      </c>
      <c r="Y158" s="68" t="str">
        <f t="shared" si="6"/>
        <v>32010冷房設備用無し（一定速）</v>
      </c>
      <c r="Z158" s="69">
        <v>0.25</v>
      </c>
      <c r="AA158" s="69">
        <v>0.75</v>
      </c>
      <c r="AB158" s="70">
        <v>0.25</v>
      </c>
      <c r="AC158" s="70">
        <v>0.75</v>
      </c>
      <c r="AD158" s="61">
        <f>HLOOKUP(T158,既存設備NO1!$E$16:$P$17,2,0)</f>
        <v>0</v>
      </c>
      <c r="AE158" s="62">
        <f t="shared" si="5"/>
        <v>0.75</v>
      </c>
    </row>
    <row r="159" spans="13:31" ht="13.5" customHeight="1">
      <c r="M159" s="46">
        <v>1</v>
      </c>
      <c r="N159" s="47" t="s">
        <v>154</v>
      </c>
      <c r="O159" s="47" t="s">
        <v>113</v>
      </c>
      <c r="P159" s="47" t="s">
        <v>344</v>
      </c>
      <c r="Q159" s="47" t="s">
        <v>352</v>
      </c>
      <c r="R159" s="48">
        <v>0.68300000000000005</v>
      </c>
      <c r="T159" s="55">
        <v>3</v>
      </c>
      <c r="U159" s="67">
        <v>2010</v>
      </c>
      <c r="V159" s="46" t="s">
        <v>156</v>
      </c>
      <c r="W159" s="46" t="s">
        <v>125</v>
      </c>
      <c r="X159" s="46" t="s">
        <v>102</v>
      </c>
      <c r="Y159" s="68" t="str">
        <f t="shared" si="6"/>
        <v>32010暖房店舗用有り</v>
      </c>
      <c r="Z159" s="69">
        <v>-0.72</v>
      </c>
      <c r="AA159" s="69">
        <v>1.72</v>
      </c>
      <c r="AB159" s="70">
        <v>1.0757000000000001</v>
      </c>
      <c r="AC159" s="70">
        <v>1.2710999999999999</v>
      </c>
      <c r="AD159" s="61">
        <f>HLOOKUP(T159,既存設備NO1!$E$16:$P$17,2,0)</f>
        <v>0</v>
      </c>
      <c r="AE159" s="62">
        <f t="shared" si="5"/>
        <v>1.2709999999999999</v>
      </c>
    </row>
    <row r="160" spans="13:31" ht="13.5" customHeight="1">
      <c r="M160" s="46">
        <v>1</v>
      </c>
      <c r="N160" s="47" t="s">
        <v>153</v>
      </c>
      <c r="O160" s="47" t="s">
        <v>113</v>
      </c>
      <c r="P160" s="47" t="s">
        <v>344</v>
      </c>
      <c r="Q160" s="47" t="s">
        <v>353</v>
      </c>
      <c r="R160" s="48">
        <v>0.56499999999999995</v>
      </c>
      <c r="T160" s="55">
        <v>3</v>
      </c>
      <c r="U160" s="67">
        <v>2010</v>
      </c>
      <c r="V160" s="46" t="s">
        <v>156</v>
      </c>
      <c r="W160" s="46" t="s">
        <v>111</v>
      </c>
      <c r="X160" s="46" t="s">
        <v>102</v>
      </c>
      <c r="Y160" s="68" t="str">
        <f t="shared" si="6"/>
        <v>32010暖房ビル用マルチ有り</v>
      </c>
      <c r="Z160" s="69">
        <v>-0.7</v>
      </c>
      <c r="AA160" s="69">
        <v>1.7</v>
      </c>
      <c r="AB160" s="70">
        <v>1.036</v>
      </c>
      <c r="AC160" s="70">
        <v>1.266</v>
      </c>
      <c r="AD160" s="61">
        <f>HLOOKUP(T160,既存設備NO1!$E$16:$P$17,2,0)</f>
        <v>0</v>
      </c>
      <c r="AE160" s="62">
        <f t="shared" si="5"/>
        <v>1.266</v>
      </c>
    </row>
    <row r="161" spans="13:31" ht="13.5" customHeight="1">
      <c r="M161" s="46">
        <v>1</v>
      </c>
      <c r="N161" s="47" t="s">
        <v>110</v>
      </c>
      <c r="O161" s="47" t="s">
        <v>113</v>
      </c>
      <c r="P161" s="47" t="s">
        <v>344</v>
      </c>
      <c r="Q161" s="47" t="s">
        <v>354</v>
      </c>
      <c r="R161" s="48">
        <v>0.95199999999999996</v>
      </c>
      <c r="T161" s="55">
        <v>3</v>
      </c>
      <c r="U161" s="67">
        <v>2010</v>
      </c>
      <c r="V161" s="46" t="s">
        <v>156</v>
      </c>
      <c r="W161" s="46" t="s">
        <v>121</v>
      </c>
      <c r="X161" s="46" t="s">
        <v>102</v>
      </c>
      <c r="Y161" s="68" t="str">
        <f t="shared" si="6"/>
        <v>32010暖房設備用有り</v>
      </c>
      <c r="Z161" s="69">
        <v>-0.26</v>
      </c>
      <c r="AA161" s="69">
        <v>1.26</v>
      </c>
      <c r="AB161" s="70">
        <v>0.82779999999999998</v>
      </c>
      <c r="AC161" s="70">
        <v>0.98809999999999998</v>
      </c>
      <c r="AD161" s="61">
        <f>HLOOKUP(T161,既存設備NO1!$E$16:$P$17,2,0)</f>
        <v>0</v>
      </c>
      <c r="AE161" s="62">
        <f t="shared" si="5"/>
        <v>0.98799999999999999</v>
      </c>
    </row>
    <row r="162" spans="13:31" ht="13.5" customHeight="1">
      <c r="M162" s="46">
        <v>1</v>
      </c>
      <c r="N162" s="47" t="s">
        <v>90</v>
      </c>
      <c r="O162" s="47" t="s">
        <v>113</v>
      </c>
      <c r="P162" s="47" t="s">
        <v>344</v>
      </c>
      <c r="Q162" s="47" t="s">
        <v>355</v>
      </c>
      <c r="R162" s="48">
        <v>1</v>
      </c>
      <c r="T162" s="55">
        <v>3</v>
      </c>
      <c r="U162" s="67">
        <v>2010</v>
      </c>
      <c r="V162" s="46" t="s">
        <v>156</v>
      </c>
      <c r="W162" s="46" t="s">
        <v>125</v>
      </c>
      <c r="X162" s="46" t="s">
        <v>140</v>
      </c>
      <c r="Y162" s="68" t="str">
        <f t="shared" si="6"/>
        <v>32010暖房店舗用無し（一定速）</v>
      </c>
      <c r="Z162" s="69">
        <v>0.25</v>
      </c>
      <c r="AA162" s="69">
        <v>0.75</v>
      </c>
      <c r="AB162" s="70">
        <v>0.25</v>
      </c>
      <c r="AC162" s="70">
        <v>0.75</v>
      </c>
      <c r="AD162" s="61">
        <f>HLOOKUP(T162,既存設備NO1!$E$16:$P$17,2,0)</f>
        <v>0</v>
      </c>
      <c r="AE162" s="62">
        <f t="shared" si="5"/>
        <v>0.75</v>
      </c>
    </row>
    <row r="163" spans="13:31" ht="13.5" customHeight="1">
      <c r="M163" s="46">
        <v>1</v>
      </c>
      <c r="N163" s="47" t="s">
        <v>171</v>
      </c>
      <c r="O163" s="47" t="s">
        <v>113</v>
      </c>
      <c r="P163" s="47" t="s">
        <v>344</v>
      </c>
      <c r="Q163" s="47" t="s">
        <v>356</v>
      </c>
      <c r="R163" s="48">
        <v>0.32</v>
      </c>
      <c r="T163" s="55">
        <v>3</v>
      </c>
      <c r="U163" s="67">
        <v>2010</v>
      </c>
      <c r="V163" s="46" t="s">
        <v>156</v>
      </c>
      <c r="W163" s="46" t="s">
        <v>111</v>
      </c>
      <c r="X163" s="46" t="s">
        <v>140</v>
      </c>
      <c r="Y163" s="68" t="str">
        <f t="shared" si="6"/>
        <v>32010暖房ビル用マルチ無し（一定速）</v>
      </c>
      <c r="Z163" s="69">
        <v>0.25</v>
      </c>
      <c r="AA163" s="69">
        <v>0.75</v>
      </c>
      <c r="AB163" s="70">
        <v>0.25</v>
      </c>
      <c r="AC163" s="70">
        <v>0.75</v>
      </c>
      <c r="AD163" s="61">
        <f>HLOOKUP(T163,既存設備NO1!$E$16:$P$17,2,0)</f>
        <v>0</v>
      </c>
      <c r="AE163" s="62">
        <f t="shared" si="5"/>
        <v>0.75</v>
      </c>
    </row>
    <row r="164" spans="13:31" ht="13.5" customHeight="1">
      <c r="M164" s="46">
        <v>2</v>
      </c>
      <c r="N164" s="47" t="s">
        <v>112</v>
      </c>
      <c r="O164" s="47" t="s">
        <v>113</v>
      </c>
      <c r="P164" s="47" t="s">
        <v>344</v>
      </c>
      <c r="Q164" s="47" t="s">
        <v>357</v>
      </c>
      <c r="R164" s="48">
        <v>0.432</v>
      </c>
      <c r="T164" s="55">
        <v>3</v>
      </c>
      <c r="U164" s="67">
        <v>2010</v>
      </c>
      <c r="V164" s="46" t="s">
        <v>156</v>
      </c>
      <c r="W164" s="46" t="s">
        <v>121</v>
      </c>
      <c r="X164" s="46" t="s">
        <v>140</v>
      </c>
      <c r="Y164" s="68" t="str">
        <f t="shared" si="6"/>
        <v>32010暖房設備用無し（一定速）</v>
      </c>
      <c r="Z164" s="69">
        <v>0.25</v>
      </c>
      <c r="AA164" s="69">
        <v>0.75</v>
      </c>
      <c r="AB164" s="70">
        <v>0.25</v>
      </c>
      <c r="AC164" s="70">
        <v>0.75</v>
      </c>
      <c r="AD164" s="61">
        <f>HLOOKUP(T164,既存設備NO1!$E$16:$P$17,2,0)</f>
        <v>0</v>
      </c>
      <c r="AE164" s="62">
        <f t="shared" si="5"/>
        <v>0.75</v>
      </c>
    </row>
    <row r="165" spans="13:31" ht="13.5" customHeight="1">
      <c r="M165" s="46">
        <v>2</v>
      </c>
      <c r="N165" s="47" t="s">
        <v>122</v>
      </c>
      <c r="O165" s="47" t="s">
        <v>113</v>
      </c>
      <c r="P165" s="47" t="s">
        <v>344</v>
      </c>
      <c r="Q165" s="47" t="s">
        <v>358</v>
      </c>
      <c r="R165" s="48">
        <v>0.46300000000000002</v>
      </c>
      <c r="T165" s="55">
        <v>3</v>
      </c>
      <c r="U165" s="67">
        <v>2015</v>
      </c>
      <c r="V165" s="46" t="s">
        <v>124</v>
      </c>
      <c r="W165" s="46" t="s">
        <v>125</v>
      </c>
      <c r="X165" s="46" t="s">
        <v>102</v>
      </c>
      <c r="Y165" s="68" t="str">
        <f t="shared" si="6"/>
        <v>32015冷房店舗用有り</v>
      </c>
      <c r="Z165" s="69">
        <v>-1.38</v>
      </c>
      <c r="AA165" s="69">
        <v>2.38</v>
      </c>
      <c r="AB165" s="70">
        <v>1.0581</v>
      </c>
      <c r="AC165" s="70">
        <v>1.7705</v>
      </c>
      <c r="AD165" s="61">
        <f>HLOOKUP(T165,既存設備NO1!$E$16:$P$17,2,0)</f>
        <v>0</v>
      </c>
      <c r="AE165" s="62">
        <f t="shared" si="5"/>
        <v>1.77</v>
      </c>
    </row>
    <row r="166" spans="13:31" ht="13.5" customHeight="1">
      <c r="M166" s="46">
        <v>2</v>
      </c>
      <c r="N166" s="47" t="s">
        <v>130</v>
      </c>
      <c r="O166" s="47" t="s">
        <v>113</v>
      </c>
      <c r="P166" s="47" t="s">
        <v>344</v>
      </c>
      <c r="Q166" s="47" t="s">
        <v>359</v>
      </c>
      <c r="R166" s="48">
        <v>0.496</v>
      </c>
      <c r="T166" s="55">
        <v>3</v>
      </c>
      <c r="U166" s="56">
        <v>2015</v>
      </c>
      <c r="V166" s="57" t="s">
        <v>124</v>
      </c>
      <c r="W166" s="57" t="s">
        <v>111</v>
      </c>
      <c r="X166" s="57" t="s">
        <v>102</v>
      </c>
      <c r="Y166" s="58" t="str">
        <f t="shared" si="6"/>
        <v>32015冷房ビル用マルチ有り</v>
      </c>
      <c r="Z166" s="59">
        <v>-1.5740000000000001</v>
      </c>
      <c r="AA166" s="59">
        <v>2.5739999999999998</v>
      </c>
      <c r="AB166" s="60">
        <v>1.0751999999999999</v>
      </c>
      <c r="AC166" s="60">
        <v>1.9117</v>
      </c>
      <c r="AD166" s="61">
        <f>HLOOKUP(T166,既存設備NO1!$E$16:$P$17,2,0)</f>
        <v>0</v>
      </c>
      <c r="AE166" s="62">
        <f t="shared" si="5"/>
        <v>1.911</v>
      </c>
    </row>
    <row r="167" spans="13:31" ht="13.5" customHeight="1">
      <c r="M167" s="46">
        <v>2</v>
      </c>
      <c r="N167" s="47" t="s">
        <v>128</v>
      </c>
      <c r="O167" s="47" t="s">
        <v>113</v>
      </c>
      <c r="P167" s="47" t="s">
        <v>344</v>
      </c>
      <c r="Q167" s="47" t="s">
        <v>360</v>
      </c>
      <c r="R167" s="48">
        <v>0.68500000000000005</v>
      </c>
      <c r="T167" s="55">
        <v>3</v>
      </c>
      <c r="U167" s="56">
        <v>2015</v>
      </c>
      <c r="V167" s="57" t="s">
        <v>124</v>
      </c>
      <c r="W167" s="57" t="s">
        <v>121</v>
      </c>
      <c r="X167" s="57" t="s">
        <v>102</v>
      </c>
      <c r="Y167" s="58" t="str">
        <f t="shared" si="6"/>
        <v>32015冷房設備用有り</v>
      </c>
      <c r="Z167" s="59">
        <v>-0.62</v>
      </c>
      <c r="AA167" s="59">
        <v>1.62</v>
      </c>
      <c r="AB167" s="60">
        <v>1.0472999999999999</v>
      </c>
      <c r="AC167" s="60">
        <v>1.2032</v>
      </c>
      <c r="AD167" s="61">
        <f>HLOOKUP(T167,既存設備NO1!$E$16:$P$17,2,0)</f>
        <v>0</v>
      </c>
      <c r="AE167" s="62">
        <f t="shared" si="5"/>
        <v>1.2030000000000001</v>
      </c>
    </row>
    <row r="168" spans="13:31" ht="13.5" customHeight="1">
      <c r="M168" s="46">
        <v>2</v>
      </c>
      <c r="N168" s="47" t="s">
        <v>138</v>
      </c>
      <c r="O168" s="47" t="s">
        <v>113</v>
      </c>
      <c r="P168" s="47" t="s">
        <v>344</v>
      </c>
      <c r="Q168" s="47" t="s">
        <v>361</v>
      </c>
      <c r="R168" s="48">
        <v>0.41899999999999998</v>
      </c>
      <c r="T168" s="55">
        <v>3</v>
      </c>
      <c r="U168" s="56">
        <v>2015</v>
      </c>
      <c r="V168" s="57" t="s">
        <v>124</v>
      </c>
      <c r="W168" s="57" t="s">
        <v>125</v>
      </c>
      <c r="X168" s="57" t="s">
        <v>140</v>
      </c>
      <c r="Y168" s="58" t="str">
        <f t="shared" si="6"/>
        <v>32015冷房店舗用無し（一定速）</v>
      </c>
      <c r="Z168" s="59">
        <v>0.25</v>
      </c>
      <c r="AA168" s="59">
        <v>0.75</v>
      </c>
      <c r="AB168" s="60">
        <v>0.25</v>
      </c>
      <c r="AC168" s="60">
        <v>0.75</v>
      </c>
      <c r="AD168" s="61">
        <f>HLOOKUP(T168,既存設備NO1!$E$16:$P$17,2,0)</f>
        <v>0</v>
      </c>
      <c r="AE168" s="62">
        <f t="shared" si="5"/>
        <v>0.75</v>
      </c>
    </row>
    <row r="169" spans="13:31" ht="13.5" customHeight="1">
      <c r="M169" s="46">
        <v>2</v>
      </c>
      <c r="N169" s="47" t="s">
        <v>143</v>
      </c>
      <c r="O169" s="47" t="s">
        <v>113</v>
      </c>
      <c r="P169" s="47" t="s">
        <v>344</v>
      </c>
      <c r="Q169" s="47" t="s">
        <v>362</v>
      </c>
      <c r="R169" s="48">
        <v>0.47499999999999998</v>
      </c>
      <c r="T169" s="55">
        <v>3</v>
      </c>
      <c r="U169" s="56">
        <v>2015</v>
      </c>
      <c r="V169" s="57" t="s">
        <v>124</v>
      </c>
      <c r="W169" s="57" t="s">
        <v>111</v>
      </c>
      <c r="X169" s="57" t="s">
        <v>140</v>
      </c>
      <c r="Y169" s="58" t="str">
        <f t="shared" si="6"/>
        <v>32015冷房ビル用マルチ無し（一定速）</v>
      </c>
      <c r="Z169" s="59">
        <v>0.25</v>
      </c>
      <c r="AA169" s="59">
        <v>0.75</v>
      </c>
      <c r="AB169" s="60">
        <v>0.25</v>
      </c>
      <c r="AC169" s="60">
        <v>0.75</v>
      </c>
      <c r="AD169" s="61">
        <f>HLOOKUP(T169,既存設備NO1!$E$16:$P$17,2,0)</f>
        <v>0</v>
      </c>
      <c r="AE169" s="62">
        <f t="shared" si="5"/>
        <v>0.75</v>
      </c>
    </row>
    <row r="170" spans="13:31" ht="13.5" customHeight="1">
      <c r="M170" s="46">
        <v>2</v>
      </c>
      <c r="N170" s="47" t="s">
        <v>149</v>
      </c>
      <c r="O170" s="47" t="s">
        <v>113</v>
      </c>
      <c r="P170" s="47" t="s">
        <v>344</v>
      </c>
      <c r="Q170" s="47" t="s">
        <v>363</v>
      </c>
      <c r="R170" s="48">
        <v>0.45700000000000002</v>
      </c>
      <c r="T170" s="55">
        <v>3</v>
      </c>
      <c r="U170" s="56">
        <v>2015</v>
      </c>
      <c r="V170" s="57" t="s">
        <v>124</v>
      </c>
      <c r="W170" s="57" t="s">
        <v>121</v>
      </c>
      <c r="X170" s="57" t="s">
        <v>140</v>
      </c>
      <c r="Y170" s="58" t="str">
        <f t="shared" si="6"/>
        <v>32015冷房設備用無し（一定速）</v>
      </c>
      <c r="Z170" s="59">
        <v>0.25</v>
      </c>
      <c r="AA170" s="59">
        <v>0.75</v>
      </c>
      <c r="AB170" s="60">
        <v>0.25</v>
      </c>
      <c r="AC170" s="60">
        <v>0.75</v>
      </c>
      <c r="AD170" s="61">
        <f>HLOOKUP(T170,既存設備NO1!$E$16:$P$17,2,0)</f>
        <v>0</v>
      </c>
      <c r="AE170" s="62">
        <f t="shared" si="5"/>
        <v>0.75</v>
      </c>
    </row>
    <row r="171" spans="13:31" ht="13.5" customHeight="1">
      <c r="M171" s="46">
        <v>2</v>
      </c>
      <c r="N171" s="47" t="s">
        <v>154</v>
      </c>
      <c r="O171" s="47" t="s">
        <v>113</v>
      </c>
      <c r="P171" s="47" t="s">
        <v>344</v>
      </c>
      <c r="Q171" s="47" t="s">
        <v>364</v>
      </c>
      <c r="R171" s="48">
        <v>0.68200000000000005</v>
      </c>
      <c r="T171" s="55">
        <v>3</v>
      </c>
      <c r="U171" s="56">
        <v>2015</v>
      </c>
      <c r="V171" s="57" t="s">
        <v>156</v>
      </c>
      <c r="W171" s="57" t="s">
        <v>125</v>
      </c>
      <c r="X171" s="57" t="s">
        <v>102</v>
      </c>
      <c r="Y171" s="58" t="str">
        <f t="shared" si="6"/>
        <v>32015暖房店舗用有り</v>
      </c>
      <c r="Z171" s="59">
        <v>-0.97</v>
      </c>
      <c r="AA171" s="59">
        <v>1.97</v>
      </c>
      <c r="AB171" s="60">
        <v>1.0867</v>
      </c>
      <c r="AC171" s="60">
        <v>1.4558</v>
      </c>
      <c r="AD171" s="61">
        <f>HLOOKUP(T171,既存設備NO1!$E$16:$P$17,2,0)</f>
        <v>0</v>
      </c>
      <c r="AE171" s="62">
        <f t="shared" si="5"/>
        <v>1.4550000000000001</v>
      </c>
    </row>
    <row r="172" spans="13:31" ht="13.5" customHeight="1">
      <c r="M172" s="46">
        <v>2</v>
      </c>
      <c r="N172" s="47" t="s">
        <v>153</v>
      </c>
      <c r="O172" s="47" t="s">
        <v>113</v>
      </c>
      <c r="P172" s="47" t="s">
        <v>344</v>
      </c>
      <c r="Q172" s="47" t="s">
        <v>365</v>
      </c>
      <c r="R172" s="48">
        <v>0.52900000000000003</v>
      </c>
      <c r="T172" s="55">
        <v>3</v>
      </c>
      <c r="U172" s="56">
        <v>2015</v>
      </c>
      <c r="V172" s="57" t="s">
        <v>156</v>
      </c>
      <c r="W172" s="57" t="s">
        <v>111</v>
      </c>
      <c r="X172" s="57" t="s">
        <v>102</v>
      </c>
      <c r="Y172" s="58" t="str">
        <f t="shared" si="6"/>
        <v>32015暖房ビル用マルチ有り</v>
      </c>
      <c r="Z172" s="59">
        <v>-0.876</v>
      </c>
      <c r="AA172" s="59">
        <v>1.8759999999999999</v>
      </c>
      <c r="AB172" s="60">
        <v>1.0398000000000001</v>
      </c>
      <c r="AC172" s="60">
        <v>1.3971</v>
      </c>
      <c r="AD172" s="61">
        <f>HLOOKUP(T172,既存設備NO1!$E$16:$P$17,2,0)</f>
        <v>0</v>
      </c>
      <c r="AE172" s="62">
        <f t="shared" si="5"/>
        <v>1.397</v>
      </c>
    </row>
    <row r="173" spans="13:31" ht="13.5" customHeight="1">
      <c r="M173" s="46">
        <v>2</v>
      </c>
      <c r="N173" s="47" t="s">
        <v>110</v>
      </c>
      <c r="O173" s="47" t="s">
        <v>113</v>
      </c>
      <c r="P173" s="47" t="s">
        <v>344</v>
      </c>
      <c r="Q173" s="47" t="s">
        <v>366</v>
      </c>
      <c r="R173" s="48">
        <v>0.90300000000000002</v>
      </c>
      <c r="T173" s="55">
        <v>3</v>
      </c>
      <c r="U173" s="56">
        <v>2015</v>
      </c>
      <c r="V173" s="57" t="s">
        <v>156</v>
      </c>
      <c r="W173" s="57" t="s">
        <v>121</v>
      </c>
      <c r="X173" s="57" t="s">
        <v>102</v>
      </c>
      <c r="Y173" s="58" t="str">
        <f t="shared" si="6"/>
        <v>32015暖房設備用有り</v>
      </c>
      <c r="Z173" s="59">
        <v>-0.59799999999999998</v>
      </c>
      <c r="AA173" s="59">
        <v>1.5980000000000001</v>
      </c>
      <c r="AB173" s="60">
        <v>1.0339</v>
      </c>
      <c r="AC173" s="60">
        <v>1.19</v>
      </c>
      <c r="AD173" s="61">
        <f>HLOOKUP(T173,既存設備NO1!$E$16:$P$17,2,0)</f>
        <v>0</v>
      </c>
      <c r="AE173" s="62">
        <f t="shared" si="5"/>
        <v>1.19</v>
      </c>
    </row>
    <row r="174" spans="13:31" ht="13.5" customHeight="1">
      <c r="M174" s="46">
        <v>2</v>
      </c>
      <c r="N174" s="47" t="s">
        <v>90</v>
      </c>
      <c r="O174" s="47" t="s">
        <v>113</v>
      </c>
      <c r="P174" s="47" t="s">
        <v>344</v>
      </c>
      <c r="Q174" s="47" t="s">
        <v>367</v>
      </c>
      <c r="R174" s="48">
        <v>1</v>
      </c>
      <c r="T174" s="55">
        <v>3</v>
      </c>
      <c r="U174" s="56">
        <v>2015</v>
      </c>
      <c r="V174" s="57" t="s">
        <v>156</v>
      </c>
      <c r="W174" s="57" t="s">
        <v>125</v>
      </c>
      <c r="X174" s="57" t="s">
        <v>140</v>
      </c>
      <c r="Y174" s="58" t="str">
        <f t="shared" si="6"/>
        <v>32015暖房店舗用無し（一定速）</v>
      </c>
      <c r="Z174" s="59">
        <v>0.25</v>
      </c>
      <c r="AA174" s="59">
        <v>0.75</v>
      </c>
      <c r="AB174" s="60">
        <v>0.25</v>
      </c>
      <c r="AC174" s="60">
        <v>0.75</v>
      </c>
      <c r="AD174" s="61">
        <f>HLOOKUP(T174,既存設備NO1!$E$16:$P$17,2,0)</f>
        <v>0</v>
      </c>
      <c r="AE174" s="62">
        <f t="shared" si="5"/>
        <v>0.75</v>
      </c>
    </row>
    <row r="175" spans="13:31" ht="13.5" customHeight="1">
      <c r="M175" s="46">
        <v>2</v>
      </c>
      <c r="N175" s="47" t="s">
        <v>171</v>
      </c>
      <c r="O175" s="47" t="s">
        <v>113</v>
      </c>
      <c r="P175" s="47" t="s">
        <v>344</v>
      </c>
      <c r="Q175" s="47" t="s">
        <v>368</v>
      </c>
      <c r="R175" s="48">
        <v>0.28899999999999998</v>
      </c>
      <c r="T175" s="55">
        <v>3</v>
      </c>
      <c r="U175" s="56">
        <v>2015</v>
      </c>
      <c r="V175" s="57" t="s">
        <v>156</v>
      </c>
      <c r="W175" s="57" t="s">
        <v>111</v>
      </c>
      <c r="X175" s="57" t="s">
        <v>140</v>
      </c>
      <c r="Y175" s="58" t="str">
        <f t="shared" si="6"/>
        <v>32015暖房ビル用マルチ無し（一定速）</v>
      </c>
      <c r="Z175" s="59">
        <v>0.25</v>
      </c>
      <c r="AA175" s="59">
        <v>0.75</v>
      </c>
      <c r="AB175" s="60">
        <v>0.25</v>
      </c>
      <c r="AC175" s="60">
        <v>0.75</v>
      </c>
      <c r="AD175" s="61">
        <f>HLOOKUP(T175,既存設備NO1!$E$16:$P$17,2,0)</f>
        <v>0</v>
      </c>
      <c r="AE175" s="62">
        <f t="shared" si="5"/>
        <v>0.75</v>
      </c>
    </row>
    <row r="176" spans="13:31" ht="13.5" customHeight="1">
      <c r="M176" s="46">
        <v>3</v>
      </c>
      <c r="N176" s="47" t="s">
        <v>112</v>
      </c>
      <c r="O176" s="47" t="s">
        <v>113</v>
      </c>
      <c r="P176" s="47" t="s">
        <v>344</v>
      </c>
      <c r="Q176" s="47" t="s">
        <v>369</v>
      </c>
      <c r="R176" s="48">
        <v>0.32500000000000001</v>
      </c>
      <c r="T176" s="55">
        <v>3</v>
      </c>
      <c r="U176" s="57">
        <v>2015</v>
      </c>
      <c r="V176" s="57" t="s">
        <v>156</v>
      </c>
      <c r="W176" s="57" t="s">
        <v>121</v>
      </c>
      <c r="X176" s="57" t="s">
        <v>140</v>
      </c>
      <c r="Y176" s="58" t="str">
        <f t="shared" si="6"/>
        <v>32015暖房設備用無し（一定速）</v>
      </c>
      <c r="Z176" s="59">
        <v>0.25</v>
      </c>
      <c r="AA176" s="59">
        <v>0.75</v>
      </c>
      <c r="AB176" s="60">
        <v>0.25</v>
      </c>
      <c r="AC176" s="60">
        <v>0.75</v>
      </c>
      <c r="AD176" s="61">
        <f>HLOOKUP(T176,既存設備NO1!$E$16:$P$17,2,0)</f>
        <v>0</v>
      </c>
      <c r="AE176" s="62">
        <f t="shared" si="5"/>
        <v>0.75</v>
      </c>
    </row>
    <row r="177" spans="13:31" ht="13.5" customHeight="1">
      <c r="M177" s="46">
        <v>3</v>
      </c>
      <c r="N177" s="47" t="s">
        <v>122</v>
      </c>
      <c r="O177" s="47" t="s">
        <v>113</v>
      </c>
      <c r="P177" s="47" t="s">
        <v>344</v>
      </c>
      <c r="Q177" s="47" t="s">
        <v>370</v>
      </c>
      <c r="R177" s="48">
        <v>0.254</v>
      </c>
      <c r="T177" s="71">
        <v>3</v>
      </c>
      <c r="U177" s="72">
        <v>2020</v>
      </c>
      <c r="V177" s="72" t="s">
        <v>124</v>
      </c>
      <c r="W177" s="72" t="s">
        <v>125</v>
      </c>
      <c r="X177" s="72" t="s">
        <v>102</v>
      </c>
      <c r="Y177" s="73" t="str">
        <f t="shared" si="6"/>
        <v>32020冷房店舗用有り</v>
      </c>
      <c r="Z177" s="72">
        <v>-1.38</v>
      </c>
      <c r="AA177" s="72">
        <v>2.38</v>
      </c>
      <c r="AB177" s="72">
        <v>1.0581</v>
      </c>
      <c r="AC177" s="72">
        <v>1.7705</v>
      </c>
      <c r="AD177" s="61">
        <f>HLOOKUP(T177,既存設備NO1!$E$16:$P$17,2,0)</f>
        <v>0</v>
      </c>
      <c r="AE177" s="74">
        <f t="shared" si="5"/>
        <v>1.77</v>
      </c>
    </row>
    <row r="178" spans="13:31" ht="13.5" customHeight="1">
      <c r="M178" s="46">
        <v>3</v>
      </c>
      <c r="N178" s="47" t="s">
        <v>130</v>
      </c>
      <c r="O178" s="47" t="s">
        <v>113</v>
      </c>
      <c r="P178" s="47" t="s">
        <v>344</v>
      </c>
      <c r="Q178" s="47" t="s">
        <v>371</v>
      </c>
      <c r="R178" s="48">
        <v>0.30299999999999999</v>
      </c>
      <c r="T178" s="71">
        <v>3</v>
      </c>
      <c r="U178" s="72">
        <v>2020</v>
      </c>
      <c r="V178" s="72" t="s">
        <v>124</v>
      </c>
      <c r="W178" s="72" t="s">
        <v>111</v>
      </c>
      <c r="X178" s="72" t="s">
        <v>102</v>
      </c>
      <c r="Y178" s="73" t="str">
        <f t="shared" si="6"/>
        <v>32020冷房ビル用マルチ有り</v>
      </c>
      <c r="Z178" s="72">
        <v>-1.68</v>
      </c>
      <c r="AA178" s="72">
        <v>2.68</v>
      </c>
      <c r="AB178" s="72">
        <v>1.0788</v>
      </c>
      <c r="AC178" s="72">
        <v>2.0053000000000001</v>
      </c>
      <c r="AD178" s="61">
        <f>HLOOKUP(T178,既存設備NO1!$E$16:$P$17,2,0)</f>
        <v>0</v>
      </c>
      <c r="AE178" s="74">
        <f t="shared" si="5"/>
        <v>2.0049999999999999</v>
      </c>
    </row>
    <row r="179" spans="13:31" ht="13.5" customHeight="1">
      <c r="M179" s="46">
        <v>3</v>
      </c>
      <c r="N179" s="47" t="s">
        <v>128</v>
      </c>
      <c r="O179" s="47" t="s">
        <v>113</v>
      </c>
      <c r="P179" s="47" t="s">
        <v>344</v>
      </c>
      <c r="Q179" s="47" t="s">
        <v>372</v>
      </c>
      <c r="R179" s="48">
        <v>0.54800000000000004</v>
      </c>
      <c r="T179" s="71">
        <v>3</v>
      </c>
      <c r="U179" s="72">
        <v>2020</v>
      </c>
      <c r="V179" s="72" t="s">
        <v>124</v>
      </c>
      <c r="W179" s="72" t="s">
        <v>121</v>
      </c>
      <c r="X179" s="72" t="s">
        <v>102</v>
      </c>
      <c r="Y179" s="73" t="str">
        <f t="shared" si="6"/>
        <v>32020冷房設備用有り</v>
      </c>
      <c r="Z179" s="72">
        <v>-0.62</v>
      </c>
      <c r="AA179" s="72">
        <v>1.62</v>
      </c>
      <c r="AB179" s="72">
        <v>1.0472999999999999</v>
      </c>
      <c r="AC179" s="72">
        <v>1.2032</v>
      </c>
      <c r="AD179" s="61">
        <f>HLOOKUP(T179,既存設備NO1!$E$16:$P$17,2,0)</f>
        <v>0</v>
      </c>
      <c r="AE179" s="74">
        <f t="shared" si="5"/>
        <v>1.2030000000000001</v>
      </c>
    </row>
    <row r="180" spans="13:31" ht="13.5" customHeight="1">
      <c r="M180" s="46">
        <v>3</v>
      </c>
      <c r="N180" s="47" t="s">
        <v>138</v>
      </c>
      <c r="O180" s="47" t="s">
        <v>113</v>
      </c>
      <c r="P180" s="47" t="s">
        <v>344</v>
      </c>
      <c r="Q180" s="47" t="s">
        <v>373</v>
      </c>
      <c r="R180" s="48">
        <v>0.27400000000000002</v>
      </c>
      <c r="T180" s="71">
        <v>3</v>
      </c>
      <c r="U180" s="72">
        <v>2020</v>
      </c>
      <c r="V180" s="72" t="s">
        <v>124</v>
      </c>
      <c r="W180" s="72" t="s">
        <v>125</v>
      </c>
      <c r="X180" s="72" t="s">
        <v>140</v>
      </c>
      <c r="Y180" s="73" t="str">
        <f t="shared" si="6"/>
        <v>32020冷房店舗用無し（一定速）</v>
      </c>
      <c r="Z180" s="75">
        <v>0.25</v>
      </c>
      <c r="AA180" s="75">
        <v>0.75</v>
      </c>
      <c r="AB180" s="76">
        <v>0.25</v>
      </c>
      <c r="AC180" s="76">
        <v>0.75</v>
      </c>
      <c r="AD180" s="61">
        <f>HLOOKUP(T180,既存設備NO1!$E$16:$P$17,2,0)</f>
        <v>0</v>
      </c>
      <c r="AE180" s="74">
        <f t="shared" si="5"/>
        <v>0.75</v>
      </c>
    </row>
    <row r="181" spans="13:31" ht="13.5" customHeight="1">
      <c r="M181" s="46">
        <v>3</v>
      </c>
      <c r="N181" s="47" t="s">
        <v>143</v>
      </c>
      <c r="O181" s="47" t="s">
        <v>113</v>
      </c>
      <c r="P181" s="47" t="s">
        <v>344</v>
      </c>
      <c r="Q181" s="47" t="s">
        <v>374</v>
      </c>
      <c r="R181" s="48">
        <v>0.27700000000000002</v>
      </c>
      <c r="T181" s="71">
        <v>3</v>
      </c>
      <c r="U181" s="72">
        <v>2020</v>
      </c>
      <c r="V181" s="72" t="s">
        <v>124</v>
      </c>
      <c r="W181" s="72" t="s">
        <v>111</v>
      </c>
      <c r="X181" s="72" t="s">
        <v>140</v>
      </c>
      <c r="Y181" s="73" t="str">
        <f t="shared" si="6"/>
        <v>32020冷房ビル用マルチ無し（一定速）</v>
      </c>
      <c r="Z181" s="75">
        <v>0.25</v>
      </c>
      <c r="AA181" s="75">
        <v>0.75</v>
      </c>
      <c r="AB181" s="76">
        <v>0.25</v>
      </c>
      <c r="AC181" s="76">
        <v>0.75</v>
      </c>
      <c r="AD181" s="61">
        <f>HLOOKUP(T181,既存設備NO1!$E$16:$P$17,2,0)</f>
        <v>0</v>
      </c>
      <c r="AE181" s="74">
        <f t="shared" si="5"/>
        <v>0.75</v>
      </c>
    </row>
    <row r="182" spans="13:31" ht="13.5" customHeight="1">
      <c r="M182" s="46">
        <v>3</v>
      </c>
      <c r="N182" s="47" t="s">
        <v>149</v>
      </c>
      <c r="O182" s="47" t="s">
        <v>113</v>
      </c>
      <c r="P182" s="47" t="s">
        <v>344</v>
      </c>
      <c r="Q182" s="47" t="s">
        <v>375</v>
      </c>
      <c r="R182" s="48">
        <v>0.29199999999999998</v>
      </c>
      <c r="T182" s="71">
        <v>3</v>
      </c>
      <c r="U182" s="72">
        <v>2020</v>
      </c>
      <c r="V182" s="72" t="s">
        <v>124</v>
      </c>
      <c r="W182" s="72" t="s">
        <v>121</v>
      </c>
      <c r="X182" s="72" t="s">
        <v>140</v>
      </c>
      <c r="Y182" s="73" t="str">
        <f t="shared" si="6"/>
        <v>32020冷房設備用無し（一定速）</v>
      </c>
      <c r="Z182" s="75">
        <v>0.25</v>
      </c>
      <c r="AA182" s="75">
        <v>0.75</v>
      </c>
      <c r="AB182" s="76">
        <v>0.25</v>
      </c>
      <c r="AC182" s="76">
        <v>0.75</v>
      </c>
      <c r="AD182" s="61">
        <f>HLOOKUP(T182,既存設備NO1!$E$16:$P$17,2,0)</f>
        <v>0</v>
      </c>
      <c r="AE182" s="74">
        <f t="shared" si="5"/>
        <v>0.75</v>
      </c>
    </row>
    <row r="183" spans="13:31" ht="13.5" customHeight="1">
      <c r="M183" s="46">
        <v>3</v>
      </c>
      <c r="N183" s="47" t="s">
        <v>154</v>
      </c>
      <c r="O183" s="47" t="s">
        <v>113</v>
      </c>
      <c r="P183" s="47" t="s">
        <v>344</v>
      </c>
      <c r="Q183" s="47" t="s">
        <v>376</v>
      </c>
      <c r="R183" s="48">
        <v>0.434</v>
      </c>
      <c r="T183" s="71">
        <v>3</v>
      </c>
      <c r="U183" s="72">
        <v>2020</v>
      </c>
      <c r="V183" s="72" t="s">
        <v>156</v>
      </c>
      <c r="W183" s="72" t="s">
        <v>125</v>
      </c>
      <c r="X183" s="72" t="s">
        <v>102</v>
      </c>
      <c r="Y183" s="73" t="str">
        <f t="shared" si="6"/>
        <v>32020暖房店舗用有り</v>
      </c>
      <c r="Z183" s="72">
        <v>-0.96</v>
      </c>
      <c r="AA183" s="72">
        <v>1.96</v>
      </c>
      <c r="AB183" s="72">
        <v>1.0862000000000001</v>
      </c>
      <c r="AC183" s="72">
        <v>1.4483999999999999</v>
      </c>
      <c r="AD183" s="61">
        <f>HLOOKUP(T183,既存設備NO1!$E$16:$P$17,2,0)</f>
        <v>0</v>
      </c>
      <c r="AE183" s="74">
        <f t="shared" si="5"/>
        <v>1.448</v>
      </c>
    </row>
    <row r="184" spans="13:31" ht="13.5" customHeight="1">
      <c r="M184" s="46">
        <v>3</v>
      </c>
      <c r="N184" s="47" t="s">
        <v>153</v>
      </c>
      <c r="O184" s="47" t="s">
        <v>113</v>
      </c>
      <c r="P184" s="47" t="s">
        <v>344</v>
      </c>
      <c r="Q184" s="47" t="s">
        <v>377</v>
      </c>
      <c r="R184" s="48">
        <v>0.38900000000000001</v>
      </c>
      <c r="T184" s="71">
        <v>3</v>
      </c>
      <c r="U184" s="72">
        <v>2020</v>
      </c>
      <c r="V184" s="72" t="s">
        <v>156</v>
      </c>
      <c r="W184" s="72" t="s">
        <v>111</v>
      </c>
      <c r="X184" s="72" t="s">
        <v>102</v>
      </c>
      <c r="Y184" s="73" t="str">
        <f t="shared" si="6"/>
        <v>32020暖房ビル用マルチ有り</v>
      </c>
      <c r="Z184" s="72">
        <v>-1.1000000000000001</v>
      </c>
      <c r="AA184" s="72">
        <v>2.1</v>
      </c>
      <c r="AB184" s="72">
        <v>1.0416000000000001</v>
      </c>
      <c r="AC184" s="72">
        <v>1.4596</v>
      </c>
      <c r="AD184" s="61">
        <f>HLOOKUP(T184,既存設備NO1!$E$16:$P$17,2,0)</f>
        <v>0</v>
      </c>
      <c r="AE184" s="74">
        <f t="shared" si="5"/>
        <v>1.4590000000000001</v>
      </c>
    </row>
    <row r="185" spans="13:31" ht="13.5" customHeight="1">
      <c r="M185" s="46">
        <v>3</v>
      </c>
      <c r="N185" s="47" t="s">
        <v>110</v>
      </c>
      <c r="O185" s="47" t="s">
        <v>113</v>
      </c>
      <c r="P185" s="47" t="s">
        <v>344</v>
      </c>
      <c r="Q185" s="47" t="s">
        <v>378</v>
      </c>
      <c r="R185" s="48">
        <v>0.66100000000000003</v>
      </c>
      <c r="T185" s="71">
        <v>3</v>
      </c>
      <c r="U185" s="72">
        <v>2020</v>
      </c>
      <c r="V185" s="72" t="s">
        <v>156</v>
      </c>
      <c r="W185" s="72" t="s">
        <v>121</v>
      </c>
      <c r="X185" s="72" t="s">
        <v>102</v>
      </c>
      <c r="Y185" s="73" t="str">
        <f t="shared" si="6"/>
        <v>32020暖房設備用有り</v>
      </c>
      <c r="Z185" s="72">
        <v>-0.46</v>
      </c>
      <c r="AA185" s="72">
        <v>1.46</v>
      </c>
      <c r="AB185" s="72">
        <v>0.94</v>
      </c>
      <c r="AC185" s="72">
        <v>1.1100000000000001</v>
      </c>
      <c r="AD185" s="61">
        <f>HLOOKUP(T185,既存設備NO1!$E$16:$P$17,2,0)</f>
        <v>0</v>
      </c>
      <c r="AE185" s="74">
        <f t="shared" si="5"/>
        <v>1.1100000000000001</v>
      </c>
    </row>
    <row r="186" spans="13:31" ht="13.5" customHeight="1">
      <c r="M186" s="46">
        <v>3</v>
      </c>
      <c r="N186" s="47" t="s">
        <v>90</v>
      </c>
      <c r="O186" s="47" t="s">
        <v>113</v>
      </c>
      <c r="P186" s="47" t="s">
        <v>344</v>
      </c>
      <c r="Q186" s="47" t="s">
        <v>379</v>
      </c>
      <c r="R186" s="48">
        <v>0.84599999999999997</v>
      </c>
      <c r="T186" s="71">
        <v>3</v>
      </c>
      <c r="U186" s="72">
        <v>2020</v>
      </c>
      <c r="V186" s="72" t="s">
        <v>156</v>
      </c>
      <c r="W186" s="72" t="s">
        <v>125</v>
      </c>
      <c r="X186" s="72" t="s">
        <v>140</v>
      </c>
      <c r="Y186" s="73" t="str">
        <f t="shared" si="6"/>
        <v>32020暖房店舗用無し（一定速）</v>
      </c>
      <c r="Z186" s="75">
        <v>0.25</v>
      </c>
      <c r="AA186" s="75">
        <v>0.75</v>
      </c>
      <c r="AB186" s="76">
        <v>0.25</v>
      </c>
      <c r="AC186" s="76">
        <v>0.75</v>
      </c>
      <c r="AD186" s="61">
        <f>HLOOKUP(T186,既存設備NO1!$E$16:$P$17,2,0)</f>
        <v>0</v>
      </c>
      <c r="AE186" s="74">
        <f t="shared" ref="AE186:AE249" si="7">ROUNDDOWN(IF(AD186&gt;=0.25,Z186*AD186+AA186,AB186*AD186+AC186),3)</f>
        <v>0.75</v>
      </c>
    </row>
    <row r="187" spans="13:31" ht="13.5" customHeight="1">
      <c r="M187" s="46">
        <v>3</v>
      </c>
      <c r="N187" s="47" t="s">
        <v>171</v>
      </c>
      <c r="O187" s="47" t="s">
        <v>113</v>
      </c>
      <c r="P187" s="47" t="s">
        <v>344</v>
      </c>
      <c r="Q187" s="47" t="s">
        <v>380</v>
      </c>
      <c r="R187" s="48">
        <v>0.185</v>
      </c>
      <c r="T187" s="71">
        <v>3</v>
      </c>
      <c r="U187" s="72">
        <v>2020</v>
      </c>
      <c r="V187" s="72" t="s">
        <v>156</v>
      </c>
      <c r="W187" s="72" t="s">
        <v>111</v>
      </c>
      <c r="X187" s="72" t="s">
        <v>140</v>
      </c>
      <c r="Y187" s="73" t="str">
        <f t="shared" si="6"/>
        <v>32020暖房ビル用マルチ無し（一定速）</v>
      </c>
      <c r="Z187" s="75">
        <v>0.25</v>
      </c>
      <c r="AA187" s="75">
        <v>0.75</v>
      </c>
      <c r="AB187" s="76">
        <v>0.25</v>
      </c>
      <c r="AC187" s="76">
        <v>0.75</v>
      </c>
      <c r="AD187" s="61">
        <f>HLOOKUP(T187,既存設備NO1!$E$16:$P$17,2,0)</f>
        <v>0</v>
      </c>
      <c r="AE187" s="74">
        <f t="shared" si="7"/>
        <v>0.75</v>
      </c>
    </row>
    <row r="188" spans="13:31" ht="13.5" customHeight="1">
      <c r="M188" s="46">
        <v>4</v>
      </c>
      <c r="N188" s="47" t="s">
        <v>112</v>
      </c>
      <c r="O188" s="47" t="s">
        <v>113</v>
      </c>
      <c r="P188" s="47" t="s">
        <v>344</v>
      </c>
      <c r="Q188" s="47" t="s">
        <v>381</v>
      </c>
      <c r="R188" s="48">
        <v>0.151</v>
      </c>
      <c r="T188" s="71">
        <v>3</v>
      </c>
      <c r="U188" s="72">
        <v>2020</v>
      </c>
      <c r="V188" s="72" t="s">
        <v>156</v>
      </c>
      <c r="W188" s="72" t="s">
        <v>121</v>
      </c>
      <c r="X188" s="72" t="s">
        <v>140</v>
      </c>
      <c r="Y188" s="73" t="str">
        <f t="shared" si="6"/>
        <v>32020暖房設備用無し（一定速）</v>
      </c>
      <c r="Z188" s="75">
        <v>0.25</v>
      </c>
      <c r="AA188" s="75">
        <v>0.75</v>
      </c>
      <c r="AB188" s="76">
        <v>0.25</v>
      </c>
      <c r="AC188" s="76">
        <v>0.75</v>
      </c>
      <c r="AD188" s="61">
        <f>HLOOKUP(T188,既存設備NO1!$E$16:$P$17,2,0)</f>
        <v>0</v>
      </c>
      <c r="AE188" s="74">
        <f t="shared" si="7"/>
        <v>0.75</v>
      </c>
    </row>
    <row r="189" spans="13:31" ht="13.5" customHeight="1">
      <c r="M189" s="46">
        <v>4</v>
      </c>
      <c r="N189" s="47" t="s">
        <v>122</v>
      </c>
      <c r="O189" s="47" t="s">
        <v>113</v>
      </c>
      <c r="P189" s="47" t="s">
        <v>344</v>
      </c>
      <c r="Q189" s="47" t="s">
        <v>382</v>
      </c>
      <c r="R189" s="48">
        <v>0.151</v>
      </c>
      <c r="T189" s="55">
        <v>4</v>
      </c>
      <c r="U189" s="56">
        <v>1995</v>
      </c>
      <c r="V189" s="57" t="s">
        <v>124</v>
      </c>
      <c r="W189" s="57" t="s">
        <v>125</v>
      </c>
      <c r="X189" s="57" t="s">
        <v>102</v>
      </c>
      <c r="Y189" s="58" t="str">
        <f t="shared" si="6"/>
        <v>41995冷房店舗用有り</v>
      </c>
      <c r="Z189" s="59">
        <v>0.32</v>
      </c>
      <c r="AA189" s="59">
        <v>0.68</v>
      </c>
      <c r="AB189" s="60">
        <v>1.0165999999999999</v>
      </c>
      <c r="AC189" s="60">
        <v>0.50590000000000002</v>
      </c>
      <c r="AD189" s="61">
        <f>HLOOKUP(T189,既存設備NO1!$E$16:$P$17,2,0)</f>
        <v>0</v>
      </c>
      <c r="AE189" s="62">
        <f t="shared" si="7"/>
        <v>0.505</v>
      </c>
    </row>
    <row r="190" spans="13:31" ht="13.5" customHeight="1">
      <c r="M190" s="46">
        <v>4</v>
      </c>
      <c r="N190" s="47" t="s">
        <v>130</v>
      </c>
      <c r="O190" s="47" t="s">
        <v>113</v>
      </c>
      <c r="P190" s="47" t="s">
        <v>344</v>
      </c>
      <c r="Q190" s="47" t="s">
        <v>383</v>
      </c>
      <c r="R190" s="48">
        <v>0.20100000000000001</v>
      </c>
      <c r="T190" s="55">
        <v>4</v>
      </c>
      <c r="U190" s="56">
        <v>1995</v>
      </c>
      <c r="V190" s="57" t="s">
        <v>124</v>
      </c>
      <c r="W190" s="57" t="s">
        <v>111</v>
      </c>
      <c r="X190" s="57" t="s">
        <v>102</v>
      </c>
      <c r="Y190" s="58" t="str">
        <f t="shared" si="6"/>
        <v>41995冷房ビル用マルチ有り</v>
      </c>
      <c r="Z190" s="59">
        <v>-0.218</v>
      </c>
      <c r="AA190" s="59">
        <v>1.218</v>
      </c>
      <c r="AB190" s="60">
        <v>1.0356000000000001</v>
      </c>
      <c r="AC190" s="60">
        <v>0.90459999999999996</v>
      </c>
      <c r="AD190" s="61">
        <f>HLOOKUP(T190,既存設備NO1!$E$16:$P$17,2,0)</f>
        <v>0</v>
      </c>
      <c r="AE190" s="62">
        <f t="shared" si="7"/>
        <v>0.90400000000000003</v>
      </c>
    </row>
    <row r="191" spans="13:31" ht="14.25" customHeight="1">
      <c r="M191" s="46">
        <v>4</v>
      </c>
      <c r="N191" s="47" t="s">
        <v>128</v>
      </c>
      <c r="O191" s="47" t="s">
        <v>113</v>
      </c>
      <c r="P191" s="47" t="s">
        <v>344</v>
      </c>
      <c r="Q191" s="47" t="s">
        <v>384</v>
      </c>
      <c r="R191" s="48">
        <v>0.28399999999999997</v>
      </c>
      <c r="T191" s="55">
        <v>4</v>
      </c>
      <c r="U191" s="56">
        <v>1995</v>
      </c>
      <c r="V191" s="57" t="s">
        <v>124</v>
      </c>
      <c r="W191" s="57" t="s">
        <v>121</v>
      </c>
      <c r="X191" s="57" t="s">
        <v>102</v>
      </c>
      <c r="Y191" s="58" t="str">
        <f t="shared" si="6"/>
        <v>41995冷房設備用有り</v>
      </c>
      <c r="Z191" s="59">
        <v>0.25</v>
      </c>
      <c r="AA191" s="59">
        <v>0.75</v>
      </c>
      <c r="AB191" s="60">
        <v>1.0219</v>
      </c>
      <c r="AC191" s="60">
        <v>0.55700000000000005</v>
      </c>
      <c r="AD191" s="61">
        <f>HLOOKUP(T191,既存設備NO1!$E$16:$P$17,2,0)</f>
        <v>0</v>
      </c>
      <c r="AE191" s="62">
        <f t="shared" si="7"/>
        <v>0.55700000000000005</v>
      </c>
    </row>
    <row r="192" spans="13:31" ht="13.5" customHeight="1">
      <c r="M192" s="46">
        <v>4</v>
      </c>
      <c r="N192" s="47" t="s">
        <v>138</v>
      </c>
      <c r="O192" s="47" t="s">
        <v>113</v>
      </c>
      <c r="P192" s="47" t="s">
        <v>344</v>
      </c>
      <c r="Q192" s="47" t="s">
        <v>385</v>
      </c>
      <c r="R192" s="48">
        <v>8.8999999999999996E-2</v>
      </c>
      <c r="T192" s="55">
        <v>4</v>
      </c>
      <c r="U192" s="56">
        <v>1995</v>
      </c>
      <c r="V192" s="57" t="s">
        <v>124</v>
      </c>
      <c r="W192" s="57" t="s">
        <v>125</v>
      </c>
      <c r="X192" s="57" t="s">
        <v>140</v>
      </c>
      <c r="Y192" s="58" t="str">
        <f t="shared" si="6"/>
        <v>41995冷房店舗用無し（一定速）</v>
      </c>
      <c r="Z192" s="59">
        <v>0.26</v>
      </c>
      <c r="AA192" s="59">
        <v>0.74</v>
      </c>
      <c r="AB192" s="60">
        <v>0.26</v>
      </c>
      <c r="AC192" s="60">
        <v>0.74</v>
      </c>
      <c r="AD192" s="61">
        <f>HLOOKUP(T192,既存設備NO1!$E$16:$P$17,2,0)</f>
        <v>0</v>
      </c>
      <c r="AE192" s="62">
        <f t="shared" si="7"/>
        <v>0.74</v>
      </c>
    </row>
    <row r="193" spans="13:31" ht="13.5" customHeight="1">
      <c r="M193" s="46">
        <v>4</v>
      </c>
      <c r="N193" s="47" t="s">
        <v>143</v>
      </c>
      <c r="O193" s="47" t="s">
        <v>113</v>
      </c>
      <c r="P193" s="47" t="s">
        <v>344</v>
      </c>
      <c r="Q193" s="47" t="s">
        <v>386</v>
      </c>
      <c r="R193" s="48">
        <v>0.115</v>
      </c>
      <c r="T193" s="55">
        <v>4</v>
      </c>
      <c r="U193" s="56">
        <v>1995</v>
      </c>
      <c r="V193" s="57" t="s">
        <v>124</v>
      </c>
      <c r="W193" s="57" t="s">
        <v>111</v>
      </c>
      <c r="X193" s="57" t="s">
        <v>140</v>
      </c>
      <c r="Y193" s="58" t="str">
        <f t="shared" si="6"/>
        <v>41995冷房ビル用マルチ無し（一定速）</v>
      </c>
      <c r="Z193" s="59">
        <v>0.26</v>
      </c>
      <c r="AA193" s="59">
        <v>0.74</v>
      </c>
      <c r="AB193" s="60">
        <v>0.26</v>
      </c>
      <c r="AC193" s="60">
        <v>0.74</v>
      </c>
      <c r="AD193" s="61">
        <f>HLOOKUP(T193,既存設備NO1!$E$16:$P$17,2,0)</f>
        <v>0</v>
      </c>
      <c r="AE193" s="62">
        <f t="shared" si="7"/>
        <v>0.74</v>
      </c>
    </row>
    <row r="194" spans="13:31" ht="13.5" customHeight="1">
      <c r="M194" s="46">
        <v>4</v>
      </c>
      <c r="N194" s="47" t="s">
        <v>149</v>
      </c>
      <c r="O194" s="47" t="s">
        <v>113</v>
      </c>
      <c r="P194" s="47" t="s">
        <v>344</v>
      </c>
      <c r="Q194" s="47" t="s">
        <v>387</v>
      </c>
      <c r="R194" s="48">
        <v>0.13400000000000001</v>
      </c>
      <c r="T194" s="55">
        <v>4</v>
      </c>
      <c r="U194" s="56">
        <v>1995</v>
      </c>
      <c r="V194" s="57" t="s">
        <v>124</v>
      </c>
      <c r="W194" s="57" t="s">
        <v>121</v>
      </c>
      <c r="X194" s="57" t="s">
        <v>140</v>
      </c>
      <c r="Y194" s="58" t="str">
        <f t="shared" si="6"/>
        <v>41995冷房設備用無し（一定速）</v>
      </c>
      <c r="Z194" s="59">
        <v>0.26</v>
      </c>
      <c r="AA194" s="59">
        <v>0.74</v>
      </c>
      <c r="AB194" s="60">
        <v>0.26</v>
      </c>
      <c r="AC194" s="60">
        <v>0.74</v>
      </c>
      <c r="AD194" s="61">
        <f>HLOOKUP(T194,既存設備NO1!$E$16:$P$17,2,0)</f>
        <v>0</v>
      </c>
      <c r="AE194" s="62">
        <f t="shared" si="7"/>
        <v>0.74</v>
      </c>
    </row>
    <row r="195" spans="13:31" ht="14.25" customHeight="1">
      <c r="M195" s="46">
        <v>4</v>
      </c>
      <c r="N195" s="47" t="s">
        <v>154</v>
      </c>
      <c r="O195" s="47" t="s">
        <v>113</v>
      </c>
      <c r="P195" s="47" t="s">
        <v>344</v>
      </c>
      <c r="Q195" s="47" t="s">
        <v>388</v>
      </c>
      <c r="R195" s="48">
        <v>0.246</v>
      </c>
      <c r="T195" s="55">
        <v>4</v>
      </c>
      <c r="U195" s="56">
        <v>1995</v>
      </c>
      <c r="V195" s="57" t="s">
        <v>156</v>
      </c>
      <c r="W195" s="57" t="s">
        <v>125</v>
      </c>
      <c r="X195" s="57" t="s">
        <v>102</v>
      </c>
      <c r="Y195" s="58" t="str">
        <f t="shared" si="6"/>
        <v>41995暖房店舗用有り</v>
      </c>
      <c r="Z195" s="59">
        <v>0.374</v>
      </c>
      <c r="AA195" s="59">
        <v>0.626</v>
      </c>
      <c r="AB195" s="60">
        <v>1.0275000000000001</v>
      </c>
      <c r="AC195" s="60">
        <v>0.46260000000000001</v>
      </c>
      <c r="AD195" s="61">
        <f>HLOOKUP(T195,既存設備NO1!$E$16:$P$17,2,0)</f>
        <v>0</v>
      </c>
      <c r="AE195" s="62">
        <f t="shared" si="7"/>
        <v>0.46200000000000002</v>
      </c>
    </row>
    <row r="196" spans="13:31" ht="13.5" customHeight="1">
      <c r="M196" s="46">
        <v>4</v>
      </c>
      <c r="N196" s="47" t="s">
        <v>153</v>
      </c>
      <c r="O196" s="47" t="s">
        <v>113</v>
      </c>
      <c r="P196" s="47" t="s">
        <v>344</v>
      </c>
      <c r="Q196" s="47" t="s">
        <v>389</v>
      </c>
      <c r="R196" s="48">
        <v>0.20799999999999999</v>
      </c>
      <c r="T196" s="55">
        <v>4</v>
      </c>
      <c r="U196" s="56">
        <v>1995</v>
      </c>
      <c r="V196" s="57" t="s">
        <v>156</v>
      </c>
      <c r="W196" s="57" t="s">
        <v>111</v>
      </c>
      <c r="X196" s="57" t="s">
        <v>102</v>
      </c>
      <c r="Y196" s="58" t="str">
        <f t="shared" si="6"/>
        <v>41995暖房ビル用マルチ有り</v>
      </c>
      <c r="Z196" s="59">
        <v>-0.112</v>
      </c>
      <c r="AA196" s="59">
        <v>1.1120000000000001</v>
      </c>
      <c r="AB196" s="60">
        <v>1.0236000000000001</v>
      </c>
      <c r="AC196" s="60">
        <v>0.82809999999999995</v>
      </c>
      <c r="AD196" s="61">
        <f>HLOOKUP(T196,既存設備NO1!$E$16:$P$17,2,0)</f>
        <v>0</v>
      </c>
      <c r="AE196" s="62">
        <f t="shared" si="7"/>
        <v>0.82799999999999996</v>
      </c>
    </row>
    <row r="197" spans="13:31" ht="13.5" customHeight="1">
      <c r="M197" s="46">
        <v>4</v>
      </c>
      <c r="N197" s="47" t="s">
        <v>110</v>
      </c>
      <c r="O197" s="47" t="s">
        <v>113</v>
      </c>
      <c r="P197" s="47" t="s">
        <v>344</v>
      </c>
      <c r="Q197" s="47" t="s">
        <v>390</v>
      </c>
      <c r="R197" s="48">
        <v>0.33800000000000002</v>
      </c>
      <c r="T197" s="55">
        <v>4</v>
      </c>
      <c r="U197" s="56">
        <v>1995</v>
      </c>
      <c r="V197" s="57" t="s">
        <v>156</v>
      </c>
      <c r="W197" s="57" t="s">
        <v>121</v>
      </c>
      <c r="X197" s="57" t="s">
        <v>102</v>
      </c>
      <c r="Y197" s="58" t="str">
        <f t="shared" si="6"/>
        <v>41995暖房設備用有り</v>
      </c>
      <c r="Z197" s="59">
        <v>0.25</v>
      </c>
      <c r="AA197" s="59">
        <v>0.75</v>
      </c>
      <c r="AB197" s="60">
        <v>1.0159</v>
      </c>
      <c r="AC197" s="60">
        <v>0.5585</v>
      </c>
      <c r="AD197" s="61">
        <f>HLOOKUP(T197,既存設備NO1!$E$16:$P$17,2,0)</f>
        <v>0</v>
      </c>
      <c r="AE197" s="62">
        <f t="shared" si="7"/>
        <v>0.55800000000000005</v>
      </c>
    </row>
    <row r="198" spans="13:31" ht="13.5" customHeight="1">
      <c r="M198" s="46">
        <v>4</v>
      </c>
      <c r="N198" s="47" t="s">
        <v>90</v>
      </c>
      <c r="O198" s="47" t="s">
        <v>113</v>
      </c>
      <c r="P198" s="47" t="s">
        <v>344</v>
      </c>
      <c r="Q198" s="47" t="s">
        <v>391</v>
      </c>
      <c r="R198" s="48">
        <v>0.51400000000000001</v>
      </c>
      <c r="T198" s="55">
        <v>4</v>
      </c>
      <c r="U198" s="56">
        <v>1995</v>
      </c>
      <c r="V198" s="57" t="s">
        <v>156</v>
      </c>
      <c r="W198" s="57" t="s">
        <v>125</v>
      </c>
      <c r="X198" s="57" t="s">
        <v>140</v>
      </c>
      <c r="Y198" s="58" t="str">
        <f t="shared" si="6"/>
        <v>41995暖房店舗用無し（一定速）</v>
      </c>
      <c r="Z198" s="59">
        <v>0.26</v>
      </c>
      <c r="AA198" s="59">
        <v>0.74</v>
      </c>
      <c r="AB198" s="60">
        <v>0.26</v>
      </c>
      <c r="AC198" s="60">
        <v>0.74</v>
      </c>
      <c r="AD198" s="61">
        <f>HLOOKUP(T198,既存設備NO1!$E$16:$P$17,2,0)</f>
        <v>0</v>
      </c>
      <c r="AE198" s="62">
        <f t="shared" si="7"/>
        <v>0.74</v>
      </c>
    </row>
    <row r="199" spans="13:31" ht="13.5" customHeight="1">
      <c r="M199" s="46">
        <v>4</v>
      </c>
      <c r="N199" s="47" t="s">
        <v>171</v>
      </c>
      <c r="O199" s="47" t="s">
        <v>113</v>
      </c>
      <c r="P199" s="47" t="s">
        <v>344</v>
      </c>
      <c r="Q199" s="47" t="s">
        <v>392</v>
      </c>
      <c r="R199" s="48">
        <v>0.115</v>
      </c>
      <c r="T199" s="55">
        <v>4</v>
      </c>
      <c r="U199" s="56">
        <v>1995</v>
      </c>
      <c r="V199" s="57" t="s">
        <v>156</v>
      </c>
      <c r="W199" s="57" t="s">
        <v>111</v>
      </c>
      <c r="X199" s="57" t="s">
        <v>140</v>
      </c>
      <c r="Y199" s="58" t="str">
        <f t="shared" si="6"/>
        <v>41995暖房ビル用マルチ無し（一定速）</v>
      </c>
      <c r="Z199" s="59">
        <v>0.26</v>
      </c>
      <c r="AA199" s="59">
        <v>0.74</v>
      </c>
      <c r="AB199" s="60">
        <v>0.26</v>
      </c>
      <c r="AC199" s="60">
        <v>0.74</v>
      </c>
      <c r="AD199" s="61">
        <f>HLOOKUP(T199,既存設備NO1!$E$16:$P$17,2,0)</f>
        <v>0</v>
      </c>
      <c r="AE199" s="62">
        <f t="shared" si="7"/>
        <v>0.74</v>
      </c>
    </row>
    <row r="200" spans="13:31" ht="13.5" customHeight="1">
      <c r="M200" s="46">
        <v>5</v>
      </c>
      <c r="N200" s="47" t="s">
        <v>112</v>
      </c>
      <c r="O200" s="47" t="s">
        <v>113</v>
      </c>
      <c r="P200" s="47" t="s">
        <v>344</v>
      </c>
      <c r="Q200" s="47" t="s">
        <v>393</v>
      </c>
      <c r="R200" s="48">
        <v>0.13200000000000001</v>
      </c>
      <c r="T200" s="55">
        <v>4</v>
      </c>
      <c r="U200" s="56">
        <v>1995</v>
      </c>
      <c r="V200" s="57" t="s">
        <v>156</v>
      </c>
      <c r="W200" s="57" t="s">
        <v>121</v>
      </c>
      <c r="X200" s="57" t="s">
        <v>140</v>
      </c>
      <c r="Y200" s="58" t="str">
        <f t="shared" si="6"/>
        <v>41995暖房設備用無し（一定速）</v>
      </c>
      <c r="Z200" s="59">
        <v>0.26</v>
      </c>
      <c r="AA200" s="59">
        <v>0.74</v>
      </c>
      <c r="AB200" s="60">
        <v>0.26</v>
      </c>
      <c r="AC200" s="60">
        <v>0.74</v>
      </c>
      <c r="AD200" s="61">
        <f>HLOOKUP(T200,既存設備NO1!$E$16:$P$17,2,0)</f>
        <v>0</v>
      </c>
      <c r="AE200" s="62">
        <f t="shared" si="7"/>
        <v>0.74</v>
      </c>
    </row>
    <row r="201" spans="13:31" ht="13.5" customHeight="1">
      <c r="M201" s="46">
        <v>5</v>
      </c>
      <c r="N201" s="47" t="s">
        <v>122</v>
      </c>
      <c r="O201" s="47" t="s">
        <v>113</v>
      </c>
      <c r="P201" s="47" t="s">
        <v>344</v>
      </c>
      <c r="Q201" s="47" t="s">
        <v>394</v>
      </c>
      <c r="R201" s="48">
        <v>8.2000000000000003E-2</v>
      </c>
      <c r="T201" s="55">
        <v>4</v>
      </c>
      <c r="U201" s="56">
        <v>2005</v>
      </c>
      <c r="V201" s="57" t="s">
        <v>124</v>
      </c>
      <c r="W201" s="57" t="s">
        <v>125</v>
      </c>
      <c r="X201" s="57" t="s">
        <v>102</v>
      </c>
      <c r="Y201" s="58" t="str">
        <f t="shared" si="6"/>
        <v>42005冷房店舗用有り</v>
      </c>
      <c r="Z201" s="59">
        <v>-0.86599999999999999</v>
      </c>
      <c r="AA201" s="59">
        <v>1.8660000000000001</v>
      </c>
      <c r="AB201" s="60">
        <v>1.0455000000000001</v>
      </c>
      <c r="AC201" s="60">
        <v>1.3880999999999999</v>
      </c>
      <c r="AD201" s="61">
        <f>HLOOKUP(T201,既存設備NO1!$E$16:$P$17,2,0)</f>
        <v>0</v>
      </c>
      <c r="AE201" s="74">
        <f t="shared" si="7"/>
        <v>1.3879999999999999</v>
      </c>
    </row>
    <row r="202" spans="13:31" ht="13.5" customHeight="1">
      <c r="M202" s="46">
        <v>5</v>
      </c>
      <c r="N202" s="47" t="s">
        <v>130</v>
      </c>
      <c r="O202" s="47" t="s">
        <v>113</v>
      </c>
      <c r="P202" s="47" t="s">
        <v>344</v>
      </c>
      <c r="Q202" s="47" t="s">
        <v>395</v>
      </c>
      <c r="R202" s="48">
        <v>6.8000000000000005E-2</v>
      </c>
      <c r="T202" s="55">
        <v>4</v>
      </c>
      <c r="U202" s="56">
        <v>2005</v>
      </c>
      <c r="V202" s="57" t="s">
        <v>124</v>
      </c>
      <c r="W202" s="57" t="s">
        <v>111</v>
      </c>
      <c r="X202" s="57" t="s">
        <v>102</v>
      </c>
      <c r="Y202" s="58" t="str">
        <f t="shared" ref="Y202:Y265" si="8">T202&amp;U202&amp;V202&amp;W202&amp;X202</f>
        <v>42005冷房ビル用マルチ有り</v>
      </c>
      <c r="Z202" s="59">
        <v>-0.68200000000000005</v>
      </c>
      <c r="AA202" s="59">
        <v>1.6819999999999999</v>
      </c>
      <c r="AB202" s="60">
        <v>1.0490999999999999</v>
      </c>
      <c r="AC202" s="60">
        <v>1.2492000000000001</v>
      </c>
      <c r="AD202" s="61">
        <f>HLOOKUP(T202,既存設備NO1!$E$16:$P$17,2,0)</f>
        <v>0</v>
      </c>
      <c r="AE202" s="62">
        <f t="shared" si="7"/>
        <v>1.2490000000000001</v>
      </c>
    </row>
    <row r="203" spans="13:31" ht="13.5" customHeight="1">
      <c r="M203" s="46">
        <v>5</v>
      </c>
      <c r="N203" s="47" t="s">
        <v>128</v>
      </c>
      <c r="O203" s="47" t="s">
        <v>113</v>
      </c>
      <c r="P203" s="47" t="s">
        <v>344</v>
      </c>
      <c r="Q203" s="47" t="s">
        <v>396</v>
      </c>
      <c r="R203" s="48">
        <v>0.247</v>
      </c>
      <c r="T203" s="55">
        <v>4</v>
      </c>
      <c r="U203" s="56">
        <v>2005</v>
      </c>
      <c r="V203" s="57" t="s">
        <v>124</v>
      </c>
      <c r="W203" s="57" t="s">
        <v>121</v>
      </c>
      <c r="X203" s="57" t="s">
        <v>102</v>
      </c>
      <c r="Y203" s="58" t="str">
        <f t="shared" si="8"/>
        <v>42005冷房設備用有り</v>
      </c>
      <c r="Z203" s="59">
        <v>-0.114</v>
      </c>
      <c r="AA203" s="59">
        <v>1.1140000000000001</v>
      </c>
      <c r="AB203" s="60">
        <v>1.0325</v>
      </c>
      <c r="AC203" s="60">
        <v>0.82740000000000002</v>
      </c>
      <c r="AD203" s="61">
        <f>HLOOKUP(T203,既存設備NO1!$E$16:$P$17,2,0)</f>
        <v>0</v>
      </c>
      <c r="AE203" s="62">
        <f t="shared" si="7"/>
        <v>0.82699999999999996</v>
      </c>
    </row>
    <row r="204" spans="13:31" ht="13.5" customHeight="1">
      <c r="M204" s="46">
        <v>5</v>
      </c>
      <c r="N204" s="47" t="s">
        <v>138</v>
      </c>
      <c r="O204" s="47" t="s">
        <v>113</v>
      </c>
      <c r="P204" s="47" t="s">
        <v>344</v>
      </c>
      <c r="Q204" s="47" t="s">
        <v>397</v>
      </c>
      <c r="R204" s="48">
        <v>6.2E-2</v>
      </c>
      <c r="T204" s="55">
        <v>4</v>
      </c>
      <c r="U204" s="56">
        <v>2005</v>
      </c>
      <c r="V204" s="57" t="s">
        <v>124</v>
      </c>
      <c r="W204" s="57" t="s">
        <v>125</v>
      </c>
      <c r="X204" s="57" t="s">
        <v>140</v>
      </c>
      <c r="Y204" s="58" t="str">
        <f t="shared" si="8"/>
        <v>42005冷房店舗用無し（一定速）</v>
      </c>
      <c r="Z204" s="59">
        <v>0.25</v>
      </c>
      <c r="AA204" s="59">
        <v>0.75</v>
      </c>
      <c r="AB204" s="60">
        <v>0.25</v>
      </c>
      <c r="AC204" s="60">
        <v>0.75</v>
      </c>
      <c r="AD204" s="61">
        <f>HLOOKUP(T204,既存設備NO1!$E$16:$P$17,2,0)</f>
        <v>0</v>
      </c>
      <c r="AE204" s="62">
        <f t="shared" si="7"/>
        <v>0.75</v>
      </c>
    </row>
    <row r="205" spans="13:31" ht="13.5" customHeight="1">
      <c r="M205" s="46">
        <v>5</v>
      </c>
      <c r="N205" s="47" t="s">
        <v>143</v>
      </c>
      <c r="O205" s="47" t="s">
        <v>113</v>
      </c>
      <c r="P205" s="47" t="s">
        <v>344</v>
      </c>
      <c r="Q205" s="47" t="s">
        <v>398</v>
      </c>
      <c r="R205" s="48">
        <v>0</v>
      </c>
      <c r="T205" s="55">
        <v>4</v>
      </c>
      <c r="U205" s="56">
        <v>2005</v>
      </c>
      <c r="V205" s="57" t="s">
        <v>124</v>
      </c>
      <c r="W205" s="57" t="s">
        <v>111</v>
      </c>
      <c r="X205" s="57" t="s">
        <v>140</v>
      </c>
      <c r="Y205" s="58" t="str">
        <f t="shared" si="8"/>
        <v>42005冷房ビル用マルチ無し（一定速）</v>
      </c>
      <c r="Z205" s="59">
        <v>0.25</v>
      </c>
      <c r="AA205" s="59">
        <v>0.75</v>
      </c>
      <c r="AB205" s="60">
        <v>0.25</v>
      </c>
      <c r="AC205" s="60">
        <v>0.75</v>
      </c>
      <c r="AD205" s="61">
        <f>HLOOKUP(T205,既存設備NO1!$E$16:$P$17,2,0)</f>
        <v>0</v>
      </c>
      <c r="AE205" s="62">
        <f t="shared" si="7"/>
        <v>0.75</v>
      </c>
    </row>
    <row r="206" spans="13:31" ht="13.5" customHeight="1">
      <c r="M206" s="46">
        <v>5</v>
      </c>
      <c r="N206" s="47" t="s">
        <v>149</v>
      </c>
      <c r="O206" s="47" t="s">
        <v>113</v>
      </c>
      <c r="P206" s="47" t="s">
        <v>344</v>
      </c>
      <c r="Q206" s="47" t="s">
        <v>399</v>
      </c>
      <c r="R206" s="48">
        <v>0.08</v>
      </c>
      <c r="T206" s="55">
        <v>4</v>
      </c>
      <c r="U206" s="56">
        <v>2005</v>
      </c>
      <c r="V206" s="57" t="s">
        <v>124</v>
      </c>
      <c r="W206" s="57" t="s">
        <v>121</v>
      </c>
      <c r="X206" s="57" t="s">
        <v>140</v>
      </c>
      <c r="Y206" s="58" t="str">
        <f t="shared" si="8"/>
        <v>42005冷房設備用無し（一定速）</v>
      </c>
      <c r="Z206" s="59">
        <v>0.25</v>
      </c>
      <c r="AA206" s="59">
        <v>0.75</v>
      </c>
      <c r="AB206" s="60">
        <v>0.25</v>
      </c>
      <c r="AC206" s="60">
        <v>0.75</v>
      </c>
      <c r="AD206" s="61">
        <f>HLOOKUP(T206,既存設備NO1!$E$16:$P$17,2,0)</f>
        <v>0</v>
      </c>
      <c r="AE206" s="62">
        <f t="shared" si="7"/>
        <v>0.75</v>
      </c>
    </row>
    <row r="207" spans="13:31" ht="13.5" customHeight="1">
      <c r="M207" s="46">
        <v>5</v>
      </c>
      <c r="N207" s="47" t="s">
        <v>154</v>
      </c>
      <c r="O207" s="47" t="s">
        <v>113</v>
      </c>
      <c r="P207" s="47" t="s">
        <v>344</v>
      </c>
      <c r="Q207" s="47" t="s">
        <v>400</v>
      </c>
      <c r="R207" s="48">
        <v>9.2999999999999999E-2</v>
      </c>
      <c r="T207" s="55">
        <v>4</v>
      </c>
      <c r="U207" s="56">
        <v>2005</v>
      </c>
      <c r="V207" s="57" t="s">
        <v>156</v>
      </c>
      <c r="W207" s="57" t="s">
        <v>125</v>
      </c>
      <c r="X207" s="57" t="s">
        <v>102</v>
      </c>
      <c r="Y207" s="58" t="str">
        <f t="shared" si="8"/>
        <v>42005暖房店舗用有り</v>
      </c>
      <c r="Z207" s="59">
        <v>-0.65</v>
      </c>
      <c r="AA207" s="59">
        <v>1.65</v>
      </c>
      <c r="AB207" s="60">
        <v>1.0726</v>
      </c>
      <c r="AC207" s="60">
        <v>1.2194</v>
      </c>
      <c r="AD207" s="61">
        <f>HLOOKUP(T207,既存設備NO1!$E$16:$P$17,2,0)</f>
        <v>0</v>
      </c>
      <c r="AE207" s="62">
        <f t="shared" si="7"/>
        <v>1.2190000000000001</v>
      </c>
    </row>
    <row r="208" spans="13:31" ht="13.5" customHeight="1">
      <c r="M208" s="46">
        <v>5</v>
      </c>
      <c r="N208" s="47" t="s">
        <v>153</v>
      </c>
      <c r="O208" s="47" t="s">
        <v>113</v>
      </c>
      <c r="P208" s="47" t="s">
        <v>344</v>
      </c>
      <c r="Q208" s="47" t="s">
        <v>401</v>
      </c>
      <c r="R208" s="48">
        <v>0.14399999999999999</v>
      </c>
      <c r="T208" s="55">
        <v>4</v>
      </c>
      <c r="U208" s="56">
        <v>2005</v>
      </c>
      <c r="V208" s="57" t="s">
        <v>156</v>
      </c>
      <c r="W208" s="57" t="s">
        <v>111</v>
      </c>
      <c r="X208" s="57" t="s">
        <v>102</v>
      </c>
      <c r="Y208" s="58" t="str">
        <f t="shared" si="8"/>
        <v>42005暖房ビル用マルチ有り</v>
      </c>
      <c r="Z208" s="59">
        <v>-0.56000000000000005</v>
      </c>
      <c r="AA208" s="59">
        <v>1.56</v>
      </c>
      <c r="AB208" s="60">
        <v>1.0330999999999999</v>
      </c>
      <c r="AC208" s="60">
        <v>1.1617</v>
      </c>
      <c r="AD208" s="61">
        <f>HLOOKUP(T208,既存設備NO1!$E$16:$P$17,2,0)</f>
        <v>0</v>
      </c>
      <c r="AE208" s="62">
        <f t="shared" si="7"/>
        <v>1.161</v>
      </c>
    </row>
    <row r="209" spans="13:31" ht="13.5" customHeight="1">
      <c r="M209" s="46">
        <v>5</v>
      </c>
      <c r="N209" s="47" t="s">
        <v>110</v>
      </c>
      <c r="O209" s="47" t="s">
        <v>113</v>
      </c>
      <c r="P209" s="47" t="s">
        <v>344</v>
      </c>
      <c r="Q209" s="47" t="s">
        <v>402</v>
      </c>
      <c r="R209" s="48">
        <v>0.19900000000000001</v>
      </c>
      <c r="T209" s="55">
        <v>4</v>
      </c>
      <c r="U209" s="56">
        <v>2005</v>
      </c>
      <c r="V209" s="57" t="s">
        <v>156</v>
      </c>
      <c r="W209" s="57" t="s">
        <v>121</v>
      </c>
      <c r="X209" s="57" t="s">
        <v>102</v>
      </c>
      <c r="Y209" s="58" t="str">
        <f t="shared" si="8"/>
        <v>42005暖房設備用有り</v>
      </c>
      <c r="Z209" s="59">
        <v>-0.126</v>
      </c>
      <c r="AA209" s="59">
        <v>1.1259999999999999</v>
      </c>
      <c r="AB209" s="60">
        <v>1.0239</v>
      </c>
      <c r="AC209" s="60">
        <v>0.83850000000000002</v>
      </c>
      <c r="AD209" s="61">
        <f>HLOOKUP(T209,既存設備NO1!$E$16:$P$17,2,0)</f>
        <v>0</v>
      </c>
      <c r="AE209" s="62">
        <f t="shared" si="7"/>
        <v>0.83799999999999997</v>
      </c>
    </row>
    <row r="210" spans="13:31" ht="13.5" customHeight="1">
      <c r="M210" s="46">
        <v>5</v>
      </c>
      <c r="N210" s="47" t="s">
        <v>90</v>
      </c>
      <c r="O210" s="47" t="s">
        <v>113</v>
      </c>
      <c r="P210" s="47" t="s">
        <v>344</v>
      </c>
      <c r="Q210" s="47" t="s">
        <v>403</v>
      </c>
      <c r="R210" s="48">
        <v>0.221</v>
      </c>
      <c r="T210" s="55">
        <v>4</v>
      </c>
      <c r="U210" s="56">
        <v>2005</v>
      </c>
      <c r="V210" s="57" t="s">
        <v>156</v>
      </c>
      <c r="W210" s="57" t="s">
        <v>125</v>
      </c>
      <c r="X210" s="57" t="s">
        <v>140</v>
      </c>
      <c r="Y210" s="58" t="str">
        <f t="shared" si="8"/>
        <v>42005暖房店舗用無し（一定速）</v>
      </c>
      <c r="Z210" s="59">
        <v>0.25</v>
      </c>
      <c r="AA210" s="59">
        <v>0.75</v>
      </c>
      <c r="AB210" s="60">
        <v>0.25</v>
      </c>
      <c r="AC210" s="60">
        <v>0.75</v>
      </c>
      <c r="AD210" s="61">
        <f>HLOOKUP(T210,既存設備NO1!$E$16:$P$17,2,0)</f>
        <v>0</v>
      </c>
      <c r="AE210" s="62">
        <f t="shared" si="7"/>
        <v>0.75</v>
      </c>
    </row>
    <row r="211" spans="13:31" ht="13.5" customHeight="1">
      <c r="M211" s="46">
        <v>5</v>
      </c>
      <c r="N211" s="47" t="s">
        <v>171</v>
      </c>
      <c r="O211" s="47" t="s">
        <v>113</v>
      </c>
      <c r="P211" s="47" t="s">
        <v>344</v>
      </c>
      <c r="Q211" s="47" t="s">
        <v>404</v>
      </c>
      <c r="R211" s="48">
        <v>0</v>
      </c>
      <c r="T211" s="55">
        <v>4</v>
      </c>
      <c r="U211" s="67">
        <v>2005</v>
      </c>
      <c r="V211" s="46" t="s">
        <v>156</v>
      </c>
      <c r="W211" s="46" t="s">
        <v>111</v>
      </c>
      <c r="X211" s="46" t="s">
        <v>140</v>
      </c>
      <c r="Y211" s="68" t="str">
        <f t="shared" si="8"/>
        <v>42005暖房ビル用マルチ無し（一定速）</v>
      </c>
      <c r="Z211" s="69">
        <v>0.25</v>
      </c>
      <c r="AA211" s="69">
        <v>0.75</v>
      </c>
      <c r="AB211" s="70">
        <v>0.25</v>
      </c>
      <c r="AC211" s="70">
        <v>0.75</v>
      </c>
      <c r="AD211" s="61">
        <f>HLOOKUP(T211,既存設備NO1!$E$16:$P$17,2,0)</f>
        <v>0</v>
      </c>
      <c r="AE211" s="62">
        <f t="shared" si="7"/>
        <v>0.75</v>
      </c>
    </row>
    <row r="212" spans="13:31" ht="13.5" customHeight="1">
      <c r="M212" s="46">
        <v>6</v>
      </c>
      <c r="N212" s="47" t="s">
        <v>112</v>
      </c>
      <c r="O212" s="47" t="s">
        <v>113</v>
      </c>
      <c r="P212" s="47" t="s">
        <v>344</v>
      </c>
      <c r="Q212" s="47" t="s">
        <v>405</v>
      </c>
      <c r="R212" s="48">
        <v>0</v>
      </c>
      <c r="T212" s="55">
        <v>4</v>
      </c>
      <c r="U212" s="67">
        <v>2005</v>
      </c>
      <c r="V212" s="46" t="s">
        <v>156</v>
      </c>
      <c r="W212" s="46" t="s">
        <v>121</v>
      </c>
      <c r="X212" s="46" t="s">
        <v>140</v>
      </c>
      <c r="Y212" s="68" t="str">
        <f t="shared" si="8"/>
        <v>42005暖房設備用無し（一定速）</v>
      </c>
      <c r="Z212" s="69">
        <v>0.25</v>
      </c>
      <c r="AA212" s="69">
        <v>0.75</v>
      </c>
      <c r="AB212" s="70">
        <v>0.25</v>
      </c>
      <c r="AC212" s="70">
        <v>0.75</v>
      </c>
      <c r="AD212" s="61">
        <f>HLOOKUP(T212,既存設備NO1!$E$16:$P$17,2,0)</f>
        <v>0</v>
      </c>
      <c r="AE212" s="62">
        <f t="shared" si="7"/>
        <v>0.75</v>
      </c>
    </row>
    <row r="213" spans="13:31" ht="13.5" customHeight="1">
      <c r="M213" s="46">
        <v>6</v>
      </c>
      <c r="N213" s="47" t="s">
        <v>122</v>
      </c>
      <c r="O213" s="47" t="s">
        <v>113</v>
      </c>
      <c r="P213" s="47" t="s">
        <v>344</v>
      </c>
      <c r="Q213" s="47" t="s">
        <v>406</v>
      </c>
      <c r="R213" s="48">
        <v>0</v>
      </c>
      <c r="T213" s="55">
        <v>4</v>
      </c>
      <c r="U213" s="67">
        <v>2010</v>
      </c>
      <c r="V213" s="46" t="s">
        <v>124</v>
      </c>
      <c r="W213" s="46" t="s">
        <v>125</v>
      </c>
      <c r="X213" s="46" t="s">
        <v>102</v>
      </c>
      <c r="Y213" s="68" t="str">
        <f t="shared" si="8"/>
        <v>42010冷房店舗用有り</v>
      </c>
      <c r="Z213" s="69">
        <v>-1.1000000000000001</v>
      </c>
      <c r="AA213" s="69">
        <v>2.1</v>
      </c>
      <c r="AB213" s="70">
        <v>1.0511999999999999</v>
      </c>
      <c r="AC213" s="70">
        <v>1.5622</v>
      </c>
      <c r="AD213" s="61">
        <f>HLOOKUP(T213,既存設備NO1!$E$16:$P$17,2,0)</f>
        <v>0</v>
      </c>
      <c r="AE213" s="62">
        <f t="shared" si="7"/>
        <v>1.5620000000000001</v>
      </c>
    </row>
    <row r="214" spans="13:31" ht="13.5" customHeight="1">
      <c r="M214" s="46">
        <v>6</v>
      </c>
      <c r="N214" s="47" t="s">
        <v>130</v>
      </c>
      <c r="O214" s="47" t="s">
        <v>113</v>
      </c>
      <c r="P214" s="47" t="s">
        <v>344</v>
      </c>
      <c r="Q214" s="47" t="s">
        <v>407</v>
      </c>
      <c r="R214" s="48">
        <v>0</v>
      </c>
      <c r="T214" s="55">
        <v>4</v>
      </c>
      <c r="U214" s="67">
        <v>2010</v>
      </c>
      <c r="V214" s="46" t="s">
        <v>124</v>
      </c>
      <c r="W214" s="46" t="s">
        <v>111</v>
      </c>
      <c r="X214" s="46" t="s">
        <v>102</v>
      </c>
      <c r="Y214" s="68" t="str">
        <f t="shared" si="8"/>
        <v>42010冷房ビル用マルチ有り</v>
      </c>
      <c r="Z214" s="69">
        <v>-0.88</v>
      </c>
      <c r="AA214" s="69">
        <v>1.88</v>
      </c>
      <c r="AB214" s="70">
        <v>1.0548999999999999</v>
      </c>
      <c r="AC214" s="70">
        <v>1.3963000000000001</v>
      </c>
      <c r="AD214" s="61">
        <f>HLOOKUP(T214,既存設備NO1!$E$16:$P$17,2,0)</f>
        <v>0</v>
      </c>
      <c r="AE214" s="62">
        <f t="shared" si="7"/>
        <v>1.3959999999999999</v>
      </c>
    </row>
    <row r="215" spans="13:31" ht="13.5" customHeight="1">
      <c r="M215" s="46">
        <v>6</v>
      </c>
      <c r="N215" s="47" t="s">
        <v>128</v>
      </c>
      <c r="O215" s="47" t="s">
        <v>113</v>
      </c>
      <c r="P215" s="47" t="s">
        <v>344</v>
      </c>
      <c r="Q215" s="47" t="s">
        <v>408</v>
      </c>
      <c r="R215" s="48">
        <v>9.8000000000000004E-2</v>
      </c>
      <c r="T215" s="55">
        <v>4</v>
      </c>
      <c r="U215" s="67">
        <v>2010</v>
      </c>
      <c r="V215" s="46" t="s">
        <v>124</v>
      </c>
      <c r="W215" s="46" t="s">
        <v>121</v>
      </c>
      <c r="X215" s="46" t="s">
        <v>102</v>
      </c>
      <c r="Y215" s="68" t="str">
        <f t="shared" si="8"/>
        <v>42010冷房設備用有り</v>
      </c>
      <c r="Z215" s="69">
        <v>-0.26</v>
      </c>
      <c r="AA215" s="69">
        <v>1.26</v>
      </c>
      <c r="AB215" s="70">
        <v>1.1929000000000001</v>
      </c>
      <c r="AC215" s="70">
        <v>0.89680000000000004</v>
      </c>
      <c r="AD215" s="61">
        <f>HLOOKUP(T215,既存設備NO1!$E$16:$P$17,2,0)</f>
        <v>0</v>
      </c>
      <c r="AE215" s="62">
        <f t="shared" si="7"/>
        <v>0.89600000000000002</v>
      </c>
    </row>
    <row r="216" spans="13:31" ht="13.5" customHeight="1">
      <c r="M216" s="46">
        <v>6</v>
      </c>
      <c r="N216" s="47" t="s">
        <v>138</v>
      </c>
      <c r="O216" s="47" t="s">
        <v>113</v>
      </c>
      <c r="P216" s="47" t="s">
        <v>344</v>
      </c>
      <c r="Q216" s="47" t="s">
        <v>409</v>
      </c>
      <c r="R216" s="48">
        <v>0</v>
      </c>
      <c r="T216" s="55">
        <v>4</v>
      </c>
      <c r="U216" s="67">
        <v>2010</v>
      </c>
      <c r="V216" s="46" t="s">
        <v>124</v>
      </c>
      <c r="W216" s="46" t="s">
        <v>125</v>
      </c>
      <c r="X216" s="46" t="s">
        <v>140</v>
      </c>
      <c r="Y216" s="68" t="str">
        <f t="shared" si="8"/>
        <v>42010冷房店舗用無し（一定速）</v>
      </c>
      <c r="Z216" s="69">
        <v>0.25</v>
      </c>
      <c r="AA216" s="69">
        <v>0.75</v>
      </c>
      <c r="AB216" s="70">
        <v>0.25</v>
      </c>
      <c r="AC216" s="70">
        <v>0.75</v>
      </c>
      <c r="AD216" s="61">
        <f>HLOOKUP(T216,既存設備NO1!$E$16:$P$17,2,0)</f>
        <v>0</v>
      </c>
      <c r="AE216" s="62">
        <f t="shared" si="7"/>
        <v>0.75</v>
      </c>
    </row>
    <row r="217" spans="13:31" ht="13.5" customHeight="1">
      <c r="M217" s="46">
        <v>6</v>
      </c>
      <c r="N217" s="47" t="s">
        <v>143</v>
      </c>
      <c r="O217" s="47" t="s">
        <v>113</v>
      </c>
      <c r="P217" s="47" t="s">
        <v>344</v>
      </c>
      <c r="Q217" s="47" t="s">
        <v>410</v>
      </c>
      <c r="R217" s="48">
        <v>0</v>
      </c>
      <c r="T217" s="55">
        <v>4</v>
      </c>
      <c r="U217" s="67">
        <v>2010</v>
      </c>
      <c r="V217" s="46" t="s">
        <v>124</v>
      </c>
      <c r="W217" s="46" t="s">
        <v>111</v>
      </c>
      <c r="X217" s="46" t="s">
        <v>140</v>
      </c>
      <c r="Y217" s="68" t="str">
        <f t="shared" si="8"/>
        <v>42010冷房ビル用マルチ無し（一定速）</v>
      </c>
      <c r="Z217" s="69">
        <v>0.25</v>
      </c>
      <c r="AA217" s="69">
        <v>0.75</v>
      </c>
      <c r="AB217" s="70">
        <v>0.25</v>
      </c>
      <c r="AC217" s="70">
        <v>0.75</v>
      </c>
      <c r="AD217" s="61">
        <f>HLOOKUP(T217,既存設備NO1!$E$16:$P$17,2,0)</f>
        <v>0</v>
      </c>
      <c r="AE217" s="62">
        <f t="shared" si="7"/>
        <v>0.75</v>
      </c>
    </row>
    <row r="218" spans="13:31" ht="13.5" customHeight="1">
      <c r="M218" s="46">
        <v>6</v>
      </c>
      <c r="N218" s="47" t="s">
        <v>149</v>
      </c>
      <c r="O218" s="47" t="s">
        <v>113</v>
      </c>
      <c r="P218" s="47" t="s">
        <v>344</v>
      </c>
      <c r="Q218" s="47" t="s">
        <v>411</v>
      </c>
      <c r="R218" s="48">
        <v>0</v>
      </c>
      <c r="T218" s="55">
        <v>4</v>
      </c>
      <c r="U218" s="67">
        <v>2010</v>
      </c>
      <c r="V218" s="46" t="s">
        <v>124</v>
      </c>
      <c r="W218" s="46" t="s">
        <v>121</v>
      </c>
      <c r="X218" s="46" t="s">
        <v>140</v>
      </c>
      <c r="Y218" s="68" t="str">
        <f t="shared" si="8"/>
        <v>42010冷房設備用無し（一定速）</v>
      </c>
      <c r="Z218" s="69">
        <v>0.25</v>
      </c>
      <c r="AA218" s="69">
        <v>0.75</v>
      </c>
      <c r="AB218" s="70">
        <v>0.25</v>
      </c>
      <c r="AC218" s="70">
        <v>0.75</v>
      </c>
      <c r="AD218" s="61">
        <f>HLOOKUP(T218,既存設備NO1!$E$16:$P$17,2,0)</f>
        <v>0</v>
      </c>
      <c r="AE218" s="62">
        <f t="shared" si="7"/>
        <v>0.75</v>
      </c>
    </row>
    <row r="219" spans="13:31" ht="13.5" customHeight="1">
      <c r="M219" s="46">
        <v>6</v>
      </c>
      <c r="N219" s="47" t="s">
        <v>154</v>
      </c>
      <c r="O219" s="47" t="s">
        <v>113</v>
      </c>
      <c r="P219" s="47" t="s">
        <v>344</v>
      </c>
      <c r="Q219" s="47" t="s">
        <v>412</v>
      </c>
      <c r="R219" s="48">
        <v>6.2E-2</v>
      </c>
      <c r="T219" s="55">
        <v>4</v>
      </c>
      <c r="U219" s="67">
        <v>2010</v>
      </c>
      <c r="V219" s="46" t="s">
        <v>156</v>
      </c>
      <c r="W219" s="46" t="s">
        <v>125</v>
      </c>
      <c r="X219" s="46" t="s">
        <v>102</v>
      </c>
      <c r="Y219" s="68" t="str">
        <f t="shared" si="8"/>
        <v>42010暖房店舗用有り</v>
      </c>
      <c r="Z219" s="69">
        <v>-0.72</v>
      </c>
      <c r="AA219" s="69">
        <v>1.72</v>
      </c>
      <c r="AB219" s="70">
        <v>1.0757000000000001</v>
      </c>
      <c r="AC219" s="70">
        <v>1.2710999999999999</v>
      </c>
      <c r="AD219" s="61">
        <f>HLOOKUP(T219,既存設備NO1!$E$16:$P$17,2,0)</f>
        <v>0</v>
      </c>
      <c r="AE219" s="62">
        <f t="shared" si="7"/>
        <v>1.2709999999999999</v>
      </c>
    </row>
    <row r="220" spans="13:31" ht="13.5" customHeight="1">
      <c r="M220" s="46">
        <v>6</v>
      </c>
      <c r="N220" s="47" t="s">
        <v>153</v>
      </c>
      <c r="O220" s="47" t="s">
        <v>113</v>
      </c>
      <c r="P220" s="47" t="s">
        <v>344</v>
      </c>
      <c r="Q220" s="47" t="s">
        <v>413</v>
      </c>
      <c r="R220" s="48">
        <v>0</v>
      </c>
      <c r="T220" s="55">
        <v>4</v>
      </c>
      <c r="U220" s="67">
        <v>2010</v>
      </c>
      <c r="V220" s="46" t="s">
        <v>156</v>
      </c>
      <c r="W220" s="46" t="s">
        <v>111</v>
      </c>
      <c r="X220" s="46" t="s">
        <v>102</v>
      </c>
      <c r="Y220" s="68" t="str">
        <f t="shared" si="8"/>
        <v>42010暖房ビル用マルチ有り</v>
      </c>
      <c r="Z220" s="69">
        <v>-0.7</v>
      </c>
      <c r="AA220" s="69">
        <v>1.7</v>
      </c>
      <c r="AB220" s="70">
        <v>1.036</v>
      </c>
      <c r="AC220" s="70">
        <v>1.266</v>
      </c>
      <c r="AD220" s="61">
        <f>HLOOKUP(T220,既存設備NO1!$E$16:$P$17,2,0)</f>
        <v>0</v>
      </c>
      <c r="AE220" s="62">
        <f t="shared" si="7"/>
        <v>1.266</v>
      </c>
    </row>
    <row r="221" spans="13:31" ht="13.5" customHeight="1">
      <c r="M221" s="46">
        <v>6</v>
      </c>
      <c r="N221" s="47" t="s">
        <v>110</v>
      </c>
      <c r="O221" s="47" t="s">
        <v>113</v>
      </c>
      <c r="P221" s="47" t="s">
        <v>344</v>
      </c>
      <c r="Q221" s="47" t="s">
        <v>414</v>
      </c>
      <c r="R221" s="48">
        <v>0.11600000000000001</v>
      </c>
      <c r="T221" s="55">
        <v>4</v>
      </c>
      <c r="U221" s="67">
        <v>2010</v>
      </c>
      <c r="V221" s="46" t="s">
        <v>156</v>
      </c>
      <c r="W221" s="46" t="s">
        <v>121</v>
      </c>
      <c r="X221" s="46" t="s">
        <v>102</v>
      </c>
      <c r="Y221" s="68" t="str">
        <f t="shared" si="8"/>
        <v>42010暖房設備用有り</v>
      </c>
      <c r="Z221" s="69">
        <v>-0.26</v>
      </c>
      <c r="AA221" s="69">
        <v>1.26</v>
      </c>
      <c r="AB221" s="70">
        <v>0.82779999999999998</v>
      </c>
      <c r="AC221" s="70">
        <v>0.98809999999999998</v>
      </c>
      <c r="AD221" s="61">
        <f>HLOOKUP(T221,既存設備NO1!$E$16:$P$17,2,0)</f>
        <v>0</v>
      </c>
      <c r="AE221" s="62">
        <f t="shared" si="7"/>
        <v>0.98799999999999999</v>
      </c>
    </row>
    <row r="222" spans="13:31" ht="13.5" customHeight="1">
      <c r="M222" s="46">
        <v>6</v>
      </c>
      <c r="N222" s="47" t="s">
        <v>90</v>
      </c>
      <c r="O222" s="47" t="s">
        <v>113</v>
      </c>
      <c r="P222" s="47" t="s">
        <v>344</v>
      </c>
      <c r="Q222" s="47" t="s">
        <v>415</v>
      </c>
      <c r="R222" s="48">
        <v>0.182</v>
      </c>
      <c r="T222" s="55">
        <v>4</v>
      </c>
      <c r="U222" s="67">
        <v>2010</v>
      </c>
      <c r="V222" s="46" t="s">
        <v>156</v>
      </c>
      <c r="W222" s="46" t="s">
        <v>125</v>
      </c>
      <c r="X222" s="46" t="s">
        <v>140</v>
      </c>
      <c r="Y222" s="68" t="str">
        <f t="shared" si="8"/>
        <v>42010暖房店舗用無し（一定速）</v>
      </c>
      <c r="Z222" s="69">
        <v>0.25</v>
      </c>
      <c r="AA222" s="69">
        <v>0.75</v>
      </c>
      <c r="AB222" s="70">
        <v>0.25</v>
      </c>
      <c r="AC222" s="70">
        <v>0.75</v>
      </c>
      <c r="AD222" s="61">
        <f>HLOOKUP(T222,既存設備NO1!$E$16:$P$17,2,0)</f>
        <v>0</v>
      </c>
      <c r="AE222" s="62">
        <f t="shared" si="7"/>
        <v>0.75</v>
      </c>
    </row>
    <row r="223" spans="13:31" ht="13.5" customHeight="1">
      <c r="M223" s="46">
        <v>6</v>
      </c>
      <c r="N223" s="47" t="s">
        <v>171</v>
      </c>
      <c r="O223" s="47" t="s">
        <v>113</v>
      </c>
      <c r="P223" s="47" t="s">
        <v>344</v>
      </c>
      <c r="Q223" s="47" t="s">
        <v>416</v>
      </c>
      <c r="R223" s="48">
        <v>0</v>
      </c>
      <c r="T223" s="55">
        <v>4</v>
      </c>
      <c r="U223" s="67">
        <v>2010</v>
      </c>
      <c r="V223" s="46" t="s">
        <v>156</v>
      </c>
      <c r="W223" s="46" t="s">
        <v>111</v>
      </c>
      <c r="X223" s="46" t="s">
        <v>140</v>
      </c>
      <c r="Y223" s="68" t="str">
        <f t="shared" si="8"/>
        <v>42010暖房ビル用マルチ無し（一定速）</v>
      </c>
      <c r="Z223" s="69">
        <v>0.25</v>
      </c>
      <c r="AA223" s="69">
        <v>0.75</v>
      </c>
      <c r="AB223" s="70">
        <v>0.25</v>
      </c>
      <c r="AC223" s="70">
        <v>0.75</v>
      </c>
      <c r="AD223" s="61">
        <f>HLOOKUP(T223,既存設備NO1!$E$16:$P$17,2,0)</f>
        <v>0</v>
      </c>
      <c r="AE223" s="62">
        <f t="shared" si="7"/>
        <v>0.75</v>
      </c>
    </row>
    <row r="224" spans="13:31" ht="13.5" customHeight="1">
      <c r="M224" s="46">
        <v>7</v>
      </c>
      <c r="N224" s="47" t="s">
        <v>112</v>
      </c>
      <c r="O224" s="47" t="s">
        <v>113</v>
      </c>
      <c r="P224" s="47" t="s">
        <v>344</v>
      </c>
      <c r="Q224" s="47" t="s">
        <v>417</v>
      </c>
      <c r="R224" s="48">
        <v>0</v>
      </c>
      <c r="T224" s="55">
        <v>4</v>
      </c>
      <c r="U224" s="67">
        <v>2010</v>
      </c>
      <c r="V224" s="46" t="s">
        <v>156</v>
      </c>
      <c r="W224" s="46" t="s">
        <v>121</v>
      </c>
      <c r="X224" s="46" t="s">
        <v>140</v>
      </c>
      <c r="Y224" s="68" t="str">
        <f t="shared" si="8"/>
        <v>42010暖房設備用無し（一定速）</v>
      </c>
      <c r="Z224" s="69">
        <v>0.25</v>
      </c>
      <c r="AA224" s="69">
        <v>0.75</v>
      </c>
      <c r="AB224" s="70">
        <v>0.25</v>
      </c>
      <c r="AC224" s="70">
        <v>0.75</v>
      </c>
      <c r="AD224" s="61">
        <f>HLOOKUP(T224,既存設備NO1!$E$16:$P$17,2,0)</f>
        <v>0</v>
      </c>
      <c r="AE224" s="62">
        <f t="shared" si="7"/>
        <v>0.75</v>
      </c>
    </row>
    <row r="225" spans="13:31" ht="13.5" customHeight="1">
      <c r="M225" s="46">
        <v>7</v>
      </c>
      <c r="N225" s="47" t="s">
        <v>122</v>
      </c>
      <c r="O225" s="47" t="s">
        <v>113</v>
      </c>
      <c r="P225" s="47" t="s">
        <v>344</v>
      </c>
      <c r="Q225" s="47" t="s">
        <v>418</v>
      </c>
      <c r="R225" s="48">
        <v>0</v>
      </c>
      <c r="T225" s="55">
        <v>4</v>
      </c>
      <c r="U225" s="67">
        <v>2015</v>
      </c>
      <c r="V225" s="46" t="s">
        <v>124</v>
      </c>
      <c r="W225" s="46" t="s">
        <v>125</v>
      </c>
      <c r="X225" s="46" t="s">
        <v>102</v>
      </c>
      <c r="Y225" s="68" t="str">
        <f t="shared" si="8"/>
        <v>42015冷房店舗用有り</v>
      </c>
      <c r="Z225" s="69">
        <v>-1.38</v>
      </c>
      <c r="AA225" s="69">
        <v>2.38</v>
      </c>
      <c r="AB225" s="70">
        <v>1.0581</v>
      </c>
      <c r="AC225" s="70">
        <v>1.7705</v>
      </c>
      <c r="AD225" s="61">
        <f>HLOOKUP(T225,既存設備NO1!$E$16:$P$17,2,0)</f>
        <v>0</v>
      </c>
      <c r="AE225" s="62">
        <f t="shared" si="7"/>
        <v>1.77</v>
      </c>
    </row>
    <row r="226" spans="13:31" ht="13.5" customHeight="1">
      <c r="M226" s="46">
        <v>7</v>
      </c>
      <c r="N226" s="47" t="s">
        <v>130</v>
      </c>
      <c r="O226" s="47" t="s">
        <v>113</v>
      </c>
      <c r="P226" s="47" t="s">
        <v>344</v>
      </c>
      <c r="Q226" s="47" t="s">
        <v>419</v>
      </c>
      <c r="R226" s="48">
        <v>0</v>
      </c>
      <c r="T226" s="55">
        <v>4</v>
      </c>
      <c r="U226" s="67">
        <v>2015</v>
      </c>
      <c r="V226" s="46" t="s">
        <v>124</v>
      </c>
      <c r="W226" s="46" t="s">
        <v>111</v>
      </c>
      <c r="X226" s="46" t="s">
        <v>102</v>
      </c>
      <c r="Y226" s="68" t="str">
        <f t="shared" si="8"/>
        <v>42015冷房ビル用マルチ有り</v>
      </c>
      <c r="Z226" s="69">
        <v>-1.5740000000000001</v>
      </c>
      <c r="AA226" s="69">
        <v>2.5739999999999998</v>
      </c>
      <c r="AB226" s="70">
        <v>1.0751999999999999</v>
      </c>
      <c r="AC226" s="70">
        <v>1.9117</v>
      </c>
      <c r="AD226" s="61">
        <f>HLOOKUP(T226,既存設備NO1!$E$16:$P$17,2,0)</f>
        <v>0</v>
      </c>
      <c r="AE226" s="62">
        <f t="shared" si="7"/>
        <v>1.911</v>
      </c>
    </row>
    <row r="227" spans="13:31" ht="13.5" customHeight="1">
      <c r="M227" s="46">
        <v>7</v>
      </c>
      <c r="N227" s="47" t="s">
        <v>128</v>
      </c>
      <c r="O227" s="47" t="s">
        <v>113</v>
      </c>
      <c r="P227" s="47" t="s">
        <v>344</v>
      </c>
      <c r="Q227" s="47" t="s">
        <v>420</v>
      </c>
      <c r="R227" s="48">
        <v>0</v>
      </c>
      <c r="T227" s="55">
        <v>4</v>
      </c>
      <c r="U227" s="67">
        <v>2015</v>
      </c>
      <c r="V227" s="46" t="s">
        <v>124</v>
      </c>
      <c r="W227" s="46" t="s">
        <v>121</v>
      </c>
      <c r="X227" s="46" t="s">
        <v>102</v>
      </c>
      <c r="Y227" s="68" t="str">
        <f t="shared" si="8"/>
        <v>42015冷房設備用有り</v>
      </c>
      <c r="Z227" s="69">
        <v>-0.62</v>
      </c>
      <c r="AA227" s="69">
        <v>1.62</v>
      </c>
      <c r="AB227" s="70">
        <v>1.0472999999999999</v>
      </c>
      <c r="AC227" s="70">
        <v>1.2032</v>
      </c>
      <c r="AD227" s="61">
        <f>HLOOKUP(T227,既存設備NO1!$E$16:$P$17,2,0)</f>
        <v>0</v>
      </c>
      <c r="AE227" s="62">
        <f t="shared" si="7"/>
        <v>1.2030000000000001</v>
      </c>
    </row>
    <row r="228" spans="13:31" ht="13.5" customHeight="1">
      <c r="M228" s="46">
        <v>7</v>
      </c>
      <c r="N228" s="47" t="s">
        <v>138</v>
      </c>
      <c r="O228" s="47" t="s">
        <v>113</v>
      </c>
      <c r="P228" s="47" t="s">
        <v>344</v>
      </c>
      <c r="Q228" s="47" t="s">
        <v>421</v>
      </c>
      <c r="R228" s="48">
        <v>0</v>
      </c>
      <c r="T228" s="55">
        <v>4</v>
      </c>
      <c r="U228" s="67">
        <v>2015</v>
      </c>
      <c r="V228" s="46" t="s">
        <v>124</v>
      </c>
      <c r="W228" s="46" t="s">
        <v>125</v>
      </c>
      <c r="X228" s="46" t="s">
        <v>140</v>
      </c>
      <c r="Y228" s="68" t="str">
        <f t="shared" si="8"/>
        <v>42015冷房店舗用無し（一定速）</v>
      </c>
      <c r="Z228" s="69">
        <v>0.25</v>
      </c>
      <c r="AA228" s="69">
        <v>0.75</v>
      </c>
      <c r="AB228" s="70">
        <v>0.25</v>
      </c>
      <c r="AC228" s="70">
        <v>0.75</v>
      </c>
      <c r="AD228" s="61">
        <f>HLOOKUP(T228,既存設備NO1!$E$16:$P$17,2,0)</f>
        <v>0</v>
      </c>
      <c r="AE228" s="62">
        <f t="shared" si="7"/>
        <v>0.75</v>
      </c>
    </row>
    <row r="229" spans="13:31" ht="13.5" customHeight="1">
      <c r="M229" s="46">
        <v>7</v>
      </c>
      <c r="N229" s="47" t="s">
        <v>143</v>
      </c>
      <c r="O229" s="47" t="s">
        <v>113</v>
      </c>
      <c r="P229" s="47" t="s">
        <v>344</v>
      </c>
      <c r="Q229" s="47" t="s">
        <v>422</v>
      </c>
      <c r="R229" s="48">
        <v>0</v>
      </c>
      <c r="T229" s="55">
        <v>4</v>
      </c>
      <c r="U229" s="67">
        <v>2015</v>
      </c>
      <c r="V229" s="46" t="s">
        <v>124</v>
      </c>
      <c r="W229" s="46" t="s">
        <v>111</v>
      </c>
      <c r="X229" s="46" t="s">
        <v>140</v>
      </c>
      <c r="Y229" s="68" t="str">
        <f t="shared" si="8"/>
        <v>42015冷房ビル用マルチ無し（一定速）</v>
      </c>
      <c r="Z229" s="69">
        <v>0.25</v>
      </c>
      <c r="AA229" s="69">
        <v>0.75</v>
      </c>
      <c r="AB229" s="70">
        <v>0.25</v>
      </c>
      <c r="AC229" s="70">
        <v>0.75</v>
      </c>
      <c r="AD229" s="61">
        <f>HLOOKUP(T229,既存設備NO1!$E$16:$P$17,2,0)</f>
        <v>0</v>
      </c>
      <c r="AE229" s="62">
        <f t="shared" si="7"/>
        <v>0.75</v>
      </c>
    </row>
    <row r="230" spans="13:31" ht="13.5" customHeight="1">
      <c r="M230" s="46">
        <v>7</v>
      </c>
      <c r="N230" s="47" t="s">
        <v>149</v>
      </c>
      <c r="O230" s="47" t="s">
        <v>113</v>
      </c>
      <c r="P230" s="47" t="s">
        <v>344</v>
      </c>
      <c r="Q230" s="47" t="s">
        <v>423</v>
      </c>
      <c r="R230" s="48">
        <v>0</v>
      </c>
      <c r="T230" s="55">
        <v>4</v>
      </c>
      <c r="U230" s="67">
        <v>2015</v>
      </c>
      <c r="V230" s="46" t="s">
        <v>124</v>
      </c>
      <c r="W230" s="46" t="s">
        <v>121</v>
      </c>
      <c r="X230" s="46" t="s">
        <v>140</v>
      </c>
      <c r="Y230" s="68" t="str">
        <f t="shared" si="8"/>
        <v>42015冷房設備用無し（一定速）</v>
      </c>
      <c r="Z230" s="69">
        <v>0.25</v>
      </c>
      <c r="AA230" s="69">
        <v>0.75</v>
      </c>
      <c r="AB230" s="70">
        <v>0.25</v>
      </c>
      <c r="AC230" s="70">
        <v>0.75</v>
      </c>
      <c r="AD230" s="61">
        <f>HLOOKUP(T230,既存設備NO1!$E$16:$P$17,2,0)</f>
        <v>0</v>
      </c>
      <c r="AE230" s="62">
        <f t="shared" si="7"/>
        <v>0.75</v>
      </c>
    </row>
    <row r="231" spans="13:31" ht="13.5" customHeight="1">
      <c r="M231" s="46">
        <v>7</v>
      </c>
      <c r="N231" s="47" t="s">
        <v>154</v>
      </c>
      <c r="O231" s="47" t="s">
        <v>113</v>
      </c>
      <c r="P231" s="47" t="s">
        <v>344</v>
      </c>
      <c r="Q231" s="47" t="s">
        <v>424</v>
      </c>
      <c r="R231" s="48">
        <v>0</v>
      </c>
      <c r="T231" s="55">
        <v>4</v>
      </c>
      <c r="U231" s="56">
        <v>2015</v>
      </c>
      <c r="V231" s="57" t="s">
        <v>156</v>
      </c>
      <c r="W231" s="57" t="s">
        <v>125</v>
      </c>
      <c r="X231" s="57" t="s">
        <v>102</v>
      </c>
      <c r="Y231" s="58" t="str">
        <f t="shared" si="8"/>
        <v>42015暖房店舗用有り</v>
      </c>
      <c r="Z231" s="59">
        <v>-0.97</v>
      </c>
      <c r="AA231" s="59">
        <v>1.97</v>
      </c>
      <c r="AB231" s="60">
        <v>1.0867</v>
      </c>
      <c r="AC231" s="60">
        <v>1.4558</v>
      </c>
      <c r="AD231" s="61">
        <f>HLOOKUP(T231,既存設備NO1!$E$16:$P$17,2,0)</f>
        <v>0</v>
      </c>
      <c r="AE231" s="62">
        <f t="shared" si="7"/>
        <v>1.4550000000000001</v>
      </c>
    </row>
    <row r="232" spans="13:31" ht="13.5" customHeight="1">
      <c r="M232" s="46">
        <v>7</v>
      </c>
      <c r="N232" s="47" t="s">
        <v>153</v>
      </c>
      <c r="O232" s="47" t="s">
        <v>113</v>
      </c>
      <c r="P232" s="47" t="s">
        <v>344</v>
      </c>
      <c r="Q232" s="47" t="s">
        <v>425</v>
      </c>
      <c r="R232" s="48">
        <v>0</v>
      </c>
      <c r="T232" s="55">
        <v>4</v>
      </c>
      <c r="U232" s="56">
        <v>2015</v>
      </c>
      <c r="V232" s="57" t="s">
        <v>156</v>
      </c>
      <c r="W232" s="57" t="s">
        <v>111</v>
      </c>
      <c r="X232" s="57" t="s">
        <v>102</v>
      </c>
      <c r="Y232" s="58" t="str">
        <f t="shared" si="8"/>
        <v>42015暖房ビル用マルチ有り</v>
      </c>
      <c r="Z232" s="59">
        <v>-0.876</v>
      </c>
      <c r="AA232" s="59">
        <v>1.8759999999999999</v>
      </c>
      <c r="AB232" s="60">
        <v>1.0398000000000001</v>
      </c>
      <c r="AC232" s="60">
        <v>1.3971</v>
      </c>
      <c r="AD232" s="61">
        <f>HLOOKUP(T232,既存設備NO1!$E$16:$P$17,2,0)</f>
        <v>0</v>
      </c>
      <c r="AE232" s="62">
        <f t="shared" si="7"/>
        <v>1.397</v>
      </c>
    </row>
    <row r="233" spans="13:31" ht="13.5" customHeight="1">
      <c r="M233" s="46">
        <v>7</v>
      </c>
      <c r="N233" s="47" t="s">
        <v>110</v>
      </c>
      <c r="O233" s="47" t="s">
        <v>113</v>
      </c>
      <c r="P233" s="47" t="s">
        <v>344</v>
      </c>
      <c r="Q233" s="47" t="s">
        <v>426</v>
      </c>
      <c r="R233" s="48">
        <v>0</v>
      </c>
      <c r="T233" s="55">
        <v>4</v>
      </c>
      <c r="U233" s="56">
        <v>2015</v>
      </c>
      <c r="V233" s="57" t="s">
        <v>156</v>
      </c>
      <c r="W233" s="57" t="s">
        <v>121</v>
      </c>
      <c r="X233" s="57" t="s">
        <v>102</v>
      </c>
      <c r="Y233" s="58" t="str">
        <f t="shared" si="8"/>
        <v>42015暖房設備用有り</v>
      </c>
      <c r="Z233" s="59">
        <v>-0.59799999999999998</v>
      </c>
      <c r="AA233" s="59">
        <v>1.5980000000000001</v>
      </c>
      <c r="AB233" s="60">
        <v>1.0339</v>
      </c>
      <c r="AC233" s="60">
        <v>1.19</v>
      </c>
      <c r="AD233" s="61">
        <f>HLOOKUP(T233,既存設備NO1!$E$16:$P$17,2,0)</f>
        <v>0</v>
      </c>
      <c r="AE233" s="62">
        <f t="shared" si="7"/>
        <v>1.19</v>
      </c>
    </row>
    <row r="234" spans="13:31" ht="13.5" customHeight="1">
      <c r="M234" s="46">
        <v>7</v>
      </c>
      <c r="N234" s="47" t="s">
        <v>90</v>
      </c>
      <c r="O234" s="47" t="s">
        <v>113</v>
      </c>
      <c r="P234" s="47" t="s">
        <v>344</v>
      </c>
      <c r="Q234" s="47" t="s">
        <v>427</v>
      </c>
      <c r="R234" s="48">
        <v>0</v>
      </c>
      <c r="T234" s="55">
        <v>4</v>
      </c>
      <c r="U234" s="56">
        <v>2015</v>
      </c>
      <c r="V234" s="57" t="s">
        <v>156</v>
      </c>
      <c r="W234" s="57" t="s">
        <v>125</v>
      </c>
      <c r="X234" s="57" t="s">
        <v>140</v>
      </c>
      <c r="Y234" s="58" t="str">
        <f t="shared" si="8"/>
        <v>42015暖房店舗用無し（一定速）</v>
      </c>
      <c r="Z234" s="59">
        <v>0.25</v>
      </c>
      <c r="AA234" s="59">
        <v>0.75</v>
      </c>
      <c r="AB234" s="60">
        <v>0.25</v>
      </c>
      <c r="AC234" s="60">
        <v>0.75</v>
      </c>
      <c r="AD234" s="61">
        <f>HLOOKUP(T234,既存設備NO1!$E$16:$P$17,2,0)</f>
        <v>0</v>
      </c>
      <c r="AE234" s="62">
        <f t="shared" si="7"/>
        <v>0.75</v>
      </c>
    </row>
    <row r="235" spans="13:31" ht="13.5" customHeight="1">
      <c r="M235" s="46">
        <v>7</v>
      </c>
      <c r="N235" s="47" t="s">
        <v>171</v>
      </c>
      <c r="O235" s="47" t="s">
        <v>113</v>
      </c>
      <c r="P235" s="47" t="s">
        <v>344</v>
      </c>
      <c r="Q235" s="47" t="s">
        <v>428</v>
      </c>
      <c r="R235" s="48">
        <v>0</v>
      </c>
      <c r="T235" s="55">
        <v>4</v>
      </c>
      <c r="U235" s="56">
        <v>2015</v>
      </c>
      <c r="V235" s="57" t="s">
        <v>156</v>
      </c>
      <c r="W235" s="57" t="s">
        <v>111</v>
      </c>
      <c r="X235" s="57" t="s">
        <v>140</v>
      </c>
      <c r="Y235" s="58" t="str">
        <f t="shared" si="8"/>
        <v>42015暖房ビル用マルチ無し（一定速）</v>
      </c>
      <c r="Z235" s="59">
        <v>0.25</v>
      </c>
      <c r="AA235" s="59">
        <v>0.75</v>
      </c>
      <c r="AB235" s="60">
        <v>0.25</v>
      </c>
      <c r="AC235" s="60">
        <v>0.75</v>
      </c>
      <c r="AD235" s="61">
        <f>HLOOKUP(T235,既存設備NO1!$E$16:$P$17,2,0)</f>
        <v>0</v>
      </c>
      <c r="AE235" s="62">
        <f t="shared" si="7"/>
        <v>0.75</v>
      </c>
    </row>
    <row r="236" spans="13:31" ht="13.5" customHeight="1">
      <c r="M236" s="46">
        <v>8</v>
      </c>
      <c r="N236" s="47" t="s">
        <v>112</v>
      </c>
      <c r="O236" s="47" t="s">
        <v>113</v>
      </c>
      <c r="P236" s="47" t="s">
        <v>344</v>
      </c>
      <c r="Q236" s="47" t="s">
        <v>429</v>
      </c>
      <c r="R236" s="48">
        <v>0</v>
      </c>
      <c r="T236" s="55">
        <v>4</v>
      </c>
      <c r="U236" s="57">
        <v>2015</v>
      </c>
      <c r="V236" s="57" t="s">
        <v>156</v>
      </c>
      <c r="W236" s="57" t="s">
        <v>121</v>
      </c>
      <c r="X236" s="57" t="s">
        <v>140</v>
      </c>
      <c r="Y236" s="58" t="str">
        <f t="shared" si="8"/>
        <v>42015暖房設備用無し（一定速）</v>
      </c>
      <c r="Z236" s="59">
        <v>0.25</v>
      </c>
      <c r="AA236" s="59">
        <v>0.75</v>
      </c>
      <c r="AB236" s="60">
        <v>0.25</v>
      </c>
      <c r="AC236" s="60">
        <v>0.75</v>
      </c>
      <c r="AD236" s="61">
        <f>HLOOKUP(T236,既存設備NO1!$E$16:$P$17,2,0)</f>
        <v>0</v>
      </c>
      <c r="AE236" s="62">
        <f t="shared" si="7"/>
        <v>0.75</v>
      </c>
    </row>
    <row r="237" spans="13:31" ht="13.5" customHeight="1">
      <c r="M237" s="46">
        <v>8</v>
      </c>
      <c r="N237" s="47" t="s">
        <v>122</v>
      </c>
      <c r="O237" s="47" t="s">
        <v>113</v>
      </c>
      <c r="P237" s="47" t="s">
        <v>344</v>
      </c>
      <c r="Q237" s="47" t="s">
        <v>430</v>
      </c>
      <c r="R237" s="48">
        <v>0</v>
      </c>
      <c r="T237" s="71">
        <v>4</v>
      </c>
      <c r="U237" s="72">
        <v>2020</v>
      </c>
      <c r="V237" s="72" t="s">
        <v>124</v>
      </c>
      <c r="W237" s="72" t="s">
        <v>125</v>
      </c>
      <c r="X237" s="72" t="s">
        <v>102</v>
      </c>
      <c r="Y237" s="73" t="str">
        <f t="shared" si="8"/>
        <v>42020冷房店舗用有り</v>
      </c>
      <c r="Z237" s="72">
        <v>-1.38</v>
      </c>
      <c r="AA237" s="72">
        <v>2.38</v>
      </c>
      <c r="AB237" s="72">
        <v>1.0581</v>
      </c>
      <c r="AC237" s="72">
        <v>1.7705</v>
      </c>
      <c r="AD237" s="61">
        <f>HLOOKUP(T237,既存設備NO1!$E$16:$P$17,2,0)</f>
        <v>0</v>
      </c>
      <c r="AE237" s="74">
        <f t="shared" si="7"/>
        <v>1.77</v>
      </c>
    </row>
    <row r="238" spans="13:31" ht="13.5" customHeight="1">
      <c r="M238" s="46">
        <v>8</v>
      </c>
      <c r="N238" s="47" t="s">
        <v>130</v>
      </c>
      <c r="O238" s="47" t="s">
        <v>113</v>
      </c>
      <c r="P238" s="47" t="s">
        <v>344</v>
      </c>
      <c r="Q238" s="47" t="s">
        <v>431</v>
      </c>
      <c r="R238" s="48">
        <v>0</v>
      </c>
      <c r="T238" s="71">
        <v>4</v>
      </c>
      <c r="U238" s="72">
        <v>2020</v>
      </c>
      <c r="V238" s="72" t="s">
        <v>124</v>
      </c>
      <c r="W238" s="72" t="s">
        <v>111</v>
      </c>
      <c r="X238" s="72" t="s">
        <v>102</v>
      </c>
      <c r="Y238" s="73" t="str">
        <f t="shared" si="8"/>
        <v>42020冷房ビル用マルチ有り</v>
      </c>
      <c r="Z238" s="72">
        <v>-1.68</v>
      </c>
      <c r="AA238" s="72">
        <v>2.68</v>
      </c>
      <c r="AB238" s="72">
        <v>1.0788</v>
      </c>
      <c r="AC238" s="72">
        <v>2.0053000000000001</v>
      </c>
      <c r="AD238" s="61">
        <f>HLOOKUP(T238,既存設備NO1!$E$16:$P$17,2,0)</f>
        <v>0</v>
      </c>
      <c r="AE238" s="74">
        <f t="shared" si="7"/>
        <v>2.0049999999999999</v>
      </c>
    </row>
    <row r="239" spans="13:31" ht="14.25" customHeight="1">
      <c r="M239" s="46">
        <v>8</v>
      </c>
      <c r="N239" s="47" t="s">
        <v>128</v>
      </c>
      <c r="O239" s="47" t="s">
        <v>113</v>
      </c>
      <c r="P239" s="47" t="s">
        <v>344</v>
      </c>
      <c r="Q239" s="47" t="s">
        <v>432</v>
      </c>
      <c r="R239" s="48">
        <v>0</v>
      </c>
      <c r="T239" s="71">
        <v>4</v>
      </c>
      <c r="U239" s="72">
        <v>2020</v>
      </c>
      <c r="V239" s="72" t="s">
        <v>124</v>
      </c>
      <c r="W239" s="72" t="s">
        <v>121</v>
      </c>
      <c r="X239" s="72" t="s">
        <v>102</v>
      </c>
      <c r="Y239" s="73" t="str">
        <f t="shared" si="8"/>
        <v>42020冷房設備用有り</v>
      </c>
      <c r="Z239" s="72">
        <v>-0.62</v>
      </c>
      <c r="AA239" s="72">
        <v>1.62</v>
      </c>
      <c r="AB239" s="72">
        <v>1.0472999999999999</v>
      </c>
      <c r="AC239" s="72">
        <v>1.2032</v>
      </c>
      <c r="AD239" s="61">
        <f>HLOOKUP(T239,既存設備NO1!$E$16:$P$17,2,0)</f>
        <v>0</v>
      </c>
      <c r="AE239" s="74">
        <f t="shared" si="7"/>
        <v>1.2030000000000001</v>
      </c>
    </row>
    <row r="240" spans="13:31" ht="13.5" customHeight="1">
      <c r="M240" s="46">
        <v>8</v>
      </c>
      <c r="N240" s="47" t="s">
        <v>138</v>
      </c>
      <c r="O240" s="47" t="s">
        <v>113</v>
      </c>
      <c r="P240" s="47" t="s">
        <v>344</v>
      </c>
      <c r="Q240" s="47" t="s">
        <v>433</v>
      </c>
      <c r="R240" s="48">
        <v>0</v>
      </c>
      <c r="T240" s="71">
        <v>4</v>
      </c>
      <c r="U240" s="72">
        <v>2020</v>
      </c>
      <c r="V240" s="72" t="s">
        <v>124</v>
      </c>
      <c r="W240" s="72" t="s">
        <v>125</v>
      </c>
      <c r="X240" s="72" t="s">
        <v>140</v>
      </c>
      <c r="Y240" s="73" t="str">
        <f t="shared" si="8"/>
        <v>42020冷房店舗用無し（一定速）</v>
      </c>
      <c r="Z240" s="75">
        <v>0.25</v>
      </c>
      <c r="AA240" s="75">
        <v>0.75</v>
      </c>
      <c r="AB240" s="76">
        <v>0.25</v>
      </c>
      <c r="AC240" s="76">
        <v>0.75</v>
      </c>
      <c r="AD240" s="61">
        <f>HLOOKUP(T240,既存設備NO1!$E$16:$P$17,2,0)</f>
        <v>0</v>
      </c>
      <c r="AE240" s="74">
        <f t="shared" si="7"/>
        <v>0.75</v>
      </c>
    </row>
    <row r="241" spans="13:31" ht="13.5" customHeight="1">
      <c r="M241" s="46">
        <v>8</v>
      </c>
      <c r="N241" s="47" t="s">
        <v>143</v>
      </c>
      <c r="O241" s="47" t="s">
        <v>113</v>
      </c>
      <c r="P241" s="47" t="s">
        <v>344</v>
      </c>
      <c r="Q241" s="47" t="s">
        <v>434</v>
      </c>
      <c r="R241" s="48">
        <v>0</v>
      </c>
      <c r="T241" s="71">
        <v>4</v>
      </c>
      <c r="U241" s="72">
        <v>2020</v>
      </c>
      <c r="V241" s="72" t="s">
        <v>124</v>
      </c>
      <c r="W241" s="72" t="s">
        <v>111</v>
      </c>
      <c r="X241" s="72" t="s">
        <v>140</v>
      </c>
      <c r="Y241" s="73" t="str">
        <f t="shared" si="8"/>
        <v>42020冷房ビル用マルチ無し（一定速）</v>
      </c>
      <c r="Z241" s="75">
        <v>0.25</v>
      </c>
      <c r="AA241" s="75">
        <v>0.75</v>
      </c>
      <c r="AB241" s="76">
        <v>0.25</v>
      </c>
      <c r="AC241" s="76">
        <v>0.75</v>
      </c>
      <c r="AD241" s="61">
        <f>HLOOKUP(T241,既存設備NO1!$E$16:$P$17,2,0)</f>
        <v>0</v>
      </c>
      <c r="AE241" s="74">
        <f t="shared" si="7"/>
        <v>0.75</v>
      </c>
    </row>
    <row r="242" spans="13:31" ht="13.5" customHeight="1">
      <c r="M242" s="46">
        <v>8</v>
      </c>
      <c r="N242" s="47" t="s">
        <v>149</v>
      </c>
      <c r="O242" s="47" t="s">
        <v>113</v>
      </c>
      <c r="P242" s="47" t="s">
        <v>344</v>
      </c>
      <c r="Q242" s="47" t="s">
        <v>435</v>
      </c>
      <c r="R242" s="48">
        <v>0</v>
      </c>
      <c r="T242" s="71">
        <v>4</v>
      </c>
      <c r="U242" s="72">
        <v>2020</v>
      </c>
      <c r="V242" s="72" t="s">
        <v>124</v>
      </c>
      <c r="W242" s="72" t="s">
        <v>121</v>
      </c>
      <c r="X242" s="72" t="s">
        <v>140</v>
      </c>
      <c r="Y242" s="73" t="str">
        <f t="shared" si="8"/>
        <v>42020冷房設備用無し（一定速）</v>
      </c>
      <c r="Z242" s="75">
        <v>0.25</v>
      </c>
      <c r="AA242" s="75">
        <v>0.75</v>
      </c>
      <c r="AB242" s="76">
        <v>0.25</v>
      </c>
      <c r="AC242" s="76">
        <v>0.75</v>
      </c>
      <c r="AD242" s="61">
        <f>HLOOKUP(T242,既存設備NO1!$E$16:$P$17,2,0)</f>
        <v>0</v>
      </c>
      <c r="AE242" s="74">
        <f t="shared" si="7"/>
        <v>0.75</v>
      </c>
    </row>
    <row r="243" spans="13:31" ht="14.25" customHeight="1">
      <c r="M243" s="46">
        <v>8</v>
      </c>
      <c r="N243" s="47" t="s">
        <v>154</v>
      </c>
      <c r="O243" s="47" t="s">
        <v>113</v>
      </c>
      <c r="P243" s="47" t="s">
        <v>344</v>
      </c>
      <c r="Q243" s="47" t="s">
        <v>436</v>
      </c>
      <c r="R243" s="48">
        <v>0</v>
      </c>
      <c r="T243" s="71">
        <v>4</v>
      </c>
      <c r="U243" s="72">
        <v>2020</v>
      </c>
      <c r="V243" s="72" t="s">
        <v>156</v>
      </c>
      <c r="W243" s="72" t="s">
        <v>125</v>
      </c>
      <c r="X243" s="72" t="s">
        <v>102</v>
      </c>
      <c r="Y243" s="73" t="str">
        <f t="shared" si="8"/>
        <v>42020暖房店舗用有り</v>
      </c>
      <c r="Z243" s="72">
        <v>-0.96</v>
      </c>
      <c r="AA243" s="72">
        <v>1.96</v>
      </c>
      <c r="AB243" s="72">
        <v>1.0862000000000001</v>
      </c>
      <c r="AC243" s="72">
        <v>1.4483999999999999</v>
      </c>
      <c r="AD243" s="61">
        <f>HLOOKUP(T243,既存設備NO1!$E$16:$P$17,2,0)</f>
        <v>0</v>
      </c>
      <c r="AE243" s="74">
        <f t="shared" si="7"/>
        <v>1.448</v>
      </c>
    </row>
    <row r="244" spans="13:31" ht="13.5" customHeight="1">
      <c r="M244" s="46">
        <v>8</v>
      </c>
      <c r="N244" s="47" t="s">
        <v>153</v>
      </c>
      <c r="O244" s="47" t="s">
        <v>113</v>
      </c>
      <c r="P244" s="47" t="s">
        <v>344</v>
      </c>
      <c r="Q244" s="47" t="s">
        <v>437</v>
      </c>
      <c r="R244" s="48">
        <v>0</v>
      </c>
      <c r="T244" s="71">
        <v>4</v>
      </c>
      <c r="U244" s="72">
        <v>2020</v>
      </c>
      <c r="V244" s="72" t="s">
        <v>156</v>
      </c>
      <c r="W244" s="72" t="s">
        <v>111</v>
      </c>
      <c r="X244" s="72" t="s">
        <v>102</v>
      </c>
      <c r="Y244" s="73" t="str">
        <f t="shared" si="8"/>
        <v>42020暖房ビル用マルチ有り</v>
      </c>
      <c r="Z244" s="72">
        <v>-1.1000000000000001</v>
      </c>
      <c r="AA244" s="72">
        <v>2.1</v>
      </c>
      <c r="AB244" s="72">
        <v>1.0416000000000001</v>
      </c>
      <c r="AC244" s="72">
        <v>1.4596</v>
      </c>
      <c r="AD244" s="61">
        <f>HLOOKUP(T244,既存設備NO1!$E$16:$P$17,2,0)</f>
        <v>0</v>
      </c>
      <c r="AE244" s="74">
        <f t="shared" si="7"/>
        <v>1.4590000000000001</v>
      </c>
    </row>
    <row r="245" spans="13:31" ht="13.5" customHeight="1">
      <c r="M245" s="46">
        <v>8</v>
      </c>
      <c r="N245" s="47" t="s">
        <v>110</v>
      </c>
      <c r="O245" s="47" t="s">
        <v>113</v>
      </c>
      <c r="P245" s="47" t="s">
        <v>344</v>
      </c>
      <c r="Q245" s="47" t="s">
        <v>438</v>
      </c>
      <c r="R245" s="48">
        <v>0</v>
      </c>
      <c r="T245" s="71">
        <v>4</v>
      </c>
      <c r="U245" s="72">
        <v>2020</v>
      </c>
      <c r="V245" s="72" t="s">
        <v>156</v>
      </c>
      <c r="W245" s="72" t="s">
        <v>121</v>
      </c>
      <c r="X245" s="72" t="s">
        <v>102</v>
      </c>
      <c r="Y245" s="73" t="str">
        <f t="shared" si="8"/>
        <v>42020暖房設備用有り</v>
      </c>
      <c r="Z245" s="72">
        <v>-0.46</v>
      </c>
      <c r="AA245" s="72">
        <v>1.46</v>
      </c>
      <c r="AB245" s="72">
        <v>0.94</v>
      </c>
      <c r="AC245" s="72">
        <v>1.1100000000000001</v>
      </c>
      <c r="AD245" s="61">
        <f>HLOOKUP(T245,既存設備NO1!$E$16:$P$17,2,0)</f>
        <v>0</v>
      </c>
      <c r="AE245" s="74">
        <f t="shared" si="7"/>
        <v>1.1100000000000001</v>
      </c>
    </row>
    <row r="246" spans="13:31" ht="13.5" customHeight="1">
      <c r="M246" s="46">
        <v>8</v>
      </c>
      <c r="N246" s="47" t="s">
        <v>90</v>
      </c>
      <c r="O246" s="47" t="s">
        <v>113</v>
      </c>
      <c r="P246" s="47" t="s">
        <v>344</v>
      </c>
      <c r="Q246" s="47" t="s">
        <v>439</v>
      </c>
      <c r="R246" s="48">
        <v>0</v>
      </c>
      <c r="T246" s="71">
        <v>4</v>
      </c>
      <c r="U246" s="72">
        <v>2020</v>
      </c>
      <c r="V246" s="72" t="s">
        <v>156</v>
      </c>
      <c r="W246" s="72" t="s">
        <v>125</v>
      </c>
      <c r="X246" s="72" t="s">
        <v>140</v>
      </c>
      <c r="Y246" s="73" t="str">
        <f t="shared" si="8"/>
        <v>42020暖房店舗用無し（一定速）</v>
      </c>
      <c r="Z246" s="75">
        <v>0.25</v>
      </c>
      <c r="AA246" s="75">
        <v>0.75</v>
      </c>
      <c r="AB246" s="76">
        <v>0.25</v>
      </c>
      <c r="AC246" s="76">
        <v>0.75</v>
      </c>
      <c r="AD246" s="61">
        <f>HLOOKUP(T246,既存設備NO1!$E$16:$P$17,2,0)</f>
        <v>0</v>
      </c>
      <c r="AE246" s="74">
        <f t="shared" si="7"/>
        <v>0.75</v>
      </c>
    </row>
    <row r="247" spans="13:31" ht="13.5" customHeight="1">
      <c r="M247" s="46">
        <v>8</v>
      </c>
      <c r="N247" s="47" t="s">
        <v>171</v>
      </c>
      <c r="O247" s="47" t="s">
        <v>113</v>
      </c>
      <c r="P247" s="47" t="s">
        <v>344</v>
      </c>
      <c r="Q247" s="47" t="s">
        <v>440</v>
      </c>
      <c r="R247" s="48">
        <v>0</v>
      </c>
      <c r="T247" s="71">
        <v>4</v>
      </c>
      <c r="U247" s="72">
        <v>2020</v>
      </c>
      <c r="V247" s="72" t="s">
        <v>156</v>
      </c>
      <c r="W247" s="72" t="s">
        <v>111</v>
      </c>
      <c r="X247" s="72" t="s">
        <v>140</v>
      </c>
      <c r="Y247" s="73" t="str">
        <f t="shared" si="8"/>
        <v>42020暖房ビル用マルチ無し（一定速）</v>
      </c>
      <c r="Z247" s="75">
        <v>0.25</v>
      </c>
      <c r="AA247" s="75">
        <v>0.75</v>
      </c>
      <c r="AB247" s="76">
        <v>0.25</v>
      </c>
      <c r="AC247" s="76">
        <v>0.75</v>
      </c>
      <c r="AD247" s="61">
        <f>HLOOKUP(T247,既存設備NO1!$E$16:$P$17,2,0)</f>
        <v>0</v>
      </c>
      <c r="AE247" s="74">
        <f t="shared" si="7"/>
        <v>0.75</v>
      </c>
    </row>
    <row r="248" spans="13:31" ht="13.5" customHeight="1">
      <c r="M248" s="46">
        <v>9</v>
      </c>
      <c r="N248" s="47" t="s">
        <v>112</v>
      </c>
      <c r="O248" s="47" t="s">
        <v>113</v>
      </c>
      <c r="P248" s="47" t="s">
        <v>344</v>
      </c>
      <c r="Q248" s="47" t="s">
        <v>441</v>
      </c>
      <c r="R248" s="48">
        <v>0</v>
      </c>
      <c r="T248" s="71">
        <v>4</v>
      </c>
      <c r="U248" s="72">
        <v>2020</v>
      </c>
      <c r="V248" s="72" t="s">
        <v>156</v>
      </c>
      <c r="W248" s="72" t="s">
        <v>121</v>
      </c>
      <c r="X248" s="72" t="s">
        <v>140</v>
      </c>
      <c r="Y248" s="73" t="str">
        <f t="shared" si="8"/>
        <v>42020暖房設備用無し（一定速）</v>
      </c>
      <c r="Z248" s="75">
        <v>0.25</v>
      </c>
      <c r="AA248" s="75">
        <v>0.75</v>
      </c>
      <c r="AB248" s="76">
        <v>0.25</v>
      </c>
      <c r="AC248" s="76">
        <v>0.75</v>
      </c>
      <c r="AD248" s="61">
        <f>HLOOKUP(T248,既存設備NO1!$E$16:$P$17,2,0)</f>
        <v>0</v>
      </c>
      <c r="AE248" s="74">
        <f t="shared" si="7"/>
        <v>0.75</v>
      </c>
    </row>
    <row r="249" spans="13:31" ht="13.5" customHeight="1">
      <c r="M249" s="46">
        <v>9</v>
      </c>
      <c r="N249" s="47" t="s">
        <v>122</v>
      </c>
      <c r="O249" s="47" t="s">
        <v>113</v>
      </c>
      <c r="P249" s="47" t="s">
        <v>344</v>
      </c>
      <c r="Q249" s="47" t="s">
        <v>442</v>
      </c>
      <c r="R249" s="48">
        <v>0</v>
      </c>
      <c r="T249" s="55">
        <v>5</v>
      </c>
      <c r="U249" s="56">
        <v>1995</v>
      </c>
      <c r="V249" s="57" t="s">
        <v>124</v>
      </c>
      <c r="W249" s="57" t="s">
        <v>125</v>
      </c>
      <c r="X249" s="57" t="s">
        <v>102</v>
      </c>
      <c r="Y249" s="58" t="str">
        <f t="shared" si="8"/>
        <v>51995冷房店舗用有り</v>
      </c>
      <c r="Z249" s="59">
        <v>0.32</v>
      </c>
      <c r="AA249" s="59">
        <v>0.68</v>
      </c>
      <c r="AB249" s="60">
        <v>1.0165999999999999</v>
      </c>
      <c r="AC249" s="60">
        <v>0.50590000000000002</v>
      </c>
      <c r="AD249" s="61">
        <f>HLOOKUP(T249,既存設備NO1!$E$16:$P$17,2,0)</f>
        <v>0</v>
      </c>
      <c r="AE249" s="62">
        <f t="shared" si="7"/>
        <v>0.505</v>
      </c>
    </row>
    <row r="250" spans="13:31" ht="13.5" customHeight="1">
      <c r="M250" s="46">
        <v>9</v>
      </c>
      <c r="N250" s="47" t="s">
        <v>130</v>
      </c>
      <c r="O250" s="47" t="s">
        <v>113</v>
      </c>
      <c r="P250" s="47" t="s">
        <v>344</v>
      </c>
      <c r="Q250" s="47" t="s">
        <v>443</v>
      </c>
      <c r="R250" s="48">
        <v>0</v>
      </c>
      <c r="T250" s="55">
        <v>5</v>
      </c>
      <c r="U250" s="56">
        <v>1995</v>
      </c>
      <c r="V250" s="57" t="s">
        <v>124</v>
      </c>
      <c r="W250" s="57" t="s">
        <v>111</v>
      </c>
      <c r="X250" s="57" t="s">
        <v>102</v>
      </c>
      <c r="Y250" s="58" t="str">
        <f t="shared" si="8"/>
        <v>51995冷房ビル用マルチ有り</v>
      </c>
      <c r="Z250" s="59">
        <v>-0.218</v>
      </c>
      <c r="AA250" s="59">
        <v>1.218</v>
      </c>
      <c r="AB250" s="60">
        <v>1.0356000000000001</v>
      </c>
      <c r="AC250" s="60">
        <v>0.90459999999999996</v>
      </c>
      <c r="AD250" s="61">
        <f>HLOOKUP(T250,既存設備NO1!$E$16:$P$17,2,0)</f>
        <v>0</v>
      </c>
      <c r="AE250" s="62">
        <f t="shared" ref="AE250:AE313" si="9">ROUNDDOWN(IF(AD250&gt;=0.25,Z250*AD250+AA250,AB250*AD250+AC250),3)</f>
        <v>0.90400000000000003</v>
      </c>
    </row>
    <row r="251" spans="13:31" ht="13.5" customHeight="1">
      <c r="M251" s="46">
        <v>9</v>
      </c>
      <c r="N251" s="47" t="s">
        <v>128</v>
      </c>
      <c r="O251" s="47" t="s">
        <v>113</v>
      </c>
      <c r="P251" s="47" t="s">
        <v>344</v>
      </c>
      <c r="Q251" s="47" t="s">
        <v>444</v>
      </c>
      <c r="R251" s="48">
        <v>0</v>
      </c>
      <c r="T251" s="55">
        <v>5</v>
      </c>
      <c r="U251" s="56">
        <v>1995</v>
      </c>
      <c r="V251" s="57" t="s">
        <v>124</v>
      </c>
      <c r="W251" s="57" t="s">
        <v>121</v>
      </c>
      <c r="X251" s="57" t="s">
        <v>102</v>
      </c>
      <c r="Y251" s="58" t="str">
        <f t="shared" si="8"/>
        <v>51995冷房設備用有り</v>
      </c>
      <c r="Z251" s="59">
        <v>0.25</v>
      </c>
      <c r="AA251" s="59">
        <v>0.75</v>
      </c>
      <c r="AB251" s="60">
        <v>1.0219</v>
      </c>
      <c r="AC251" s="60">
        <v>0.55700000000000005</v>
      </c>
      <c r="AD251" s="61">
        <f>HLOOKUP(T251,既存設備NO1!$E$16:$P$17,2,0)</f>
        <v>0</v>
      </c>
      <c r="AE251" s="62">
        <f t="shared" si="9"/>
        <v>0.55700000000000005</v>
      </c>
    </row>
    <row r="252" spans="13:31" ht="13.5" customHeight="1">
      <c r="M252" s="46">
        <v>9</v>
      </c>
      <c r="N252" s="47" t="s">
        <v>138</v>
      </c>
      <c r="O252" s="47" t="s">
        <v>113</v>
      </c>
      <c r="P252" s="47" t="s">
        <v>344</v>
      </c>
      <c r="Q252" s="47" t="s">
        <v>445</v>
      </c>
      <c r="R252" s="48">
        <v>0</v>
      </c>
      <c r="T252" s="55">
        <v>5</v>
      </c>
      <c r="U252" s="56">
        <v>1995</v>
      </c>
      <c r="V252" s="57" t="s">
        <v>124</v>
      </c>
      <c r="W252" s="57" t="s">
        <v>125</v>
      </c>
      <c r="X252" s="57" t="s">
        <v>140</v>
      </c>
      <c r="Y252" s="58" t="str">
        <f t="shared" si="8"/>
        <v>51995冷房店舗用無し（一定速）</v>
      </c>
      <c r="Z252" s="59">
        <v>0.26</v>
      </c>
      <c r="AA252" s="59">
        <v>0.74</v>
      </c>
      <c r="AB252" s="60">
        <v>0.26</v>
      </c>
      <c r="AC252" s="60">
        <v>0.74</v>
      </c>
      <c r="AD252" s="61">
        <f>HLOOKUP(T252,既存設備NO1!$E$16:$P$17,2,0)</f>
        <v>0</v>
      </c>
      <c r="AE252" s="62">
        <f t="shared" si="9"/>
        <v>0.74</v>
      </c>
    </row>
    <row r="253" spans="13:31" ht="13.5" customHeight="1">
      <c r="M253" s="46">
        <v>9</v>
      </c>
      <c r="N253" s="47" t="s">
        <v>143</v>
      </c>
      <c r="O253" s="47" t="s">
        <v>113</v>
      </c>
      <c r="P253" s="47" t="s">
        <v>344</v>
      </c>
      <c r="Q253" s="47" t="s">
        <v>446</v>
      </c>
      <c r="R253" s="48">
        <v>0</v>
      </c>
      <c r="T253" s="55">
        <v>5</v>
      </c>
      <c r="U253" s="56">
        <v>1995</v>
      </c>
      <c r="V253" s="57" t="s">
        <v>124</v>
      </c>
      <c r="W253" s="57" t="s">
        <v>111</v>
      </c>
      <c r="X253" s="57" t="s">
        <v>140</v>
      </c>
      <c r="Y253" s="58" t="str">
        <f t="shared" si="8"/>
        <v>51995冷房ビル用マルチ無し（一定速）</v>
      </c>
      <c r="Z253" s="59">
        <v>0.26</v>
      </c>
      <c r="AA253" s="59">
        <v>0.74</v>
      </c>
      <c r="AB253" s="60">
        <v>0.26</v>
      </c>
      <c r="AC253" s="60">
        <v>0.74</v>
      </c>
      <c r="AD253" s="61">
        <f>HLOOKUP(T253,既存設備NO1!$E$16:$P$17,2,0)</f>
        <v>0</v>
      </c>
      <c r="AE253" s="62">
        <f t="shared" si="9"/>
        <v>0.74</v>
      </c>
    </row>
    <row r="254" spans="13:31" ht="13.5" customHeight="1">
      <c r="M254" s="46">
        <v>9</v>
      </c>
      <c r="N254" s="47" t="s">
        <v>149</v>
      </c>
      <c r="O254" s="47" t="s">
        <v>113</v>
      </c>
      <c r="P254" s="47" t="s">
        <v>344</v>
      </c>
      <c r="Q254" s="47" t="s">
        <v>447</v>
      </c>
      <c r="R254" s="48">
        <v>0</v>
      </c>
      <c r="T254" s="55">
        <v>5</v>
      </c>
      <c r="U254" s="56">
        <v>1995</v>
      </c>
      <c r="V254" s="57" t="s">
        <v>124</v>
      </c>
      <c r="W254" s="57" t="s">
        <v>121</v>
      </c>
      <c r="X254" s="57" t="s">
        <v>140</v>
      </c>
      <c r="Y254" s="58" t="str">
        <f t="shared" si="8"/>
        <v>51995冷房設備用無し（一定速）</v>
      </c>
      <c r="Z254" s="59">
        <v>0.26</v>
      </c>
      <c r="AA254" s="59">
        <v>0.74</v>
      </c>
      <c r="AB254" s="60">
        <v>0.26</v>
      </c>
      <c r="AC254" s="60">
        <v>0.74</v>
      </c>
      <c r="AD254" s="61">
        <f>HLOOKUP(T254,既存設備NO1!$E$16:$P$17,2,0)</f>
        <v>0</v>
      </c>
      <c r="AE254" s="62">
        <f t="shared" si="9"/>
        <v>0.74</v>
      </c>
    </row>
    <row r="255" spans="13:31" ht="13.5" customHeight="1">
      <c r="M255" s="46">
        <v>9</v>
      </c>
      <c r="N255" s="47" t="s">
        <v>154</v>
      </c>
      <c r="O255" s="47" t="s">
        <v>113</v>
      </c>
      <c r="P255" s="47" t="s">
        <v>344</v>
      </c>
      <c r="Q255" s="47" t="s">
        <v>448</v>
      </c>
      <c r="R255" s="48">
        <v>0</v>
      </c>
      <c r="T255" s="55">
        <v>5</v>
      </c>
      <c r="U255" s="56">
        <v>1995</v>
      </c>
      <c r="V255" s="57" t="s">
        <v>156</v>
      </c>
      <c r="W255" s="57" t="s">
        <v>125</v>
      </c>
      <c r="X255" s="57" t="s">
        <v>102</v>
      </c>
      <c r="Y255" s="58" t="str">
        <f t="shared" si="8"/>
        <v>51995暖房店舗用有り</v>
      </c>
      <c r="Z255" s="59">
        <v>0.374</v>
      </c>
      <c r="AA255" s="59">
        <v>0.626</v>
      </c>
      <c r="AB255" s="60">
        <v>1.0275000000000001</v>
      </c>
      <c r="AC255" s="60">
        <v>0.46260000000000001</v>
      </c>
      <c r="AD255" s="61">
        <f>HLOOKUP(T255,既存設備NO1!$E$16:$P$17,2,0)</f>
        <v>0</v>
      </c>
      <c r="AE255" s="62">
        <f t="shared" si="9"/>
        <v>0.46200000000000002</v>
      </c>
    </row>
    <row r="256" spans="13:31" ht="13.5" customHeight="1">
      <c r="M256" s="46">
        <v>9</v>
      </c>
      <c r="N256" s="47" t="s">
        <v>153</v>
      </c>
      <c r="O256" s="47" t="s">
        <v>113</v>
      </c>
      <c r="P256" s="47" t="s">
        <v>344</v>
      </c>
      <c r="Q256" s="47" t="s">
        <v>449</v>
      </c>
      <c r="R256" s="48">
        <v>0</v>
      </c>
      <c r="T256" s="55">
        <v>5</v>
      </c>
      <c r="U256" s="56">
        <v>1995</v>
      </c>
      <c r="V256" s="57" t="s">
        <v>156</v>
      </c>
      <c r="W256" s="57" t="s">
        <v>111</v>
      </c>
      <c r="X256" s="57" t="s">
        <v>102</v>
      </c>
      <c r="Y256" s="58" t="str">
        <f t="shared" si="8"/>
        <v>51995暖房ビル用マルチ有り</v>
      </c>
      <c r="Z256" s="59">
        <v>-0.112</v>
      </c>
      <c r="AA256" s="59">
        <v>1.1120000000000001</v>
      </c>
      <c r="AB256" s="60">
        <v>1.0236000000000001</v>
      </c>
      <c r="AC256" s="60">
        <v>0.82809999999999995</v>
      </c>
      <c r="AD256" s="61">
        <f>HLOOKUP(T256,既存設備NO1!$E$16:$P$17,2,0)</f>
        <v>0</v>
      </c>
      <c r="AE256" s="62">
        <f t="shared" si="9"/>
        <v>0.82799999999999996</v>
      </c>
    </row>
    <row r="257" spans="13:31" ht="13.5" customHeight="1">
      <c r="M257" s="46">
        <v>9</v>
      </c>
      <c r="N257" s="47" t="s">
        <v>110</v>
      </c>
      <c r="O257" s="47" t="s">
        <v>113</v>
      </c>
      <c r="P257" s="47" t="s">
        <v>344</v>
      </c>
      <c r="Q257" s="47" t="s">
        <v>450</v>
      </c>
      <c r="R257" s="48">
        <v>0.13</v>
      </c>
      <c r="T257" s="55">
        <v>5</v>
      </c>
      <c r="U257" s="56">
        <v>1995</v>
      </c>
      <c r="V257" s="57" t="s">
        <v>156</v>
      </c>
      <c r="W257" s="57" t="s">
        <v>121</v>
      </c>
      <c r="X257" s="57" t="s">
        <v>102</v>
      </c>
      <c r="Y257" s="58" t="str">
        <f t="shared" si="8"/>
        <v>51995暖房設備用有り</v>
      </c>
      <c r="Z257" s="59">
        <v>0.25</v>
      </c>
      <c r="AA257" s="59">
        <v>0.75</v>
      </c>
      <c r="AB257" s="60">
        <v>1.0159</v>
      </c>
      <c r="AC257" s="60">
        <v>0.5585</v>
      </c>
      <c r="AD257" s="61">
        <f>HLOOKUP(T257,既存設備NO1!$E$16:$P$17,2,0)</f>
        <v>0</v>
      </c>
      <c r="AE257" s="62">
        <f t="shared" si="9"/>
        <v>0.55800000000000005</v>
      </c>
    </row>
    <row r="258" spans="13:31" ht="13.5" customHeight="1">
      <c r="M258" s="46">
        <v>9</v>
      </c>
      <c r="N258" s="47" t="s">
        <v>90</v>
      </c>
      <c r="O258" s="47" t="s">
        <v>113</v>
      </c>
      <c r="P258" s="47" t="s">
        <v>344</v>
      </c>
      <c r="Q258" s="47" t="s">
        <v>451</v>
      </c>
      <c r="R258" s="48">
        <v>6.7000000000000004E-2</v>
      </c>
      <c r="T258" s="55">
        <v>5</v>
      </c>
      <c r="U258" s="56">
        <v>1995</v>
      </c>
      <c r="V258" s="57" t="s">
        <v>156</v>
      </c>
      <c r="W258" s="57" t="s">
        <v>125</v>
      </c>
      <c r="X258" s="57" t="s">
        <v>140</v>
      </c>
      <c r="Y258" s="58" t="str">
        <f t="shared" si="8"/>
        <v>51995暖房店舗用無し（一定速）</v>
      </c>
      <c r="Z258" s="59">
        <v>0.26</v>
      </c>
      <c r="AA258" s="59">
        <v>0.74</v>
      </c>
      <c r="AB258" s="60">
        <v>0.26</v>
      </c>
      <c r="AC258" s="60">
        <v>0.74</v>
      </c>
      <c r="AD258" s="61">
        <f>HLOOKUP(T258,既存設備NO1!$E$16:$P$17,2,0)</f>
        <v>0</v>
      </c>
      <c r="AE258" s="62">
        <f t="shared" si="9"/>
        <v>0.74</v>
      </c>
    </row>
    <row r="259" spans="13:31" ht="13.5" customHeight="1">
      <c r="M259" s="46">
        <v>9</v>
      </c>
      <c r="N259" s="47" t="s">
        <v>171</v>
      </c>
      <c r="O259" s="47" t="s">
        <v>113</v>
      </c>
      <c r="P259" s="47" t="s">
        <v>344</v>
      </c>
      <c r="Q259" s="47" t="s">
        <v>452</v>
      </c>
      <c r="R259" s="48">
        <v>0</v>
      </c>
      <c r="T259" s="55">
        <v>5</v>
      </c>
      <c r="U259" s="56">
        <v>1995</v>
      </c>
      <c r="V259" s="57" t="s">
        <v>156</v>
      </c>
      <c r="W259" s="57" t="s">
        <v>111</v>
      </c>
      <c r="X259" s="57" t="s">
        <v>140</v>
      </c>
      <c r="Y259" s="58" t="str">
        <f t="shared" si="8"/>
        <v>51995暖房ビル用マルチ無し（一定速）</v>
      </c>
      <c r="Z259" s="59">
        <v>0.26</v>
      </c>
      <c r="AA259" s="59">
        <v>0.74</v>
      </c>
      <c r="AB259" s="60">
        <v>0.26</v>
      </c>
      <c r="AC259" s="60">
        <v>0.74</v>
      </c>
      <c r="AD259" s="61">
        <f>HLOOKUP(T259,既存設備NO1!$E$16:$P$17,2,0)</f>
        <v>0</v>
      </c>
      <c r="AE259" s="62">
        <f t="shared" si="9"/>
        <v>0.74</v>
      </c>
    </row>
    <row r="260" spans="13:31" ht="13.5" customHeight="1">
      <c r="M260" s="46">
        <v>10</v>
      </c>
      <c r="N260" s="47" t="s">
        <v>112</v>
      </c>
      <c r="O260" s="47" t="s">
        <v>113</v>
      </c>
      <c r="P260" s="47" t="s">
        <v>344</v>
      </c>
      <c r="Q260" s="47" t="s">
        <v>453</v>
      </c>
      <c r="R260" s="48">
        <v>6.2E-2</v>
      </c>
      <c r="T260" s="55">
        <v>5</v>
      </c>
      <c r="U260" s="56">
        <v>1995</v>
      </c>
      <c r="V260" s="57" t="s">
        <v>156</v>
      </c>
      <c r="W260" s="57" t="s">
        <v>121</v>
      </c>
      <c r="X260" s="57" t="s">
        <v>140</v>
      </c>
      <c r="Y260" s="58" t="str">
        <f t="shared" si="8"/>
        <v>51995暖房設備用無し（一定速）</v>
      </c>
      <c r="Z260" s="59">
        <v>0.26</v>
      </c>
      <c r="AA260" s="59">
        <v>0.74</v>
      </c>
      <c r="AB260" s="60">
        <v>0.26</v>
      </c>
      <c r="AC260" s="60">
        <v>0.74</v>
      </c>
      <c r="AD260" s="61">
        <f>HLOOKUP(T260,既存設備NO1!$E$16:$P$17,2,0)</f>
        <v>0</v>
      </c>
      <c r="AE260" s="62">
        <f t="shared" si="9"/>
        <v>0.74</v>
      </c>
    </row>
    <row r="261" spans="13:31" ht="13.5" customHeight="1">
      <c r="M261" s="46">
        <v>10</v>
      </c>
      <c r="N261" s="47" t="s">
        <v>122</v>
      </c>
      <c r="O261" s="47" t="s">
        <v>113</v>
      </c>
      <c r="P261" s="47" t="s">
        <v>344</v>
      </c>
      <c r="Q261" s="47" t="s">
        <v>454</v>
      </c>
      <c r="R261" s="48">
        <v>0</v>
      </c>
      <c r="T261" s="55">
        <v>5</v>
      </c>
      <c r="U261" s="56">
        <v>2005</v>
      </c>
      <c r="V261" s="57" t="s">
        <v>124</v>
      </c>
      <c r="W261" s="57" t="s">
        <v>125</v>
      </c>
      <c r="X261" s="57" t="s">
        <v>102</v>
      </c>
      <c r="Y261" s="58" t="str">
        <f t="shared" si="8"/>
        <v>52005冷房店舗用有り</v>
      </c>
      <c r="Z261" s="59">
        <v>-0.86599999999999999</v>
      </c>
      <c r="AA261" s="59">
        <v>1.8660000000000001</v>
      </c>
      <c r="AB261" s="60">
        <v>1.0455000000000001</v>
      </c>
      <c r="AC261" s="60">
        <v>1.3880999999999999</v>
      </c>
      <c r="AD261" s="61">
        <f>HLOOKUP(T261,既存設備NO1!$E$16:$P$17,2,0)</f>
        <v>0</v>
      </c>
      <c r="AE261" s="62">
        <f t="shared" si="9"/>
        <v>1.3879999999999999</v>
      </c>
    </row>
    <row r="262" spans="13:31" ht="13.5" customHeight="1">
      <c r="M262" s="46">
        <v>10</v>
      </c>
      <c r="N262" s="47" t="s">
        <v>130</v>
      </c>
      <c r="O262" s="47" t="s">
        <v>113</v>
      </c>
      <c r="P262" s="47" t="s">
        <v>344</v>
      </c>
      <c r="Q262" s="47" t="s">
        <v>455</v>
      </c>
      <c r="R262" s="48">
        <v>8.1000000000000003E-2</v>
      </c>
      <c r="T262" s="55">
        <v>5</v>
      </c>
      <c r="U262" s="56">
        <v>2005</v>
      </c>
      <c r="V262" s="57" t="s">
        <v>124</v>
      </c>
      <c r="W262" s="57" t="s">
        <v>111</v>
      </c>
      <c r="X262" s="57" t="s">
        <v>102</v>
      </c>
      <c r="Y262" s="58" t="str">
        <f t="shared" si="8"/>
        <v>52005冷房ビル用マルチ有り</v>
      </c>
      <c r="Z262" s="59">
        <v>-0.68200000000000005</v>
      </c>
      <c r="AA262" s="59">
        <v>1.6819999999999999</v>
      </c>
      <c r="AB262" s="60">
        <v>1.0490999999999999</v>
      </c>
      <c r="AC262" s="60">
        <v>1.2492000000000001</v>
      </c>
      <c r="AD262" s="61">
        <f>HLOOKUP(T262,既存設備NO1!$E$16:$P$17,2,0)</f>
        <v>0</v>
      </c>
      <c r="AE262" s="62">
        <f t="shared" si="9"/>
        <v>1.2490000000000001</v>
      </c>
    </row>
    <row r="263" spans="13:31" ht="13.5" customHeight="1">
      <c r="M263" s="46">
        <v>10</v>
      </c>
      <c r="N263" s="47" t="s">
        <v>128</v>
      </c>
      <c r="O263" s="47" t="s">
        <v>113</v>
      </c>
      <c r="P263" s="47" t="s">
        <v>344</v>
      </c>
      <c r="Q263" s="47" t="s">
        <v>456</v>
      </c>
      <c r="R263" s="48">
        <v>0.13900000000000001</v>
      </c>
      <c r="T263" s="55">
        <v>5</v>
      </c>
      <c r="U263" s="56">
        <v>2005</v>
      </c>
      <c r="V263" s="57" t="s">
        <v>124</v>
      </c>
      <c r="W263" s="57" t="s">
        <v>121</v>
      </c>
      <c r="X263" s="57" t="s">
        <v>102</v>
      </c>
      <c r="Y263" s="58" t="str">
        <f t="shared" si="8"/>
        <v>52005冷房設備用有り</v>
      </c>
      <c r="Z263" s="59">
        <v>-0.114</v>
      </c>
      <c r="AA263" s="59">
        <v>1.1140000000000001</v>
      </c>
      <c r="AB263" s="60">
        <v>1.0325</v>
      </c>
      <c r="AC263" s="60">
        <v>0.82740000000000002</v>
      </c>
      <c r="AD263" s="61">
        <f>HLOOKUP(T263,既存設備NO1!$E$16:$P$17,2,0)</f>
        <v>0</v>
      </c>
      <c r="AE263" s="62">
        <f t="shared" si="9"/>
        <v>0.82699999999999996</v>
      </c>
    </row>
    <row r="264" spans="13:31" ht="13.5" customHeight="1">
      <c r="M264" s="46">
        <v>10</v>
      </c>
      <c r="N264" s="47" t="s">
        <v>138</v>
      </c>
      <c r="O264" s="47" t="s">
        <v>113</v>
      </c>
      <c r="P264" s="47" t="s">
        <v>344</v>
      </c>
      <c r="Q264" s="47" t="s">
        <v>457</v>
      </c>
      <c r="R264" s="48">
        <v>7.6999999999999999E-2</v>
      </c>
      <c r="T264" s="55">
        <v>5</v>
      </c>
      <c r="U264" s="56">
        <v>2005</v>
      </c>
      <c r="V264" s="57" t="s">
        <v>124</v>
      </c>
      <c r="W264" s="57" t="s">
        <v>125</v>
      </c>
      <c r="X264" s="57" t="s">
        <v>140</v>
      </c>
      <c r="Y264" s="58" t="str">
        <f t="shared" si="8"/>
        <v>52005冷房店舗用無し（一定速）</v>
      </c>
      <c r="Z264" s="59">
        <v>0.25</v>
      </c>
      <c r="AA264" s="59">
        <v>0.75</v>
      </c>
      <c r="AB264" s="60">
        <v>0.25</v>
      </c>
      <c r="AC264" s="60">
        <v>0.75</v>
      </c>
      <c r="AD264" s="61">
        <f>HLOOKUP(T264,既存設備NO1!$E$16:$P$17,2,0)</f>
        <v>0</v>
      </c>
      <c r="AE264" s="62">
        <f t="shared" si="9"/>
        <v>0.75</v>
      </c>
    </row>
    <row r="265" spans="13:31" ht="13.5" customHeight="1">
      <c r="M265" s="46">
        <v>10</v>
      </c>
      <c r="N265" s="47" t="s">
        <v>143</v>
      </c>
      <c r="O265" s="47" t="s">
        <v>113</v>
      </c>
      <c r="P265" s="47" t="s">
        <v>344</v>
      </c>
      <c r="Q265" s="47" t="s">
        <v>458</v>
      </c>
      <c r="R265" s="48">
        <v>0.10299999999999999</v>
      </c>
      <c r="T265" s="55">
        <v>5</v>
      </c>
      <c r="U265" s="56">
        <v>2005</v>
      </c>
      <c r="V265" s="57" t="s">
        <v>124</v>
      </c>
      <c r="W265" s="57" t="s">
        <v>111</v>
      </c>
      <c r="X265" s="57" t="s">
        <v>140</v>
      </c>
      <c r="Y265" s="58" t="str">
        <f t="shared" si="8"/>
        <v>52005冷房ビル用マルチ無し（一定速）</v>
      </c>
      <c r="Z265" s="59">
        <v>0.25</v>
      </c>
      <c r="AA265" s="59">
        <v>0.75</v>
      </c>
      <c r="AB265" s="60">
        <v>0.25</v>
      </c>
      <c r="AC265" s="60">
        <v>0.75</v>
      </c>
      <c r="AD265" s="61">
        <f>HLOOKUP(T265,既存設備NO1!$E$16:$P$17,2,0)</f>
        <v>0</v>
      </c>
      <c r="AE265" s="62">
        <f t="shared" si="9"/>
        <v>0.75</v>
      </c>
    </row>
    <row r="266" spans="13:31" ht="13.5" customHeight="1">
      <c r="M266" s="46">
        <v>10</v>
      </c>
      <c r="N266" s="47" t="s">
        <v>149</v>
      </c>
      <c r="O266" s="47" t="s">
        <v>113</v>
      </c>
      <c r="P266" s="47" t="s">
        <v>344</v>
      </c>
      <c r="Q266" s="47" t="s">
        <v>459</v>
      </c>
      <c r="R266" s="48">
        <v>0.124</v>
      </c>
      <c r="T266" s="55">
        <v>5</v>
      </c>
      <c r="U266" s="56">
        <v>2005</v>
      </c>
      <c r="V266" s="57" t="s">
        <v>124</v>
      </c>
      <c r="W266" s="57" t="s">
        <v>121</v>
      </c>
      <c r="X266" s="57" t="s">
        <v>140</v>
      </c>
      <c r="Y266" s="58" t="str">
        <f t="shared" ref="Y266:Y329" si="10">T266&amp;U266&amp;V266&amp;W266&amp;X266</f>
        <v>52005冷房設備用無し（一定速）</v>
      </c>
      <c r="Z266" s="59">
        <v>0.25</v>
      </c>
      <c r="AA266" s="59">
        <v>0.75</v>
      </c>
      <c r="AB266" s="60">
        <v>0.25</v>
      </c>
      <c r="AC266" s="60">
        <v>0.75</v>
      </c>
      <c r="AD266" s="61">
        <f>HLOOKUP(T266,既存設備NO1!$E$16:$P$17,2,0)</f>
        <v>0</v>
      </c>
      <c r="AE266" s="62">
        <f t="shared" si="9"/>
        <v>0.75</v>
      </c>
    </row>
    <row r="267" spans="13:31" ht="13.5" customHeight="1">
      <c r="M267" s="46">
        <v>10</v>
      </c>
      <c r="N267" s="47" t="s">
        <v>154</v>
      </c>
      <c r="O267" s="47" t="s">
        <v>113</v>
      </c>
      <c r="P267" s="47" t="s">
        <v>344</v>
      </c>
      <c r="Q267" s="47" t="s">
        <v>460</v>
      </c>
      <c r="R267" s="48">
        <v>0.13300000000000001</v>
      </c>
      <c r="T267" s="55">
        <v>5</v>
      </c>
      <c r="U267" s="56">
        <v>2005</v>
      </c>
      <c r="V267" s="57" t="s">
        <v>156</v>
      </c>
      <c r="W267" s="57" t="s">
        <v>125</v>
      </c>
      <c r="X267" s="57" t="s">
        <v>102</v>
      </c>
      <c r="Y267" s="58" t="str">
        <f t="shared" si="10"/>
        <v>52005暖房店舗用有り</v>
      </c>
      <c r="Z267" s="59">
        <v>-0.65</v>
      </c>
      <c r="AA267" s="59">
        <v>1.65</v>
      </c>
      <c r="AB267" s="60">
        <v>1.0726</v>
      </c>
      <c r="AC267" s="60">
        <v>1.2194</v>
      </c>
      <c r="AD267" s="61">
        <f>HLOOKUP(T267,既存設備NO1!$E$16:$P$17,2,0)</f>
        <v>0</v>
      </c>
      <c r="AE267" s="62">
        <f t="shared" si="9"/>
        <v>1.2190000000000001</v>
      </c>
    </row>
    <row r="268" spans="13:31" ht="13.5" customHeight="1">
      <c r="M268" s="46">
        <v>10</v>
      </c>
      <c r="N268" s="47" t="s">
        <v>153</v>
      </c>
      <c r="O268" s="47" t="s">
        <v>113</v>
      </c>
      <c r="P268" s="47" t="s">
        <v>344</v>
      </c>
      <c r="Q268" s="47" t="s">
        <v>461</v>
      </c>
      <c r="R268" s="48">
        <v>0.14799999999999999</v>
      </c>
      <c r="T268" s="55">
        <v>5</v>
      </c>
      <c r="U268" s="56">
        <v>2005</v>
      </c>
      <c r="V268" s="57" t="s">
        <v>156</v>
      </c>
      <c r="W268" s="57" t="s">
        <v>111</v>
      </c>
      <c r="X268" s="57" t="s">
        <v>102</v>
      </c>
      <c r="Y268" s="58" t="str">
        <f t="shared" si="10"/>
        <v>52005暖房ビル用マルチ有り</v>
      </c>
      <c r="Z268" s="59">
        <v>-0.56000000000000005</v>
      </c>
      <c r="AA268" s="59">
        <v>1.56</v>
      </c>
      <c r="AB268" s="60">
        <v>1.0330999999999999</v>
      </c>
      <c r="AC268" s="60">
        <v>1.1617</v>
      </c>
      <c r="AD268" s="61">
        <f>HLOOKUP(T268,既存設備NO1!$E$16:$P$17,2,0)</f>
        <v>0</v>
      </c>
      <c r="AE268" s="62">
        <f t="shared" si="9"/>
        <v>1.161</v>
      </c>
    </row>
    <row r="269" spans="13:31" ht="13.5" customHeight="1">
      <c r="M269" s="46">
        <v>10</v>
      </c>
      <c r="N269" s="47" t="s">
        <v>110</v>
      </c>
      <c r="O269" s="47" t="s">
        <v>113</v>
      </c>
      <c r="P269" s="47" t="s">
        <v>344</v>
      </c>
      <c r="Q269" s="47" t="s">
        <v>462</v>
      </c>
      <c r="R269" s="48">
        <v>0.23699999999999999</v>
      </c>
      <c r="T269" s="55">
        <v>5</v>
      </c>
      <c r="U269" s="56">
        <v>2005</v>
      </c>
      <c r="V269" s="57" t="s">
        <v>156</v>
      </c>
      <c r="W269" s="57" t="s">
        <v>121</v>
      </c>
      <c r="X269" s="57" t="s">
        <v>102</v>
      </c>
      <c r="Y269" s="58" t="str">
        <f t="shared" si="10"/>
        <v>52005暖房設備用有り</v>
      </c>
      <c r="Z269" s="59">
        <v>-0.126</v>
      </c>
      <c r="AA269" s="59">
        <v>1.1259999999999999</v>
      </c>
      <c r="AB269" s="60">
        <v>1.0239</v>
      </c>
      <c r="AC269" s="60">
        <v>0.83850000000000002</v>
      </c>
      <c r="AD269" s="61">
        <f>HLOOKUP(T269,既存設備NO1!$E$16:$P$17,2,0)</f>
        <v>0</v>
      </c>
      <c r="AE269" s="62">
        <f t="shared" si="9"/>
        <v>0.83799999999999997</v>
      </c>
    </row>
    <row r="270" spans="13:31" ht="13.5" customHeight="1">
      <c r="M270" s="46">
        <v>10</v>
      </c>
      <c r="N270" s="47" t="s">
        <v>90</v>
      </c>
      <c r="O270" s="47" t="s">
        <v>113</v>
      </c>
      <c r="P270" s="47" t="s">
        <v>344</v>
      </c>
      <c r="Q270" s="47" t="s">
        <v>463</v>
      </c>
      <c r="R270" s="48">
        <v>0.25700000000000001</v>
      </c>
      <c r="T270" s="55">
        <v>5</v>
      </c>
      <c r="U270" s="56">
        <v>2005</v>
      </c>
      <c r="V270" s="57" t="s">
        <v>156</v>
      </c>
      <c r="W270" s="57" t="s">
        <v>125</v>
      </c>
      <c r="X270" s="57" t="s">
        <v>140</v>
      </c>
      <c r="Y270" s="58" t="str">
        <f t="shared" si="10"/>
        <v>52005暖房店舗用無し（一定速）</v>
      </c>
      <c r="Z270" s="59">
        <v>0.25</v>
      </c>
      <c r="AA270" s="59">
        <v>0.75</v>
      </c>
      <c r="AB270" s="60">
        <v>0.25</v>
      </c>
      <c r="AC270" s="60">
        <v>0.75</v>
      </c>
      <c r="AD270" s="61">
        <f>HLOOKUP(T270,既存設備NO1!$E$16:$P$17,2,0)</f>
        <v>0</v>
      </c>
      <c r="AE270" s="62">
        <f t="shared" si="9"/>
        <v>0.75</v>
      </c>
    </row>
    <row r="271" spans="13:31" ht="13.5" customHeight="1">
      <c r="M271" s="46">
        <v>10</v>
      </c>
      <c r="N271" s="47" t="s">
        <v>171</v>
      </c>
      <c r="O271" s="47" t="s">
        <v>113</v>
      </c>
      <c r="P271" s="47" t="s">
        <v>344</v>
      </c>
      <c r="Q271" s="47" t="s">
        <v>464</v>
      </c>
      <c r="R271" s="48">
        <v>0</v>
      </c>
      <c r="T271" s="55">
        <v>5</v>
      </c>
      <c r="U271" s="67">
        <v>2005</v>
      </c>
      <c r="V271" s="46" t="s">
        <v>156</v>
      </c>
      <c r="W271" s="46" t="s">
        <v>111</v>
      </c>
      <c r="X271" s="46" t="s">
        <v>140</v>
      </c>
      <c r="Y271" s="68" t="str">
        <f t="shared" si="10"/>
        <v>52005暖房ビル用マルチ無し（一定速）</v>
      </c>
      <c r="Z271" s="69">
        <v>0.25</v>
      </c>
      <c r="AA271" s="69">
        <v>0.75</v>
      </c>
      <c r="AB271" s="70">
        <v>0.25</v>
      </c>
      <c r="AC271" s="70">
        <v>0.75</v>
      </c>
      <c r="AD271" s="61">
        <f>HLOOKUP(T271,既存設備NO1!$E$16:$P$17,2,0)</f>
        <v>0</v>
      </c>
      <c r="AE271" s="62">
        <f t="shared" si="9"/>
        <v>0.75</v>
      </c>
    </row>
    <row r="272" spans="13:31" ht="13.5" customHeight="1">
      <c r="M272" s="46">
        <v>11</v>
      </c>
      <c r="N272" s="47" t="s">
        <v>112</v>
      </c>
      <c r="O272" s="47" t="s">
        <v>113</v>
      </c>
      <c r="P272" s="47" t="s">
        <v>344</v>
      </c>
      <c r="Q272" s="47" t="s">
        <v>465</v>
      </c>
      <c r="R272" s="48">
        <v>0.17100000000000001</v>
      </c>
      <c r="T272" s="55">
        <v>5</v>
      </c>
      <c r="U272" s="67">
        <v>2005</v>
      </c>
      <c r="V272" s="46" t="s">
        <v>156</v>
      </c>
      <c r="W272" s="46" t="s">
        <v>121</v>
      </c>
      <c r="X272" s="46" t="s">
        <v>140</v>
      </c>
      <c r="Y272" s="68" t="str">
        <f t="shared" si="10"/>
        <v>52005暖房設備用無し（一定速）</v>
      </c>
      <c r="Z272" s="69">
        <v>0.25</v>
      </c>
      <c r="AA272" s="69">
        <v>0.75</v>
      </c>
      <c r="AB272" s="70">
        <v>0.25</v>
      </c>
      <c r="AC272" s="70">
        <v>0.75</v>
      </c>
      <c r="AD272" s="61">
        <f>HLOOKUP(T272,既存設備NO1!$E$16:$P$17,2,0)</f>
        <v>0</v>
      </c>
      <c r="AE272" s="62">
        <f t="shared" si="9"/>
        <v>0.75</v>
      </c>
    </row>
    <row r="273" spans="13:31" ht="13.5" customHeight="1">
      <c r="M273" s="46">
        <v>11</v>
      </c>
      <c r="N273" s="47" t="s">
        <v>122</v>
      </c>
      <c r="O273" s="47" t="s">
        <v>113</v>
      </c>
      <c r="P273" s="47" t="s">
        <v>344</v>
      </c>
      <c r="Q273" s="47" t="s">
        <v>466</v>
      </c>
      <c r="R273" s="48">
        <v>0.20300000000000001</v>
      </c>
      <c r="T273" s="55">
        <v>5</v>
      </c>
      <c r="U273" s="67">
        <v>2010</v>
      </c>
      <c r="V273" s="46" t="s">
        <v>124</v>
      </c>
      <c r="W273" s="46" t="s">
        <v>125</v>
      </c>
      <c r="X273" s="46" t="s">
        <v>102</v>
      </c>
      <c r="Y273" s="68" t="str">
        <f t="shared" si="10"/>
        <v>52010冷房店舗用有り</v>
      </c>
      <c r="Z273" s="69">
        <v>-1.1000000000000001</v>
      </c>
      <c r="AA273" s="69">
        <v>2.1</v>
      </c>
      <c r="AB273" s="70">
        <v>1.0511999999999999</v>
      </c>
      <c r="AC273" s="70">
        <v>1.5622</v>
      </c>
      <c r="AD273" s="61">
        <f>HLOOKUP(T273,既存設備NO1!$E$16:$P$17,2,0)</f>
        <v>0</v>
      </c>
      <c r="AE273" s="62">
        <f t="shared" si="9"/>
        <v>1.5620000000000001</v>
      </c>
    </row>
    <row r="274" spans="13:31" ht="13.5" customHeight="1">
      <c r="M274" s="46">
        <v>11</v>
      </c>
      <c r="N274" s="47" t="s">
        <v>130</v>
      </c>
      <c r="O274" s="47" t="s">
        <v>113</v>
      </c>
      <c r="P274" s="47" t="s">
        <v>344</v>
      </c>
      <c r="Q274" s="47" t="s">
        <v>467</v>
      </c>
      <c r="R274" s="48">
        <v>0.183</v>
      </c>
      <c r="T274" s="55">
        <v>5</v>
      </c>
      <c r="U274" s="67">
        <v>2010</v>
      </c>
      <c r="V274" s="46" t="s">
        <v>124</v>
      </c>
      <c r="W274" s="46" t="s">
        <v>111</v>
      </c>
      <c r="X274" s="46" t="s">
        <v>102</v>
      </c>
      <c r="Y274" s="68" t="str">
        <f t="shared" si="10"/>
        <v>52010冷房ビル用マルチ有り</v>
      </c>
      <c r="Z274" s="69">
        <v>-0.88</v>
      </c>
      <c r="AA274" s="69">
        <v>1.88</v>
      </c>
      <c r="AB274" s="70">
        <v>1.0548999999999999</v>
      </c>
      <c r="AC274" s="70">
        <v>1.3963000000000001</v>
      </c>
      <c r="AD274" s="61">
        <f>HLOOKUP(T274,既存設備NO1!$E$16:$P$17,2,0)</f>
        <v>0</v>
      </c>
      <c r="AE274" s="62">
        <f t="shared" si="9"/>
        <v>1.3959999999999999</v>
      </c>
    </row>
    <row r="275" spans="13:31" ht="13.5" customHeight="1">
      <c r="M275" s="46">
        <v>11</v>
      </c>
      <c r="N275" s="47" t="s">
        <v>128</v>
      </c>
      <c r="O275" s="47" t="s">
        <v>113</v>
      </c>
      <c r="P275" s="47" t="s">
        <v>344</v>
      </c>
      <c r="Q275" s="47" t="s">
        <v>468</v>
      </c>
      <c r="R275" s="48">
        <v>0.27200000000000002</v>
      </c>
      <c r="T275" s="55">
        <v>5</v>
      </c>
      <c r="U275" s="67">
        <v>2010</v>
      </c>
      <c r="V275" s="46" t="s">
        <v>124</v>
      </c>
      <c r="W275" s="46" t="s">
        <v>121</v>
      </c>
      <c r="X275" s="46" t="s">
        <v>102</v>
      </c>
      <c r="Y275" s="68" t="str">
        <f t="shared" si="10"/>
        <v>52010冷房設備用有り</v>
      </c>
      <c r="Z275" s="69">
        <v>-0.26</v>
      </c>
      <c r="AA275" s="69">
        <v>1.26</v>
      </c>
      <c r="AB275" s="70">
        <v>1.1929000000000001</v>
      </c>
      <c r="AC275" s="70">
        <v>0.89680000000000004</v>
      </c>
      <c r="AD275" s="61">
        <f>HLOOKUP(T275,既存設備NO1!$E$16:$P$17,2,0)</f>
        <v>0</v>
      </c>
      <c r="AE275" s="62">
        <f t="shared" si="9"/>
        <v>0.89600000000000002</v>
      </c>
    </row>
    <row r="276" spans="13:31" ht="13.5" customHeight="1">
      <c r="M276" s="46">
        <v>11</v>
      </c>
      <c r="N276" s="47" t="s">
        <v>138</v>
      </c>
      <c r="O276" s="47" t="s">
        <v>113</v>
      </c>
      <c r="P276" s="47" t="s">
        <v>344</v>
      </c>
      <c r="Q276" s="47" t="s">
        <v>469</v>
      </c>
      <c r="R276" s="48">
        <v>0.22500000000000001</v>
      </c>
      <c r="T276" s="55">
        <v>5</v>
      </c>
      <c r="U276" s="67">
        <v>2010</v>
      </c>
      <c r="V276" s="46" t="s">
        <v>124</v>
      </c>
      <c r="W276" s="46" t="s">
        <v>125</v>
      </c>
      <c r="X276" s="46" t="s">
        <v>140</v>
      </c>
      <c r="Y276" s="68" t="str">
        <f t="shared" si="10"/>
        <v>52010冷房店舗用無し（一定速）</v>
      </c>
      <c r="Z276" s="69">
        <v>0.25</v>
      </c>
      <c r="AA276" s="69">
        <v>0.75</v>
      </c>
      <c r="AB276" s="70">
        <v>0.25</v>
      </c>
      <c r="AC276" s="70">
        <v>0.75</v>
      </c>
      <c r="AD276" s="61">
        <f>HLOOKUP(T276,既存設備NO1!$E$16:$P$17,2,0)</f>
        <v>0</v>
      </c>
      <c r="AE276" s="62">
        <f t="shared" si="9"/>
        <v>0.75</v>
      </c>
    </row>
    <row r="277" spans="13:31" ht="13.5" customHeight="1">
      <c r="M277" s="46">
        <v>11</v>
      </c>
      <c r="N277" s="47" t="s">
        <v>143</v>
      </c>
      <c r="O277" s="47" t="s">
        <v>113</v>
      </c>
      <c r="P277" s="47" t="s">
        <v>344</v>
      </c>
      <c r="Q277" s="47" t="s">
        <v>470</v>
      </c>
      <c r="R277" s="48">
        <v>0.215</v>
      </c>
      <c r="T277" s="55">
        <v>5</v>
      </c>
      <c r="U277" s="67">
        <v>2010</v>
      </c>
      <c r="V277" s="46" t="s">
        <v>124</v>
      </c>
      <c r="W277" s="46" t="s">
        <v>111</v>
      </c>
      <c r="X277" s="46" t="s">
        <v>140</v>
      </c>
      <c r="Y277" s="68" t="str">
        <f t="shared" si="10"/>
        <v>52010冷房ビル用マルチ無し（一定速）</v>
      </c>
      <c r="Z277" s="69">
        <v>0.25</v>
      </c>
      <c r="AA277" s="69">
        <v>0.75</v>
      </c>
      <c r="AB277" s="70">
        <v>0.25</v>
      </c>
      <c r="AC277" s="70">
        <v>0.75</v>
      </c>
      <c r="AD277" s="61">
        <f>HLOOKUP(T277,既存設備NO1!$E$16:$P$17,2,0)</f>
        <v>0</v>
      </c>
      <c r="AE277" s="62">
        <f t="shared" si="9"/>
        <v>0.75</v>
      </c>
    </row>
    <row r="278" spans="13:31" ht="13.5" customHeight="1">
      <c r="M278" s="46">
        <v>11</v>
      </c>
      <c r="N278" s="47" t="s">
        <v>149</v>
      </c>
      <c r="O278" s="47" t="s">
        <v>113</v>
      </c>
      <c r="P278" s="47" t="s">
        <v>344</v>
      </c>
      <c r="Q278" s="47" t="s">
        <v>471</v>
      </c>
      <c r="R278" s="48">
        <v>0.20699999999999999</v>
      </c>
      <c r="T278" s="55">
        <v>5</v>
      </c>
      <c r="U278" s="67">
        <v>2010</v>
      </c>
      <c r="V278" s="46" t="s">
        <v>124</v>
      </c>
      <c r="W278" s="46" t="s">
        <v>121</v>
      </c>
      <c r="X278" s="46" t="s">
        <v>140</v>
      </c>
      <c r="Y278" s="68" t="str">
        <f t="shared" si="10"/>
        <v>52010冷房設備用無し（一定速）</v>
      </c>
      <c r="Z278" s="69">
        <v>0.25</v>
      </c>
      <c r="AA278" s="69">
        <v>0.75</v>
      </c>
      <c r="AB278" s="70">
        <v>0.25</v>
      </c>
      <c r="AC278" s="70">
        <v>0.75</v>
      </c>
      <c r="AD278" s="61">
        <f>HLOOKUP(T278,既存設備NO1!$E$16:$P$17,2,0)</f>
        <v>0</v>
      </c>
      <c r="AE278" s="62">
        <f t="shared" si="9"/>
        <v>0.75</v>
      </c>
    </row>
    <row r="279" spans="13:31" ht="13.5" customHeight="1">
      <c r="M279" s="46">
        <v>11</v>
      </c>
      <c r="N279" s="47" t="s">
        <v>154</v>
      </c>
      <c r="O279" s="47" t="s">
        <v>113</v>
      </c>
      <c r="P279" s="47" t="s">
        <v>344</v>
      </c>
      <c r="Q279" s="47" t="s">
        <v>472</v>
      </c>
      <c r="R279" s="48">
        <v>0.29099999999999998</v>
      </c>
      <c r="T279" s="55">
        <v>5</v>
      </c>
      <c r="U279" s="67">
        <v>2010</v>
      </c>
      <c r="V279" s="46" t="s">
        <v>156</v>
      </c>
      <c r="W279" s="46" t="s">
        <v>125</v>
      </c>
      <c r="X279" s="46" t="s">
        <v>102</v>
      </c>
      <c r="Y279" s="68" t="str">
        <f t="shared" si="10"/>
        <v>52010暖房店舗用有り</v>
      </c>
      <c r="Z279" s="69">
        <v>-0.72</v>
      </c>
      <c r="AA279" s="69">
        <v>1.72</v>
      </c>
      <c r="AB279" s="70">
        <v>1.0757000000000001</v>
      </c>
      <c r="AC279" s="70">
        <v>1.2710999999999999</v>
      </c>
      <c r="AD279" s="61">
        <f>HLOOKUP(T279,既存設備NO1!$E$16:$P$17,2,0)</f>
        <v>0</v>
      </c>
      <c r="AE279" s="62">
        <f t="shared" si="9"/>
        <v>1.2709999999999999</v>
      </c>
    </row>
    <row r="280" spans="13:31" ht="13.5" customHeight="1">
      <c r="M280" s="46">
        <v>11</v>
      </c>
      <c r="N280" s="47" t="s">
        <v>153</v>
      </c>
      <c r="O280" s="47" t="s">
        <v>113</v>
      </c>
      <c r="P280" s="47" t="s">
        <v>344</v>
      </c>
      <c r="Q280" s="47" t="s">
        <v>473</v>
      </c>
      <c r="R280" s="48">
        <v>0.245</v>
      </c>
      <c r="T280" s="55">
        <v>5</v>
      </c>
      <c r="U280" s="67">
        <v>2010</v>
      </c>
      <c r="V280" s="46" t="s">
        <v>156</v>
      </c>
      <c r="W280" s="46" t="s">
        <v>111</v>
      </c>
      <c r="X280" s="46" t="s">
        <v>102</v>
      </c>
      <c r="Y280" s="68" t="str">
        <f t="shared" si="10"/>
        <v>52010暖房ビル用マルチ有り</v>
      </c>
      <c r="Z280" s="69">
        <v>-0.7</v>
      </c>
      <c r="AA280" s="69">
        <v>1.7</v>
      </c>
      <c r="AB280" s="70">
        <v>1.036</v>
      </c>
      <c r="AC280" s="70">
        <v>1.266</v>
      </c>
      <c r="AD280" s="61">
        <f>HLOOKUP(T280,既存設備NO1!$E$16:$P$17,2,0)</f>
        <v>0</v>
      </c>
      <c r="AE280" s="62">
        <f t="shared" si="9"/>
        <v>1.266</v>
      </c>
    </row>
    <row r="281" spans="13:31" ht="13.5" customHeight="1">
      <c r="M281" s="46">
        <v>11</v>
      </c>
      <c r="N281" s="47" t="s">
        <v>110</v>
      </c>
      <c r="O281" s="47" t="s">
        <v>113</v>
      </c>
      <c r="P281" s="47" t="s">
        <v>344</v>
      </c>
      <c r="Q281" s="47" t="s">
        <v>474</v>
      </c>
      <c r="R281" s="48">
        <v>0.51300000000000001</v>
      </c>
      <c r="T281" s="55">
        <v>5</v>
      </c>
      <c r="U281" s="67">
        <v>2010</v>
      </c>
      <c r="V281" s="46" t="s">
        <v>156</v>
      </c>
      <c r="W281" s="46" t="s">
        <v>121</v>
      </c>
      <c r="X281" s="46" t="s">
        <v>102</v>
      </c>
      <c r="Y281" s="68" t="str">
        <f t="shared" si="10"/>
        <v>52010暖房設備用有り</v>
      </c>
      <c r="Z281" s="69">
        <v>-0.26</v>
      </c>
      <c r="AA281" s="69">
        <v>1.26</v>
      </c>
      <c r="AB281" s="70">
        <v>0.82779999999999998</v>
      </c>
      <c r="AC281" s="70">
        <v>0.98809999999999998</v>
      </c>
      <c r="AD281" s="61">
        <f>HLOOKUP(T281,既存設備NO1!$E$16:$P$17,2,0)</f>
        <v>0</v>
      </c>
      <c r="AE281" s="62">
        <f t="shared" si="9"/>
        <v>0.98799999999999999</v>
      </c>
    </row>
    <row r="282" spans="13:31" ht="13.5" customHeight="1">
      <c r="M282" s="46">
        <v>11</v>
      </c>
      <c r="N282" s="47" t="s">
        <v>90</v>
      </c>
      <c r="O282" s="47" t="s">
        <v>113</v>
      </c>
      <c r="P282" s="47" t="s">
        <v>344</v>
      </c>
      <c r="Q282" s="47" t="s">
        <v>475</v>
      </c>
      <c r="R282" s="48">
        <v>0.57899999999999996</v>
      </c>
      <c r="T282" s="55">
        <v>5</v>
      </c>
      <c r="U282" s="67">
        <v>2010</v>
      </c>
      <c r="V282" s="46" t="s">
        <v>156</v>
      </c>
      <c r="W282" s="46" t="s">
        <v>125</v>
      </c>
      <c r="X282" s="46" t="s">
        <v>140</v>
      </c>
      <c r="Y282" s="68" t="str">
        <f t="shared" si="10"/>
        <v>52010暖房店舗用無し（一定速）</v>
      </c>
      <c r="Z282" s="69">
        <v>0.25</v>
      </c>
      <c r="AA282" s="69">
        <v>0.75</v>
      </c>
      <c r="AB282" s="70">
        <v>0.25</v>
      </c>
      <c r="AC282" s="70">
        <v>0.75</v>
      </c>
      <c r="AD282" s="61">
        <f>HLOOKUP(T282,既存設備NO1!$E$16:$P$17,2,0)</f>
        <v>0</v>
      </c>
      <c r="AE282" s="62">
        <f t="shared" si="9"/>
        <v>0.75</v>
      </c>
    </row>
    <row r="283" spans="13:31" ht="13.5" customHeight="1">
      <c r="M283" s="46">
        <v>11</v>
      </c>
      <c r="N283" s="47" t="s">
        <v>171</v>
      </c>
      <c r="O283" s="47" t="s">
        <v>113</v>
      </c>
      <c r="P283" s="47" t="s">
        <v>344</v>
      </c>
      <c r="Q283" s="47" t="s">
        <v>476</v>
      </c>
      <c r="R283" s="48">
        <v>0.14099999999999999</v>
      </c>
      <c r="T283" s="55">
        <v>5</v>
      </c>
      <c r="U283" s="67">
        <v>2010</v>
      </c>
      <c r="V283" s="46" t="s">
        <v>156</v>
      </c>
      <c r="W283" s="46" t="s">
        <v>111</v>
      </c>
      <c r="X283" s="46" t="s">
        <v>140</v>
      </c>
      <c r="Y283" s="68" t="str">
        <f t="shared" si="10"/>
        <v>52010暖房ビル用マルチ無し（一定速）</v>
      </c>
      <c r="Z283" s="69">
        <v>0.25</v>
      </c>
      <c r="AA283" s="69">
        <v>0.75</v>
      </c>
      <c r="AB283" s="70">
        <v>0.25</v>
      </c>
      <c r="AC283" s="70">
        <v>0.75</v>
      </c>
      <c r="AD283" s="61">
        <f>HLOOKUP(T283,既存設備NO1!$E$16:$P$17,2,0)</f>
        <v>0</v>
      </c>
      <c r="AE283" s="62">
        <f t="shared" si="9"/>
        <v>0.75</v>
      </c>
    </row>
    <row r="284" spans="13:31" ht="13.5" customHeight="1">
      <c r="M284" s="46">
        <v>12</v>
      </c>
      <c r="N284" s="47" t="s">
        <v>112</v>
      </c>
      <c r="O284" s="47" t="s">
        <v>113</v>
      </c>
      <c r="P284" s="47" t="s">
        <v>344</v>
      </c>
      <c r="Q284" s="47" t="s">
        <v>477</v>
      </c>
      <c r="R284" s="48">
        <v>0.312</v>
      </c>
      <c r="T284" s="55">
        <v>5</v>
      </c>
      <c r="U284" s="67">
        <v>2010</v>
      </c>
      <c r="V284" s="46" t="s">
        <v>156</v>
      </c>
      <c r="W284" s="46" t="s">
        <v>121</v>
      </c>
      <c r="X284" s="46" t="s">
        <v>140</v>
      </c>
      <c r="Y284" s="68" t="str">
        <f t="shared" si="10"/>
        <v>52010暖房設備用無し（一定速）</v>
      </c>
      <c r="Z284" s="69">
        <v>0.25</v>
      </c>
      <c r="AA284" s="69">
        <v>0.75</v>
      </c>
      <c r="AB284" s="70">
        <v>0.25</v>
      </c>
      <c r="AC284" s="70">
        <v>0.75</v>
      </c>
      <c r="AD284" s="61">
        <f>HLOOKUP(T284,既存設備NO1!$E$16:$P$17,2,0)</f>
        <v>0</v>
      </c>
      <c r="AE284" s="62">
        <f t="shared" si="9"/>
        <v>0.75</v>
      </c>
    </row>
    <row r="285" spans="13:31" ht="13.5" customHeight="1">
      <c r="M285" s="46">
        <v>12</v>
      </c>
      <c r="N285" s="47" t="s">
        <v>122</v>
      </c>
      <c r="O285" s="47" t="s">
        <v>113</v>
      </c>
      <c r="P285" s="47" t="s">
        <v>344</v>
      </c>
      <c r="Q285" s="47" t="s">
        <v>478</v>
      </c>
      <c r="R285" s="48">
        <v>0.32800000000000001</v>
      </c>
      <c r="T285" s="55">
        <v>5</v>
      </c>
      <c r="U285" s="67">
        <v>2015</v>
      </c>
      <c r="V285" s="46" t="s">
        <v>124</v>
      </c>
      <c r="W285" s="46" t="s">
        <v>125</v>
      </c>
      <c r="X285" s="46" t="s">
        <v>102</v>
      </c>
      <c r="Y285" s="68" t="str">
        <f t="shared" si="10"/>
        <v>52015冷房店舗用有り</v>
      </c>
      <c r="Z285" s="69">
        <v>-1.38</v>
      </c>
      <c r="AA285" s="69">
        <v>2.38</v>
      </c>
      <c r="AB285" s="70">
        <v>1.0581</v>
      </c>
      <c r="AC285" s="70">
        <v>1.7705</v>
      </c>
      <c r="AD285" s="61">
        <f>HLOOKUP(T285,既存設備NO1!$E$16:$P$17,2,0)</f>
        <v>0</v>
      </c>
      <c r="AE285" s="62">
        <f t="shared" si="9"/>
        <v>1.77</v>
      </c>
    </row>
    <row r="286" spans="13:31" ht="13.5" customHeight="1">
      <c r="M286" s="46">
        <v>12</v>
      </c>
      <c r="N286" s="47" t="s">
        <v>130</v>
      </c>
      <c r="O286" s="47" t="s">
        <v>113</v>
      </c>
      <c r="P286" s="47" t="s">
        <v>344</v>
      </c>
      <c r="Q286" s="47" t="s">
        <v>479</v>
      </c>
      <c r="R286" s="48">
        <v>0.39800000000000002</v>
      </c>
      <c r="T286" s="55">
        <v>5</v>
      </c>
      <c r="U286" s="67">
        <v>2015</v>
      </c>
      <c r="V286" s="46" t="s">
        <v>124</v>
      </c>
      <c r="W286" s="46" t="s">
        <v>111</v>
      </c>
      <c r="X286" s="46" t="s">
        <v>102</v>
      </c>
      <c r="Y286" s="68" t="str">
        <f t="shared" si="10"/>
        <v>52015冷房ビル用マルチ有り</v>
      </c>
      <c r="Z286" s="69">
        <v>-1.5740000000000001</v>
      </c>
      <c r="AA286" s="69">
        <v>2.5739999999999998</v>
      </c>
      <c r="AB286" s="70">
        <v>1.0751999999999999</v>
      </c>
      <c r="AC286" s="70">
        <v>1.9117</v>
      </c>
      <c r="AD286" s="61">
        <f>HLOOKUP(T286,既存設備NO1!$E$16:$P$17,2,0)</f>
        <v>0</v>
      </c>
      <c r="AE286" s="62">
        <f t="shared" si="9"/>
        <v>1.911</v>
      </c>
    </row>
    <row r="287" spans="13:31" ht="14.25" customHeight="1">
      <c r="M287" s="46">
        <v>12</v>
      </c>
      <c r="N287" s="47" t="s">
        <v>128</v>
      </c>
      <c r="O287" s="47" t="s">
        <v>113</v>
      </c>
      <c r="P287" s="47" t="s">
        <v>344</v>
      </c>
      <c r="Q287" s="47" t="s">
        <v>480</v>
      </c>
      <c r="R287" s="48">
        <v>0.59299999999999997</v>
      </c>
      <c r="T287" s="55">
        <v>5</v>
      </c>
      <c r="U287" s="67">
        <v>2015</v>
      </c>
      <c r="V287" s="46" t="s">
        <v>124</v>
      </c>
      <c r="W287" s="46" t="s">
        <v>121</v>
      </c>
      <c r="X287" s="46" t="s">
        <v>102</v>
      </c>
      <c r="Y287" s="68" t="str">
        <f t="shared" si="10"/>
        <v>52015冷房設備用有り</v>
      </c>
      <c r="Z287" s="69">
        <v>-0.62</v>
      </c>
      <c r="AA287" s="69">
        <v>1.62</v>
      </c>
      <c r="AB287" s="70">
        <v>1.0472999999999999</v>
      </c>
      <c r="AC287" s="70">
        <v>1.2032</v>
      </c>
      <c r="AD287" s="61">
        <f>HLOOKUP(T287,既存設備NO1!$E$16:$P$17,2,0)</f>
        <v>0</v>
      </c>
      <c r="AE287" s="62">
        <f t="shared" si="9"/>
        <v>1.2030000000000001</v>
      </c>
    </row>
    <row r="288" spans="13:31" ht="13.5" customHeight="1">
      <c r="M288" s="46">
        <v>12</v>
      </c>
      <c r="N288" s="47" t="s">
        <v>138</v>
      </c>
      <c r="O288" s="47" t="s">
        <v>113</v>
      </c>
      <c r="P288" s="47" t="s">
        <v>344</v>
      </c>
      <c r="Q288" s="47" t="s">
        <v>481</v>
      </c>
      <c r="R288" s="48">
        <v>0.32200000000000001</v>
      </c>
      <c r="T288" s="55">
        <v>5</v>
      </c>
      <c r="U288" s="67">
        <v>2015</v>
      </c>
      <c r="V288" s="46" t="s">
        <v>124</v>
      </c>
      <c r="W288" s="46" t="s">
        <v>125</v>
      </c>
      <c r="X288" s="46" t="s">
        <v>140</v>
      </c>
      <c r="Y288" s="68" t="str">
        <f t="shared" si="10"/>
        <v>52015冷房店舗用無し（一定速）</v>
      </c>
      <c r="Z288" s="69">
        <v>0.25</v>
      </c>
      <c r="AA288" s="69">
        <v>0.75</v>
      </c>
      <c r="AB288" s="70">
        <v>0.25</v>
      </c>
      <c r="AC288" s="70">
        <v>0.75</v>
      </c>
      <c r="AD288" s="61">
        <f>HLOOKUP(T288,既存設備NO1!$E$16:$P$17,2,0)</f>
        <v>0</v>
      </c>
      <c r="AE288" s="62">
        <f t="shared" si="9"/>
        <v>0.75</v>
      </c>
    </row>
    <row r="289" spans="13:31" ht="13.5" customHeight="1">
      <c r="M289" s="46">
        <v>12</v>
      </c>
      <c r="N289" s="47" t="s">
        <v>143</v>
      </c>
      <c r="O289" s="47" t="s">
        <v>113</v>
      </c>
      <c r="P289" s="47" t="s">
        <v>344</v>
      </c>
      <c r="Q289" s="47" t="s">
        <v>482</v>
      </c>
      <c r="R289" s="48">
        <v>0.34399999999999997</v>
      </c>
      <c r="T289" s="55">
        <v>5</v>
      </c>
      <c r="U289" s="67">
        <v>2015</v>
      </c>
      <c r="V289" s="46" t="s">
        <v>124</v>
      </c>
      <c r="W289" s="46" t="s">
        <v>111</v>
      </c>
      <c r="X289" s="46" t="s">
        <v>140</v>
      </c>
      <c r="Y289" s="68" t="str">
        <f t="shared" si="10"/>
        <v>52015冷房ビル用マルチ無し（一定速）</v>
      </c>
      <c r="Z289" s="69">
        <v>0.25</v>
      </c>
      <c r="AA289" s="69">
        <v>0.75</v>
      </c>
      <c r="AB289" s="70">
        <v>0.25</v>
      </c>
      <c r="AC289" s="70">
        <v>0.75</v>
      </c>
      <c r="AD289" s="61">
        <f>HLOOKUP(T289,既存設備NO1!$E$16:$P$17,2,0)</f>
        <v>0</v>
      </c>
      <c r="AE289" s="62">
        <f t="shared" si="9"/>
        <v>0.75</v>
      </c>
    </row>
    <row r="290" spans="13:31" ht="13.5" customHeight="1">
      <c r="M290" s="46">
        <v>12</v>
      </c>
      <c r="N290" s="47" t="s">
        <v>149</v>
      </c>
      <c r="O290" s="47" t="s">
        <v>113</v>
      </c>
      <c r="P290" s="47" t="s">
        <v>344</v>
      </c>
      <c r="Q290" s="47" t="s">
        <v>483</v>
      </c>
      <c r="R290" s="48">
        <v>0.33600000000000002</v>
      </c>
      <c r="T290" s="55">
        <v>5</v>
      </c>
      <c r="U290" s="56">
        <v>2015</v>
      </c>
      <c r="V290" s="57" t="s">
        <v>124</v>
      </c>
      <c r="W290" s="57" t="s">
        <v>121</v>
      </c>
      <c r="X290" s="57" t="s">
        <v>140</v>
      </c>
      <c r="Y290" s="58" t="str">
        <f t="shared" si="10"/>
        <v>52015冷房設備用無し（一定速）</v>
      </c>
      <c r="Z290" s="59">
        <v>0.25</v>
      </c>
      <c r="AA290" s="59">
        <v>0.75</v>
      </c>
      <c r="AB290" s="60">
        <v>0.25</v>
      </c>
      <c r="AC290" s="60">
        <v>0.75</v>
      </c>
      <c r="AD290" s="61">
        <f>HLOOKUP(T290,既存設備NO1!$E$16:$P$17,2,0)</f>
        <v>0</v>
      </c>
      <c r="AE290" s="62">
        <f t="shared" si="9"/>
        <v>0.75</v>
      </c>
    </row>
    <row r="291" spans="13:31" ht="14.25" customHeight="1">
      <c r="M291" s="46">
        <v>12</v>
      </c>
      <c r="N291" s="47" t="s">
        <v>154</v>
      </c>
      <c r="O291" s="47" t="s">
        <v>113</v>
      </c>
      <c r="P291" s="47" t="s">
        <v>344</v>
      </c>
      <c r="Q291" s="47" t="s">
        <v>484</v>
      </c>
      <c r="R291" s="48">
        <v>0.51200000000000001</v>
      </c>
      <c r="T291" s="55">
        <v>5</v>
      </c>
      <c r="U291" s="56">
        <v>2015</v>
      </c>
      <c r="V291" s="57" t="s">
        <v>156</v>
      </c>
      <c r="W291" s="57" t="s">
        <v>125</v>
      </c>
      <c r="X291" s="57" t="s">
        <v>102</v>
      </c>
      <c r="Y291" s="58" t="str">
        <f t="shared" si="10"/>
        <v>52015暖房店舗用有り</v>
      </c>
      <c r="Z291" s="59">
        <v>-0.97</v>
      </c>
      <c r="AA291" s="59">
        <v>1.97</v>
      </c>
      <c r="AB291" s="60">
        <v>1.0867</v>
      </c>
      <c r="AC291" s="60">
        <v>1.4558</v>
      </c>
      <c r="AD291" s="61">
        <f>HLOOKUP(T291,既存設備NO1!$E$16:$P$17,2,0)</f>
        <v>0</v>
      </c>
      <c r="AE291" s="62">
        <f t="shared" si="9"/>
        <v>1.4550000000000001</v>
      </c>
    </row>
    <row r="292" spans="13:31" ht="13.5" customHeight="1">
      <c r="M292" s="46">
        <v>12</v>
      </c>
      <c r="N292" s="47" t="s">
        <v>153</v>
      </c>
      <c r="O292" s="47" t="s">
        <v>113</v>
      </c>
      <c r="P292" s="47" t="s">
        <v>344</v>
      </c>
      <c r="Q292" s="47" t="s">
        <v>485</v>
      </c>
      <c r="R292" s="48">
        <v>0.45</v>
      </c>
      <c r="T292" s="55">
        <v>5</v>
      </c>
      <c r="U292" s="56">
        <v>2015</v>
      </c>
      <c r="V292" s="57" t="s">
        <v>156</v>
      </c>
      <c r="W292" s="57" t="s">
        <v>111</v>
      </c>
      <c r="X292" s="57" t="s">
        <v>102</v>
      </c>
      <c r="Y292" s="58" t="str">
        <f t="shared" si="10"/>
        <v>52015暖房ビル用マルチ有り</v>
      </c>
      <c r="Z292" s="59">
        <v>-0.876</v>
      </c>
      <c r="AA292" s="59">
        <v>1.8759999999999999</v>
      </c>
      <c r="AB292" s="60">
        <v>1.0398000000000001</v>
      </c>
      <c r="AC292" s="60">
        <v>1.3971</v>
      </c>
      <c r="AD292" s="61">
        <f>HLOOKUP(T292,既存設備NO1!$E$16:$P$17,2,0)</f>
        <v>0</v>
      </c>
      <c r="AE292" s="62">
        <f t="shared" si="9"/>
        <v>1.397</v>
      </c>
    </row>
    <row r="293" spans="13:31" ht="13.5" customHeight="1">
      <c r="M293" s="46">
        <v>12</v>
      </c>
      <c r="N293" s="47" t="s">
        <v>110</v>
      </c>
      <c r="O293" s="47" t="s">
        <v>113</v>
      </c>
      <c r="P293" s="47" t="s">
        <v>344</v>
      </c>
      <c r="Q293" s="47" t="s">
        <v>486</v>
      </c>
      <c r="R293" s="48">
        <v>0.78600000000000003</v>
      </c>
      <c r="T293" s="55">
        <v>5</v>
      </c>
      <c r="U293" s="56">
        <v>2015</v>
      </c>
      <c r="V293" s="57" t="s">
        <v>156</v>
      </c>
      <c r="W293" s="57" t="s">
        <v>121</v>
      </c>
      <c r="X293" s="57" t="s">
        <v>102</v>
      </c>
      <c r="Y293" s="58" t="str">
        <f t="shared" si="10"/>
        <v>52015暖房設備用有り</v>
      </c>
      <c r="Z293" s="59">
        <v>-0.59799999999999998</v>
      </c>
      <c r="AA293" s="59">
        <v>1.5980000000000001</v>
      </c>
      <c r="AB293" s="60">
        <v>1.0339</v>
      </c>
      <c r="AC293" s="60">
        <v>1.19</v>
      </c>
      <c r="AD293" s="61">
        <f>HLOOKUP(T293,既存設備NO1!$E$16:$P$17,2,0)</f>
        <v>0</v>
      </c>
      <c r="AE293" s="62">
        <f t="shared" si="9"/>
        <v>1.19</v>
      </c>
    </row>
    <row r="294" spans="13:31" ht="13.5" customHeight="1">
      <c r="M294" s="46">
        <v>12</v>
      </c>
      <c r="N294" s="47" t="s">
        <v>90</v>
      </c>
      <c r="O294" s="47" t="s">
        <v>113</v>
      </c>
      <c r="P294" s="47" t="s">
        <v>344</v>
      </c>
      <c r="Q294" s="47" t="s">
        <v>487</v>
      </c>
      <c r="R294" s="48">
        <v>0.92800000000000005</v>
      </c>
      <c r="T294" s="55">
        <v>5</v>
      </c>
      <c r="U294" s="56">
        <v>2015</v>
      </c>
      <c r="V294" s="57" t="s">
        <v>156</v>
      </c>
      <c r="W294" s="57" t="s">
        <v>125</v>
      </c>
      <c r="X294" s="57" t="s">
        <v>140</v>
      </c>
      <c r="Y294" s="58" t="str">
        <f t="shared" si="10"/>
        <v>52015暖房店舗用無し（一定速）</v>
      </c>
      <c r="Z294" s="59">
        <v>0.25</v>
      </c>
      <c r="AA294" s="59">
        <v>0.75</v>
      </c>
      <c r="AB294" s="60">
        <v>0.25</v>
      </c>
      <c r="AC294" s="60">
        <v>0.75</v>
      </c>
      <c r="AD294" s="61">
        <f>HLOOKUP(T294,既存設備NO1!$E$16:$P$17,2,0)</f>
        <v>0</v>
      </c>
      <c r="AE294" s="62">
        <f t="shared" si="9"/>
        <v>0.75</v>
      </c>
    </row>
    <row r="295" spans="13:31" ht="13.5" customHeight="1">
      <c r="M295" s="46">
        <v>12</v>
      </c>
      <c r="N295" s="47" t="s">
        <v>171</v>
      </c>
      <c r="O295" s="47" t="s">
        <v>113</v>
      </c>
      <c r="P295" s="47" t="s">
        <v>344</v>
      </c>
      <c r="Q295" s="47" t="s">
        <v>488</v>
      </c>
      <c r="R295" s="48">
        <v>0.27600000000000002</v>
      </c>
      <c r="T295" s="55">
        <v>5</v>
      </c>
      <c r="U295" s="56">
        <v>2015</v>
      </c>
      <c r="V295" s="57" t="s">
        <v>156</v>
      </c>
      <c r="W295" s="57" t="s">
        <v>111</v>
      </c>
      <c r="X295" s="57" t="s">
        <v>140</v>
      </c>
      <c r="Y295" s="58" t="str">
        <f t="shared" si="10"/>
        <v>52015暖房ビル用マルチ無し（一定速）</v>
      </c>
      <c r="Z295" s="59">
        <v>0.25</v>
      </c>
      <c r="AA295" s="59">
        <v>0.75</v>
      </c>
      <c r="AB295" s="60">
        <v>0.25</v>
      </c>
      <c r="AC295" s="60">
        <v>0.75</v>
      </c>
      <c r="AD295" s="61">
        <f>HLOOKUP(T295,既存設備NO1!$E$16:$P$17,2,0)</f>
        <v>0</v>
      </c>
      <c r="AE295" s="62">
        <f t="shared" si="9"/>
        <v>0.75</v>
      </c>
    </row>
    <row r="296" spans="13:31" ht="13.5" customHeight="1">
      <c r="M296" s="46">
        <v>1</v>
      </c>
      <c r="N296" s="47" t="s">
        <v>112</v>
      </c>
      <c r="O296" s="47" t="s">
        <v>489</v>
      </c>
      <c r="P296" s="47" t="s">
        <v>114</v>
      </c>
      <c r="Q296" s="47" t="s">
        <v>490</v>
      </c>
      <c r="R296" s="48">
        <v>0</v>
      </c>
      <c r="T296" s="55">
        <v>5</v>
      </c>
      <c r="U296" s="57">
        <v>2015</v>
      </c>
      <c r="V296" s="57" t="s">
        <v>156</v>
      </c>
      <c r="W296" s="57" t="s">
        <v>121</v>
      </c>
      <c r="X296" s="57" t="s">
        <v>140</v>
      </c>
      <c r="Y296" s="58" t="str">
        <f t="shared" si="10"/>
        <v>52015暖房設備用無し（一定速）</v>
      </c>
      <c r="Z296" s="59">
        <v>0.25</v>
      </c>
      <c r="AA296" s="59">
        <v>0.75</v>
      </c>
      <c r="AB296" s="60">
        <v>0.25</v>
      </c>
      <c r="AC296" s="60">
        <v>0.75</v>
      </c>
      <c r="AD296" s="61">
        <f>HLOOKUP(T296,既存設備NO1!$E$16:$P$17,2,0)</f>
        <v>0</v>
      </c>
      <c r="AE296" s="62">
        <f t="shared" si="9"/>
        <v>0.75</v>
      </c>
    </row>
    <row r="297" spans="13:31" ht="13.5" customHeight="1">
      <c r="M297" s="46">
        <v>1</v>
      </c>
      <c r="N297" s="47" t="s">
        <v>122</v>
      </c>
      <c r="O297" s="47" t="s">
        <v>489</v>
      </c>
      <c r="P297" s="47" t="s">
        <v>114</v>
      </c>
      <c r="Q297" s="47" t="s">
        <v>491</v>
      </c>
      <c r="R297" s="48">
        <v>0</v>
      </c>
      <c r="T297" s="71">
        <v>5</v>
      </c>
      <c r="U297" s="72">
        <v>2020</v>
      </c>
      <c r="V297" s="72" t="s">
        <v>124</v>
      </c>
      <c r="W297" s="72" t="s">
        <v>125</v>
      </c>
      <c r="X297" s="72" t="s">
        <v>102</v>
      </c>
      <c r="Y297" s="73" t="str">
        <f t="shared" si="10"/>
        <v>52020冷房店舗用有り</v>
      </c>
      <c r="Z297" s="72">
        <v>-1.38</v>
      </c>
      <c r="AA297" s="72">
        <v>2.38</v>
      </c>
      <c r="AB297" s="72">
        <v>1.0581</v>
      </c>
      <c r="AC297" s="72">
        <v>1.7705</v>
      </c>
      <c r="AD297" s="61">
        <f>HLOOKUP(T297,既存設備NO1!$E$16:$P$17,2,0)</f>
        <v>0</v>
      </c>
      <c r="AE297" s="74">
        <f t="shared" si="9"/>
        <v>1.77</v>
      </c>
    </row>
    <row r="298" spans="13:31" ht="13.5" customHeight="1">
      <c r="M298" s="46">
        <v>1</v>
      </c>
      <c r="N298" s="47" t="s">
        <v>130</v>
      </c>
      <c r="O298" s="47" t="s">
        <v>489</v>
      </c>
      <c r="P298" s="47" t="s">
        <v>114</v>
      </c>
      <c r="Q298" s="47" t="s">
        <v>492</v>
      </c>
      <c r="R298" s="48">
        <v>0</v>
      </c>
      <c r="T298" s="71">
        <v>5</v>
      </c>
      <c r="U298" s="72">
        <v>2020</v>
      </c>
      <c r="V298" s="72" t="s">
        <v>124</v>
      </c>
      <c r="W298" s="72" t="s">
        <v>111</v>
      </c>
      <c r="X298" s="72" t="s">
        <v>102</v>
      </c>
      <c r="Y298" s="73" t="str">
        <f t="shared" si="10"/>
        <v>52020冷房ビル用マルチ有り</v>
      </c>
      <c r="Z298" s="72">
        <v>-1.68</v>
      </c>
      <c r="AA298" s="72">
        <v>2.68</v>
      </c>
      <c r="AB298" s="72">
        <v>1.0788</v>
      </c>
      <c r="AC298" s="72">
        <v>2.0053000000000001</v>
      </c>
      <c r="AD298" s="61">
        <f>HLOOKUP(T298,既存設備NO1!$E$16:$P$17,2,0)</f>
        <v>0</v>
      </c>
      <c r="AE298" s="74">
        <f t="shared" si="9"/>
        <v>2.0049999999999999</v>
      </c>
    </row>
    <row r="299" spans="13:31" ht="13.5" customHeight="1">
      <c r="M299" s="46">
        <v>1</v>
      </c>
      <c r="N299" s="47" t="s">
        <v>128</v>
      </c>
      <c r="O299" s="47" t="s">
        <v>489</v>
      </c>
      <c r="P299" s="47" t="s">
        <v>114</v>
      </c>
      <c r="Q299" s="47" t="s">
        <v>493</v>
      </c>
      <c r="R299" s="48">
        <v>0</v>
      </c>
      <c r="T299" s="71">
        <v>5</v>
      </c>
      <c r="U299" s="72">
        <v>2020</v>
      </c>
      <c r="V299" s="72" t="s">
        <v>124</v>
      </c>
      <c r="W299" s="72" t="s">
        <v>121</v>
      </c>
      <c r="X299" s="72" t="s">
        <v>102</v>
      </c>
      <c r="Y299" s="73" t="str">
        <f t="shared" si="10"/>
        <v>52020冷房設備用有り</v>
      </c>
      <c r="Z299" s="72">
        <v>-0.62</v>
      </c>
      <c r="AA299" s="72">
        <v>1.62</v>
      </c>
      <c r="AB299" s="72">
        <v>1.0472999999999999</v>
      </c>
      <c r="AC299" s="72">
        <v>1.2032</v>
      </c>
      <c r="AD299" s="61">
        <f>HLOOKUP(T299,既存設備NO1!$E$16:$P$17,2,0)</f>
        <v>0</v>
      </c>
      <c r="AE299" s="74">
        <f t="shared" si="9"/>
        <v>1.2030000000000001</v>
      </c>
    </row>
    <row r="300" spans="13:31" ht="13.5" customHeight="1">
      <c r="M300" s="46">
        <v>1</v>
      </c>
      <c r="N300" s="47" t="s">
        <v>138</v>
      </c>
      <c r="O300" s="47" t="s">
        <v>489</v>
      </c>
      <c r="P300" s="47" t="s">
        <v>114</v>
      </c>
      <c r="Q300" s="47" t="s">
        <v>494</v>
      </c>
      <c r="R300" s="48">
        <v>0</v>
      </c>
      <c r="T300" s="71">
        <v>5</v>
      </c>
      <c r="U300" s="72">
        <v>2020</v>
      </c>
      <c r="V300" s="72" t="s">
        <v>124</v>
      </c>
      <c r="W300" s="72" t="s">
        <v>125</v>
      </c>
      <c r="X300" s="72" t="s">
        <v>140</v>
      </c>
      <c r="Y300" s="73" t="str">
        <f t="shared" si="10"/>
        <v>52020冷房店舗用無し（一定速）</v>
      </c>
      <c r="Z300" s="75">
        <v>0.25</v>
      </c>
      <c r="AA300" s="75">
        <v>0.75</v>
      </c>
      <c r="AB300" s="76">
        <v>0.25</v>
      </c>
      <c r="AC300" s="76">
        <v>0.75</v>
      </c>
      <c r="AD300" s="61">
        <f>HLOOKUP(T300,既存設備NO1!$E$16:$P$17,2,0)</f>
        <v>0</v>
      </c>
      <c r="AE300" s="74">
        <f t="shared" si="9"/>
        <v>0.75</v>
      </c>
    </row>
    <row r="301" spans="13:31" ht="13.5" customHeight="1">
      <c r="M301" s="46">
        <v>1</v>
      </c>
      <c r="N301" s="47" t="s">
        <v>143</v>
      </c>
      <c r="O301" s="47" t="s">
        <v>489</v>
      </c>
      <c r="P301" s="47" t="s">
        <v>114</v>
      </c>
      <c r="Q301" s="47" t="s">
        <v>495</v>
      </c>
      <c r="R301" s="48">
        <v>0</v>
      </c>
      <c r="T301" s="71">
        <v>5</v>
      </c>
      <c r="U301" s="72">
        <v>2020</v>
      </c>
      <c r="V301" s="72" t="s">
        <v>124</v>
      </c>
      <c r="W301" s="72" t="s">
        <v>111</v>
      </c>
      <c r="X301" s="72" t="s">
        <v>140</v>
      </c>
      <c r="Y301" s="73" t="str">
        <f t="shared" si="10"/>
        <v>52020冷房ビル用マルチ無し（一定速）</v>
      </c>
      <c r="Z301" s="75">
        <v>0.25</v>
      </c>
      <c r="AA301" s="75">
        <v>0.75</v>
      </c>
      <c r="AB301" s="76">
        <v>0.25</v>
      </c>
      <c r="AC301" s="76">
        <v>0.75</v>
      </c>
      <c r="AD301" s="61">
        <f>HLOOKUP(T301,既存設備NO1!$E$16:$P$17,2,0)</f>
        <v>0</v>
      </c>
      <c r="AE301" s="74">
        <f t="shared" si="9"/>
        <v>0.75</v>
      </c>
    </row>
    <row r="302" spans="13:31" ht="13.5" customHeight="1">
      <c r="M302" s="46">
        <v>1</v>
      </c>
      <c r="N302" s="47" t="s">
        <v>149</v>
      </c>
      <c r="O302" s="47" t="s">
        <v>489</v>
      </c>
      <c r="P302" s="47" t="s">
        <v>114</v>
      </c>
      <c r="Q302" s="47" t="s">
        <v>496</v>
      </c>
      <c r="R302" s="48">
        <v>0</v>
      </c>
      <c r="T302" s="71">
        <v>5</v>
      </c>
      <c r="U302" s="72">
        <v>2020</v>
      </c>
      <c r="V302" s="72" t="s">
        <v>124</v>
      </c>
      <c r="W302" s="72" t="s">
        <v>121</v>
      </c>
      <c r="X302" s="72" t="s">
        <v>140</v>
      </c>
      <c r="Y302" s="73" t="str">
        <f t="shared" si="10"/>
        <v>52020冷房設備用無し（一定速）</v>
      </c>
      <c r="Z302" s="75">
        <v>0.25</v>
      </c>
      <c r="AA302" s="75">
        <v>0.75</v>
      </c>
      <c r="AB302" s="76">
        <v>0.25</v>
      </c>
      <c r="AC302" s="76">
        <v>0.75</v>
      </c>
      <c r="AD302" s="61">
        <f>HLOOKUP(T302,既存設備NO1!$E$16:$P$17,2,0)</f>
        <v>0</v>
      </c>
      <c r="AE302" s="74">
        <f t="shared" si="9"/>
        <v>0.75</v>
      </c>
    </row>
    <row r="303" spans="13:31" ht="13.5" customHeight="1">
      <c r="M303" s="46">
        <v>1</v>
      </c>
      <c r="N303" s="47" t="s">
        <v>154</v>
      </c>
      <c r="O303" s="47" t="s">
        <v>489</v>
      </c>
      <c r="P303" s="47" t="s">
        <v>114</v>
      </c>
      <c r="Q303" s="47" t="s">
        <v>497</v>
      </c>
      <c r="R303" s="48">
        <v>0</v>
      </c>
      <c r="T303" s="71">
        <v>5</v>
      </c>
      <c r="U303" s="72">
        <v>2020</v>
      </c>
      <c r="V303" s="72" t="s">
        <v>156</v>
      </c>
      <c r="W303" s="72" t="s">
        <v>125</v>
      </c>
      <c r="X303" s="72" t="s">
        <v>102</v>
      </c>
      <c r="Y303" s="73" t="str">
        <f t="shared" si="10"/>
        <v>52020暖房店舗用有り</v>
      </c>
      <c r="Z303" s="72">
        <v>-0.96</v>
      </c>
      <c r="AA303" s="72">
        <v>1.96</v>
      </c>
      <c r="AB303" s="72">
        <v>1.0862000000000001</v>
      </c>
      <c r="AC303" s="72">
        <v>1.4483999999999999</v>
      </c>
      <c r="AD303" s="61">
        <f>HLOOKUP(T303,既存設備NO1!$E$16:$P$17,2,0)</f>
        <v>0</v>
      </c>
      <c r="AE303" s="74">
        <f t="shared" si="9"/>
        <v>1.448</v>
      </c>
    </row>
    <row r="304" spans="13:31" ht="13.5" customHeight="1">
      <c r="M304" s="46">
        <v>1</v>
      </c>
      <c r="N304" s="47" t="s">
        <v>153</v>
      </c>
      <c r="O304" s="47" t="s">
        <v>489</v>
      </c>
      <c r="P304" s="47" t="s">
        <v>114</v>
      </c>
      <c r="Q304" s="47" t="s">
        <v>498</v>
      </c>
      <c r="R304" s="48">
        <v>0</v>
      </c>
      <c r="T304" s="71">
        <v>5</v>
      </c>
      <c r="U304" s="72">
        <v>2020</v>
      </c>
      <c r="V304" s="72" t="s">
        <v>156</v>
      </c>
      <c r="W304" s="72" t="s">
        <v>111</v>
      </c>
      <c r="X304" s="72" t="s">
        <v>102</v>
      </c>
      <c r="Y304" s="73" t="str">
        <f t="shared" si="10"/>
        <v>52020暖房ビル用マルチ有り</v>
      </c>
      <c r="Z304" s="72">
        <v>-1.1000000000000001</v>
      </c>
      <c r="AA304" s="72">
        <v>2.1</v>
      </c>
      <c r="AB304" s="72">
        <v>1.0416000000000001</v>
      </c>
      <c r="AC304" s="72">
        <v>1.4596</v>
      </c>
      <c r="AD304" s="61">
        <f>HLOOKUP(T304,既存設備NO1!$E$16:$P$17,2,0)</f>
        <v>0</v>
      </c>
      <c r="AE304" s="74">
        <f t="shared" si="9"/>
        <v>1.4590000000000001</v>
      </c>
    </row>
    <row r="305" spans="13:31" ht="13.5" customHeight="1">
      <c r="M305" s="46">
        <v>1</v>
      </c>
      <c r="N305" s="47" t="s">
        <v>110</v>
      </c>
      <c r="O305" s="47" t="s">
        <v>489</v>
      </c>
      <c r="P305" s="47" t="s">
        <v>114</v>
      </c>
      <c r="Q305" s="47" t="s">
        <v>499</v>
      </c>
      <c r="R305" s="48">
        <v>0</v>
      </c>
      <c r="T305" s="71">
        <v>5</v>
      </c>
      <c r="U305" s="72">
        <v>2020</v>
      </c>
      <c r="V305" s="72" t="s">
        <v>156</v>
      </c>
      <c r="W305" s="72" t="s">
        <v>121</v>
      </c>
      <c r="X305" s="72" t="s">
        <v>102</v>
      </c>
      <c r="Y305" s="73" t="str">
        <f t="shared" si="10"/>
        <v>52020暖房設備用有り</v>
      </c>
      <c r="Z305" s="72">
        <v>-0.46</v>
      </c>
      <c r="AA305" s="72">
        <v>1.46</v>
      </c>
      <c r="AB305" s="72">
        <v>0.94</v>
      </c>
      <c r="AC305" s="72">
        <v>1.1100000000000001</v>
      </c>
      <c r="AD305" s="61">
        <f>HLOOKUP(T305,既存設備NO1!$E$16:$P$17,2,0)</f>
        <v>0</v>
      </c>
      <c r="AE305" s="74">
        <f t="shared" si="9"/>
        <v>1.1100000000000001</v>
      </c>
    </row>
    <row r="306" spans="13:31" ht="13.5" customHeight="1">
      <c r="M306" s="46">
        <v>1</v>
      </c>
      <c r="N306" s="47" t="s">
        <v>90</v>
      </c>
      <c r="O306" s="47" t="s">
        <v>489</v>
      </c>
      <c r="P306" s="47" t="s">
        <v>114</v>
      </c>
      <c r="Q306" s="47" t="s">
        <v>500</v>
      </c>
      <c r="R306" s="48">
        <v>0</v>
      </c>
      <c r="T306" s="71">
        <v>5</v>
      </c>
      <c r="U306" s="72">
        <v>2020</v>
      </c>
      <c r="V306" s="72" t="s">
        <v>156</v>
      </c>
      <c r="W306" s="72" t="s">
        <v>125</v>
      </c>
      <c r="X306" s="72" t="s">
        <v>140</v>
      </c>
      <c r="Y306" s="73" t="str">
        <f t="shared" si="10"/>
        <v>52020暖房店舗用無し（一定速）</v>
      </c>
      <c r="Z306" s="75">
        <v>0.25</v>
      </c>
      <c r="AA306" s="75">
        <v>0.75</v>
      </c>
      <c r="AB306" s="76">
        <v>0.25</v>
      </c>
      <c r="AC306" s="76">
        <v>0.75</v>
      </c>
      <c r="AD306" s="61">
        <f>HLOOKUP(T306,既存設備NO1!$E$16:$P$17,2,0)</f>
        <v>0</v>
      </c>
      <c r="AE306" s="74">
        <f t="shared" si="9"/>
        <v>0.75</v>
      </c>
    </row>
    <row r="307" spans="13:31" ht="13.5" customHeight="1">
      <c r="M307" s="46">
        <v>1</v>
      </c>
      <c r="N307" s="47" t="s">
        <v>171</v>
      </c>
      <c r="O307" s="47" t="s">
        <v>489</v>
      </c>
      <c r="P307" s="47" t="s">
        <v>114</v>
      </c>
      <c r="Q307" s="47" t="s">
        <v>501</v>
      </c>
      <c r="R307" s="48">
        <v>5.8000000000000003E-2</v>
      </c>
      <c r="T307" s="71">
        <v>5</v>
      </c>
      <c r="U307" s="72">
        <v>2020</v>
      </c>
      <c r="V307" s="72" t="s">
        <v>156</v>
      </c>
      <c r="W307" s="72" t="s">
        <v>111</v>
      </c>
      <c r="X307" s="72" t="s">
        <v>140</v>
      </c>
      <c r="Y307" s="73" t="str">
        <f t="shared" si="10"/>
        <v>52020暖房ビル用マルチ無し（一定速）</v>
      </c>
      <c r="Z307" s="75">
        <v>0.25</v>
      </c>
      <c r="AA307" s="75">
        <v>0.75</v>
      </c>
      <c r="AB307" s="76">
        <v>0.25</v>
      </c>
      <c r="AC307" s="76">
        <v>0.75</v>
      </c>
      <c r="AD307" s="61">
        <f>HLOOKUP(T307,既存設備NO1!$E$16:$P$17,2,0)</f>
        <v>0</v>
      </c>
      <c r="AE307" s="74">
        <f t="shared" si="9"/>
        <v>0.75</v>
      </c>
    </row>
    <row r="308" spans="13:31" ht="13.5" customHeight="1">
      <c r="M308" s="46">
        <v>2</v>
      </c>
      <c r="N308" s="47" t="s">
        <v>112</v>
      </c>
      <c r="O308" s="47" t="s">
        <v>489</v>
      </c>
      <c r="P308" s="47" t="s">
        <v>114</v>
      </c>
      <c r="Q308" s="47" t="s">
        <v>502</v>
      </c>
      <c r="R308" s="48">
        <v>0</v>
      </c>
      <c r="T308" s="71">
        <v>5</v>
      </c>
      <c r="U308" s="72">
        <v>2020</v>
      </c>
      <c r="V308" s="72" t="s">
        <v>156</v>
      </c>
      <c r="W308" s="72" t="s">
        <v>121</v>
      </c>
      <c r="X308" s="72" t="s">
        <v>140</v>
      </c>
      <c r="Y308" s="73" t="str">
        <f t="shared" si="10"/>
        <v>52020暖房設備用無し（一定速）</v>
      </c>
      <c r="Z308" s="75">
        <v>0.25</v>
      </c>
      <c r="AA308" s="75">
        <v>0.75</v>
      </c>
      <c r="AB308" s="76">
        <v>0.25</v>
      </c>
      <c r="AC308" s="76">
        <v>0.75</v>
      </c>
      <c r="AD308" s="61">
        <f>HLOOKUP(T308,既存設備NO1!$E$16:$P$17,2,0)</f>
        <v>0</v>
      </c>
      <c r="AE308" s="74">
        <f t="shared" si="9"/>
        <v>0.75</v>
      </c>
    </row>
    <row r="309" spans="13:31" ht="13.5" customHeight="1">
      <c r="M309" s="46">
        <v>2</v>
      </c>
      <c r="N309" s="47" t="s">
        <v>122</v>
      </c>
      <c r="O309" s="47" t="s">
        <v>489</v>
      </c>
      <c r="P309" s="47" t="s">
        <v>114</v>
      </c>
      <c r="Q309" s="47" t="s">
        <v>503</v>
      </c>
      <c r="R309" s="48">
        <v>0</v>
      </c>
      <c r="T309" s="55">
        <v>6</v>
      </c>
      <c r="U309" s="56">
        <v>1995</v>
      </c>
      <c r="V309" s="57" t="s">
        <v>124</v>
      </c>
      <c r="W309" s="57" t="s">
        <v>125</v>
      </c>
      <c r="X309" s="57" t="s">
        <v>102</v>
      </c>
      <c r="Y309" s="58" t="str">
        <f t="shared" si="10"/>
        <v>61995冷房店舗用有り</v>
      </c>
      <c r="Z309" s="59">
        <v>0.32</v>
      </c>
      <c r="AA309" s="59">
        <v>0.68</v>
      </c>
      <c r="AB309" s="60">
        <v>1.0165999999999999</v>
      </c>
      <c r="AC309" s="60">
        <v>0.50590000000000002</v>
      </c>
      <c r="AD309" s="61">
        <f>HLOOKUP(T309,既存設備NO1!$E$16:$P$17,2,0)</f>
        <v>0</v>
      </c>
      <c r="AE309" s="62">
        <f t="shared" si="9"/>
        <v>0.505</v>
      </c>
    </row>
    <row r="310" spans="13:31" ht="13.5" customHeight="1">
      <c r="M310" s="46">
        <v>2</v>
      </c>
      <c r="N310" s="47" t="s">
        <v>130</v>
      </c>
      <c r="O310" s="47" t="s">
        <v>489</v>
      </c>
      <c r="P310" s="47" t="s">
        <v>114</v>
      </c>
      <c r="Q310" s="47" t="s">
        <v>504</v>
      </c>
      <c r="R310" s="48">
        <v>0</v>
      </c>
      <c r="T310" s="55">
        <v>6</v>
      </c>
      <c r="U310" s="56">
        <v>1995</v>
      </c>
      <c r="V310" s="57" t="s">
        <v>124</v>
      </c>
      <c r="W310" s="57" t="s">
        <v>111</v>
      </c>
      <c r="X310" s="57" t="s">
        <v>102</v>
      </c>
      <c r="Y310" s="58" t="str">
        <f t="shared" si="10"/>
        <v>61995冷房ビル用マルチ有り</v>
      </c>
      <c r="Z310" s="59">
        <v>-0.218</v>
      </c>
      <c r="AA310" s="59">
        <v>1.218</v>
      </c>
      <c r="AB310" s="60">
        <v>1.0356000000000001</v>
      </c>
      <c r="AC310" s="60">
        <v>0.90459999999999996</v>
      </c>
      <c r="AD310" s="61">
        <f>HLOOKUP(T310,既存設備NO1!$E$16:$P$17,2,0)</f>
        <v>0</v>
      </c>
      <c r="AE310" s="62">
        <f t="shared" si="9"/>
        <v>0.90400000000000003</v>
      </c>
    </row>
    <row r="311" spans="13:31" ht="13.5" customHeight="1">
      <c r="M311" s="46">
        <v>2</v>
      </c>
      <c r="N311" s="47" t="s">
        <v>128</v>
      </c>
      <c r="O311" s="47" t="s">
        <v>489</v>
      </c>
      <c r="P311" s="47" t="s">
        <v>114</v>
      </c>
      <c r="Q311" s="47" t="s">
        <v>505</v>
      </c>
      <c r="R311" s="48">
        <v>0</v>
      </c>
      <c r="T311" s="55">
        <v>6</v>
      </c>
      <c r="U311" s="56">
        <v>1995</v>
      </c>
      <c r="V311" s="57" t="s">
        <v>124</v>
      </c>
      <c r="W311" s="57" t="s">
        <v>121</v>
      </c>
      <c r="X311" s="57" t="s">
        <v>102</v>
      </c>
      <c r="Y311" s="58" t="str">
        <f t="shared" si="10"/>
        <v>61995冷房設備用有り</v>
      </c>
      <c r="Z311" s="59">
        <v>0.25</v>
      </c>
      <c r="AA311" s="59">
        <v>0.75</v>
      </c>
      <c r="AB311" s="60">
        <v>1.0219</v>
      </c>
      <c r="AC311" s="60">
        <v>0.55700000000000005</v>
      </c>
      <c r="AD311" s="61">
        <f>HLOOKUP(T311,既存設備NO1!$E$16:$P$17,2,0)</f>
        <v>0</v>
      </c>
      <c r="AE311" s="62">
        <f t="shared" si="9"/>
        <v>0.55700000000000005</v>
      </c>
    </row>
    <row r="312" spans="13:31" ht="13.5" customHeight="1">
      <c r="M312" s="46">
        <v>2</v>
      </c>
      <c r="N312" s="47" t="s">
        <v>138</v>
      </c>
      <c r="O312" s="47" t="s">
        <v>489</v>
      </c>
      <c r="P312" s="47" t="s">
        <v>114</v>
      </c>
      <c r="Q312" s="47" t="s">
        <v>506</v>
      </c>
      <c r="R312" s="48">
        <v>0</v>
      </c>
      <c r="T312" s="55">
        <v>6</v>
      </c>
      <c r="U312" s="56">
        <v>1995</v>
      </c>
      <c r="V312" s="57" t="s">
        <v>124</v>
      </c>
      <c r="W312" s="57" t="s">
        <v>125</v>
      </c>
      <c r="X312" s="57" t="s">
        <v>140</v>
      </c>
      <c r="Y312" s="58" t="str">
        <f t="shared" si="10"/>
        <v>61995冷房店舗用無し（一定速）</v>
      </c>
      <c r="Z312" s="59">
        <v>0.26</v>
      </c>
      <c r="AA312" s="59">
        <v>0.74</v>
      </c>
      <c r="AB312" s="60">
        <v>0.26</v>
      </c>
      <c r="AC312" s="60">
        <v>0.74</v>
      </c>
      <c r="AD312" s="61">
        <f>HLOOKUP(T312,既存設備NO1!$E$16:$P$17,2,0)</f>
        <v>0</v>
      </c>
      <c r="AE312" s="62">
        <f t="shared" si="9"/>
        <v>0.74</v>
      </c>
    </row>
    <row r="313" spans="13:31" ht="13.5" customHeight="1">
      <c r="M313" s="46">
        <v>2</v>
      </c>
      <c r="N313" s="47" t="s">
        <v>143</v>
      </c>
      <c r="O313" s="47" t="s">
        <v>489</v>
      </c>
      <c r="P313" s="47" t="s">
        <v>114</v>
      </c>
      <c r="Q313" s="47" t="s">
        <v>507</v>
      </c>
      <c r="R313" s="48">
        <v>0</v>
      </c>
      <c r="T313" s="55">
        <v>6</v>
      </c>
      <c r="U313" s="56">
        <v>1995</v>
      </c>
      <c r="V313" s="57" t="s">
        <v>124</v>
      </c>
      <c r="W313" s="57" t="s">
        <v>111</v>
      </c>
      <c r="X313" s="57" t="s">
        <v>140</v>
      </c>
      <c r="Y313" s="58" t="str">
        <f t="shared" si="10"/>
        <v>61995冷房ビル用マルチ無し（一定速）</v>
      </c>
      <c r="Z313" s="59">
        <v>0.26</v>
      </c>
      <c r="AA313" s="59">
        <v>0.74</v>
      </c>
      <c r="AB313" s="60">
        <v>0.26</v>
      </c>
      <c r="AC313" s="60">
        <v>0.74</v>
      </c>
      <c r="AD313" s="61">
        <f>HLOOKUP(T313,既存設備NO1!$E$16:$P$17,2,0)</f>
        <v>0</v>
      </c>
      <c r="AE313" s="62">
        <f t="shared" si="9"/>
        <v>0.74</v>
      </c>
    </row>
    <row r="314" spans="13:31" ht="13.5" customHeight="1">
      <c r="M314" s="46">
        <v>2</v>
      </c>
      <c r="N314" s="47" t="s">
        <v>149</v>
      </c>
      <c r="O314" s="47" t="s">
        <v>489</v>
      </c>
      <c r="P314" s="47" t="s">
        <v>114</v>
      </c>
      <c r="Q314" s="47" t="s">
        <v>508</v>
      </c>
      <c r="R314" s="48">
        <v>0</v>
      </c>
      <c r="T314" s="55">
        <v>6</v>
      </c>
      <c r="U314" s="56">
        <v>1995</v>
      </c>
      <c r="V314" s="57" t="s">
        <v>124</v>
      </c>
      <c r="W314" s="57" t="s">
        <v>121</v>
      </c>
      <c r="X314" s="57" t="s">
        <v>140</v>
      </c>
      <c r="Y314" s="58" t="str">
        <f t="shared" si="10"/>
        <v>61995冷房設備用無し（一定速）</v>
      </c>
      <c r="Z314" s="59">
        <v>0.26</v>
      </c>
      <c r="AA314" s="59">
        <v>0.74</v>
      </c>
      <c r="AB314" s="60">
        <v>0.26</v>
      </c>
      <c r="AC314" s="60">
        <v>0.74</v>
      </c>
      <c r="AD314" s="61">
        <f>HLOOKUP(T314,既存設備NO1!$E$16:$P$17,2,0)</f>
        <v>0</v>
      </c>
      <c r="AE314" s="62">
        <f t="shared" ref="AE314:AE377" si="11">ROUNDDOWN(IF(AD314&gt;=0.25,Z314*AD314+AA314,AB314*AD314+AC314),3)</f>
        <v>0.74</v>
      </c>
    </row>
    <row r="315" spans="13:31" ht="13.5" customHeight="1">
      <c r="M315" s="46">
        <v>2</v>
      </c>
      <c r="N315" s="47" t="s">
        <v>154</v>
      </c>
      <c r="O315" s="47" t="s">
        <v>489</v>
      </c>
      <c r="P315" s="47" t="s">
        <v>114</v>
      </c>
      <c r="Q315" s="47" t="s">
        <v>509</v>
      </c>
      <c r="R315" s="48">
        <v>0</v>
      </c>
      <c r="T315" s="55">
        <v>6</v>
      </c>
      <c r="U315" s="56">
        <v>1995</v>
      </c>
      <c r="V315" s="57" t="s">
        <v>156</v>
      </c>
      <c r="W315" s="57" t="s">
        <v>125</v>
      </c>
      <c r="X315" s="57" t="s">
        <v>102</v>
      </c>
      <c r="Y315" s="58" t="str">
        <f t="shared" si="10"/>
        <v>61995暖房店舗用有り</v>
      </c>
      <c r="Z315" s="59">
        <v>0.374</v>
      </c>
      <c r="AA315" s="59">
        <v>0.626</v>
      </c>
      <c r="AB315" s="60">
        <v>1.0275000000000001</v>
      </c>
      <c r="AC315" s="60">
        <v>0.46260000000000001</v>
      </c>
      <c r="AD315" s="61">
        <f>HLOOKUP(T315,既存設備NO1!$E$16:$P$17,2,0)</f>
        <v>0</v>
      </c>
      <c r="AE315" s="62">
        <f t="shared" si="11"/>
        <v>0.46200000000000002</v>
      </c>
    </row>
    <row r="316" spans="13:31" ht="13.5" customHeight="1">
      <c r="M316" s="46">
        <v>2</v>
      </c>
      <c r="N316" s="47" t="s">
        <v>153</v>
      </c>
      <c r="O316" s="47" t="s">
        <v>489</v>
      </c>
      <c r="P316" s="47" t="s">
        <v>114</v>
      </c>
      <c r="Q316" s="47" t="s">
        <v>510</v>
      </c>
      <c r="R316" s="48">
        <v>0</v>
      </c>
      <c r="T316" s="55">
        <v>6</v>
      </c>
      <c r="U316" s="56">
        <v>1995</v>
      </c>
      <c r="V316" s="57" t="s">
        <v>156</v>
      </c>
      <c r="W316" s="57" t="s">
        <v>111</v>
      </c>
      <c r="X316" s="57" t="s">
        <v>102</v>
      </c>
      <c r="Y316" s="58" t="str">
        <f t="shared" si="10"/>
        <v>61995暖房ビル用マルチ有り</v>
      </c>
      <c r="Z316" s="59">
        <v>-0.112</v>
      </c>
      <c r="AA316" s="59">
        <v>1.1120000000000001</v>
      </c>
      <c r="AB316" s="60">
        <v>1.0236000000000001</v>
      </c>
      <c r="AC316" s="60">
        <v>0.82809999999999995</v>
      </c>
      <c r="AD316" s="61">
        <f>HLOOKUP(T316,既存設備NO1!$E$16:$P$17,2,0)</f>
        <v>0</v>
      </c>
      <c r="AE316" s="62">
        <f t="shared" si="11"/>
        <v>0.82799999999999996</v>
      </c>
    </row>
    <row r="317" spans="13:31" ht="13.5" customHeight="1">
      <c r="M317" s="46">
        <v>2</v>
      </c>
      <c r="N317" s="47" t="s">
        <v>110</v>
      </c>
      <c r="O317" s="47" t="s">
        <v>489</v>
      </c>
      <c r="P317" s="47" t="s">
        <v>114</v>
      </c>
      <c r="Q317" s="47" t="s">
        <v>511</v>
      </c>
      <c r="R317" s="48">
        <v>0</v>
      </c>
      <c r="T317" s="55">
        <v>6</v>
      </c>
      <c r="U317" s="56">
        <v>1995</v>
      </c>
      <c r="V317" s="57" t="s">
        <v>156</v>
      </c>
      <c r="W317" s="57" t="s">
        <v>121</v>
      </c>
      <c r="X317" s="57" t="s">
        <v>102</v>
      </c>
      <c r="Y317" s="58" t="str">
        <f t="shared" si="10"/>
        <v>61995暖房設備用有り</v>
      </c>
      <c r="Z317" s="59">
        <v>0.25</v>
      </c>
      <c r="AA317" s="59">
        <v>0.75</v>
      </c>
      <c r="AB317" s="60">
        <v>1.0159</v>
      </c>
      <c r="AC317" s="60">
        <v>0.5585</v>
      </c>
      <c r="AD317" s="61">
        <f>HLOOKUP(T317,既存設備NO1!$E$16:$P$17,2,0)</f>
        <v>0</v>
      </c>
      <c r="AE317" s="62">
        <f t="shared" si="11"/>
        <v>0.55800000000000005</v>
      </c>
    </row>
    <row r="318" spans="13:31" ht="13.5" customHeight="1">
      <c r="M318" s="46">
        <v>2</v>
      </c>
      <c r="N318" s="47" t="s">
        <v>90</v>
      </c>
      <c r="O318" s="47" t="s">
        <v>489</v>
      </c>
      <c r="P318" s="47" t="s">
        <v>114</v>
      </c>
      <c r="Q318" s="47" t="s">
        <v>512</v>
      </c>
      <c r="R318" s="48">
        <v>0</v>
      </c>
      <c r="T318" s="55">
        <v>6</v>
      </c>
      <c r="U318" s="56">
        <v>1995</v>
      </c>
      <c r="V318" s="57" t="s">
        <v>156</v>
      </c>
      <c r="W318" s="57" t="s">
        <v>125</v>
      </c>
      <c r="X318" s="57" t="s">
        <v>140</v>
      </c>
      <c r="Y318" s="58" t="str">
        <f t="shared" si="10"/>
        <v>61995暖房店舗用無し（一定速）</v>
      </c>
      <c r="Z318" s="59">
        <v>0.26</v>
      </c>
      <c r="AA318" s="59">
        <v>0.74</v>
      </c>
      <c r="AB318" s="60">
        <v>0.26</v>
      </c>
      <c r="AC318" s="60">
        <v>0.74</v>
      </c>
      <c r="AD318" s="61">
        <f>HLOOKUP(T318,既存設備NO1!$E$16:$P$17,2,0)</f>
        <v>0</v>
      </c>
      <c r="AE318" s="62">
        <f t="shared" si="11"/>
        <v>0.74</v>
      </c>
    </row>
    <row r="319" spans="13:31" ht="13.5" customHeight="1">
      <c r="M319" s="46">
        <v>2</v>
      </c>
      <c r="N319" s="47" t="s">
        <v>171</v>
      </c>
      <c r="O319" s="47" t="s">
        <v>489</v>
      </c>
      <c r="P319" s="47" t="s">
        <v>114</v>
      </c>
      <c r="Q319" s="47" t="s">
        <v>513</v>
      </c>
      <c r="R319" s="48">
        <v>0</v>
      </c>
      <c r="T319" s="55">
        <v>6</v>
      </c>
      <c r="U319" s="56">
        <v>1995</v>
      </c>
      <c r="V319" s="57" t="s">
        <v>156</v>
      </c>
      <c r="W319" s="57" t="s">
        <v>111</v>
      </c>
      <c r="X319" s="57" t="s">
        <v>140</v>
      </c>
      <c r="Y319" s="58" t="str">
        <f t="shared" si="10"/>
        <v>61995暖房ビル用マルチ無し（一定速）</v>
      </c>
      <c r="Z319" s="59">
        <v>0.26</v>
      </c>
      <c r="AA319" s="59">
        <v>0.74</v>
      </c>
      <c r="AB319" s="60">
        <v>0.26</v>
      </c>
      <c r="AC319" s="60">
        <v>0.74</v>
      </c>
      <c r="AD319" s="61">
        <f>HLOOKUP(T319,既存設備NO1!$E$16:$P$17,2,0)</f>
        <v>0</v>
      </c>
      <c r="AE319" s="62">
        <f t="shared" si="11"/>
        <v>0.74</v>
      </c>
    </row>
    <row r="320" spans="13:31" ht="13.5" customHeight="1">
      <c r="M320" s="46">
        <v>3</v>
      </c>
      <c r="N320" s="47" t="s">
        <v>112</v>
      </c>
      <c r="O320" s="47" t="s">
        <v>489</v>
      </c>
      <c r="P320" s="47" t="s">
        <v>114</v>
      </c>
      <c r="Q320" s="47" t="s">
        <v>514</v>
      </c>
      <c r="R320" s="48">
        <v>0.188</v>
      </c>
      <c r="T320" s="55">
        <v>6</v>
      </c>
      <c r="U320" s="56">
        <v>1995</v>
      </c>
      <c r="V320" s="57" t="s">
        <v>156</v>
      </c>
      <c r="W320" s="57" t="s">
        <v>121</v>
      </c>
      <c r="X320" s="57" t="s">
        <v>140</v>
      </c>
      <c r="Y320" s="58" t="str">
        <f t="shared" si="10"/>
        <v>61995暖房設備用無し（一定速）</v>
      </c>
      <c r="Z320" s="59">
        <v>0.26</v>
      </c>
      <c r="AA320" s="59">
        <v>0.74</v>
      </c>
      <c r="AB320" s="60">
        <v>0.26</v>
      </c>
      <c r="AC320" s="60">
        <v>0.74</v>
      </c>
      <c r="AD320" s="61">
        <f>HLOOKUP(T320,既存設備NO1!$E$16:$P$17,2,0)</f>
        <v>0</v>
      </c>
      <c r="AE320" s="62">
        <f t="shared" si="11"/>
        <v>0.74</v>
      </c>
    </row>
    <row r="321" spans="13:31" ht="13.5" customHeight="1">
      <c r="M321" s="46">
        <v>3</v>
      </c>
      <c r="N321" s="47" t="s">
        <v>122</v>
      </c>
      <c r="O321" s="47" t="s">
        <v>489</v>
      </c>
      <c r="P321" s="47" t="s">
        <v>114</v>
      </c>
      <c r="Q321" s="47" t="s">
        <v>515</v>
      </c>
      <c r="R321" s="48">
        <v>6.6000000000000003E-2</v>
      </c>
      <c r="T321" s="55">
        <v>6</v>
      </c>
      <c r="U321" s="56">
        <v>2005</v>
      </c>
      <c r="V321" s="57" t="s">
        <v>124</v>
      </c>
      <c r="W321" s="57" t="s">
        <v>125</v>
      </c>
      <c r="X321" s="57" t="s">
        <v>102</v>
      </c>
      <c r="Y321" s="58" t="str">
        <f t="shared" si="10"/>
        <v>62005冷房店舗用有り</v>
      </c>
      <c r="Z321" s="59">
        <v>-0.86599999999999999</v>
      </c>
      <c r="AA321" s="59">
        <v>1.8660000000000001</v>
      </c>
      <c r="AB321" s="60">
        <v>1.0455000000000001</v>
      </c>
      <c r="AC321" s="60">
        <v>1.3880999999999999</v>
      </c>
      <c r="AD321" s="61">
        <f>HLOOKUP(T321,既存設備NO1!$E$16:$P$17,2,0)</f>
        <v>0</v>
      </c>
      <c r="AE321" s="62">
        <f t="shared" si="11"/>
        <v>1.3879999999999999</v>
      </c>
    </row>
    <row r="322" spans="13:31" ht="13.5" customHeight="1">
      <c r="M322" s="46">
        <v>3</v>
      </c>
      <c r="N322" s="47" t="s">
        <v>130</v>
      </c>
      <c r="O322" s="47" t="s">
        <v>489</v>
      </c>
      <c r="P322" s="47" t="s">
        <v>114</v>
      </c>
      <c r="Q322" s="47" t="s">
        <v>516</v>
      </c>
      <c r="R322" s="48">
        <v>7.4999999999999997E-2</v>
      </c>
      <c r="T322" s="55">
        <v>6</v>
      </c>
      <c r="U322" s="56">
        <v>2005</v>
      </c>
      <c r="V322" s="57" t="s">
        <v>124</v>
      </c>
      <c r="W322" s="57" t="s">
        <v>111</v>
      </c>
      <c r="X322" s="57" t="s">
        <v>102</v>
      </c>
      <c r="Y322" s="58" t="str">
        <f t="shared" si="10"/>
        <v>62005冷房ビル用マルチ有り</v>
      </c>
      <c r="Z322" s="59">
        <v>-0.68200000000000005</v>
      </c>
      <c r="AA322" s="59">
        <v>1.6819999999999999</v>
      </c>
      <c r="AB322" s="60">
        <v>1.0490999999999999</v>
      </c>
      <c r="AC322" s="60">
        <v>1.2492000000000001</v>
      </c>
      <c r="AD322" s="61">
        <f>HLOOKUP(T322,既存設備NO1!$E$16:$P$17,2,0)</f>
        <v>0</v>
      </c>
      <c r="AE322" s="62">
        <f t="shared" si="11"/>
        <v>1.2490000000000001</v>
      </c>
    </row>
    <row r="323" spans="13:31" ht="13.5" customHeight="1">
      <c r="M323" s="46">
        <v>3</v>
      </c>
      <c r="N323" s="47" t="s">
        <v>128</v>
      </c>
      <c r="O323" s="47" t="s">
        <v>489</v>
      </c>
      <c r="P323" s="47" t="s">
        <v>114</v>
      </c>
      <c r="Q323" s="47" t="s">
        <v>517</v>
      </c>
      <c r="R323" s="48">
        <v>9.8000000000000004E-2</v>
      </c>
      <c r="T323" s="55">
        <v>6</v>
      </c>
      <c r="U323" s="56">
        <v>2005</v>
      </c>
      <c r="V323" s="57" t="s">
        <v>124</v>
      </c>
      <c r="W323" s="57" t="s">
        <v>121</v>
      </c>
      <c r="X323" s="57" t="s">
        <v>102</v>
      </c>
      <c r="Y323" s="58" t="str">
        <f t="shared" si="10"/>
        <v>62005冷房設備用有り</v>
      </c>
      <c r="Z323" s="59">
        <v>-0.114</v>
      </c>
      <c r="AA323" s="59">
        <v>1.1140000000000001</v>
      </c>
      <c r="AB323" s="60">
        <v>1.0325</v>
      </c>
      <c r="AC323" s="60">
        <v>0.82740000000000002</v>
      </c>
      <c r="AD323" s="61">
        <f>HLOOKUP(T323,既存設備NO1!$E$16:$P$17,2,0)</f>
        <v>0</v>
      </c>
      <c r="AE323" s="62">
        <f t="shared" si="11"/>
        <v>0.82699999999999996</v>
      </c>
    </row>
    <row r="324" spans="13:31" ht="13.5" customHeight="1">
      <c r="M324" s="46">
        <v>3</v>
      </c>
      <c r="N324" s="47" t="s">
        <v>138</v>
      </c>
      <c r="O324" s="47" t="s">
        <v>489</v>
      </c>
      <c r="P324" s="47" t="s">
        <v>114</v>
      </c>
      <c r="Q324" s="47" t="s">
        <v>518</v>
      </c>
      <c r="R324" s="48">
        <v>6.6000000000000003E-2</v>
      </c>
      <c r="T324" s="55">
        <v>6</v>
      </c>
      <c r="U324" s="56">
        <v>2005</v>
      </c>
      <c r="V324" s="57" t="s">
        <v>124</v>
      </c>
      <c r="W324" s="57" t="s">
        <v>125</v>
      </c>
      <c r="X324" s="57" t="s">
        <v>140</v>
      </c>
      <c r="Y324" s="58" t="str">
        <f t="shared" si="10"/>
        <v>62005冷房店舗用無し（一定速）</v>
      </c>
      <c r="Z324" s="59">
        <v>0.25</v>
      </c>
      <c r="AA324" s="59">
        <v>0.75</v>
      </c>
      <c r="AB324" s="60">
        <v>0.25</v>
      </c>
      <c r="AC324" s="60">
        <v>0.75</v>
      </c>
      <c r="AD324" s="61">
        <f>HLOOKUP(T324,既存設備NO1!$E$16:$P$17,2,0)</f>
        <v>0</v>
      </c>
      <c r="AE324" s="62">
        <f t="shared" si="11"/>
        <v>0.75</v>
      </c>
    </row>
    <row r="325" spans="13:31" ht="13.5" customHeight="1">
      <c r="M325" s="46">
        <v>3</v>
      </c>
      <c r="N325" s="47" t="s">
        <v>143</v>
      </c>
      <c r="O325" s="47" t="s">
        <v>489</v>
      </c>
      <c r="P325" s="47" t="s">
        <v>114</v>
      </c>
      <c r="Q325" s="47" t="s">
        <v>519</v>
      </c>
      <c r="R325" s="48">
        <v>5.8000000000000003E-2</v>
      </c>
      <c r="T325" s="55">
        <v>6</v>
      </c>
      <c r="U325" s="56">
        <v>2005</v>
      </c>
      <c r="V325" s="57" t="s">
        <v>124</v>
      </c>
      <c r="W325" s="57" t="s">
        <v>111</v>
      </c>
      <c r="X325" s="57" t="s">
        <v>140</v>
      </c>
      <c r="Y325" s="58" t="str">
        <f t="shared" si="10"/>
        <v>62005冷房ビル用マルチ無し（一定速）</v>
      </c>
      <c r="Z325" s="59">
        <v>0.25</v>
      </c>
      <c r="AA325" s="59">
        <v>0.75</v>
      </c>
      <c r="AB325" s="60">
        <v>0.25</v>
      </c>
      <c r="AC325" s="60">
        <v>0.75</v>
      </c>
      <c r="AD325" s="61">
        <f>HLOOKUP(T325,既存設備NO1!$E$16:$P$17,2,0)</f>
        <v>0</v>
      </c>
      <c r="AE325" s="62">
        <f t="shared" si="11"/>
        <v>0.75</v>
      </c>
    </row>
    <row r="326" spans="13:31" ht="13.5" customHeight="1">
      <c r="M326" s="46">
        <v>3</v>
      </c>
      <c r="N326" s="47" t="s">
        <v>149</v>
      </c>
      <c r="O326" s="47" t="s">
        <v>489</v>
      </c>
      <c r="P326" s="47" t="s">
        <v>114</v>
      </c>
      <c r="Q326" s="47" t="s">
        <v>520</v>
      </c>
      <c r="R326" s="48">
        <v>5.8000000000000003E-2</v>
      </c>
      <c r="T326" s="55">
        <v>6</v>
      </c>
      <c r="U326" s="56">
        <v>2005</v>
      </c>
      <c r="V326" s="57" t="s">
        <v>124</v>
      </c>
      <c r="W326" s="57" t="s">
        <v>121</v>
      </c>
      <c r="X326" s="57" t="s">
        <v>140</v>
      </c>
      <c r="Y326" s="58" t="str">
        <f t="shared" si="10"/>
        <v>62005冷房設備用無し（一定速）</v>
      </c>
      <c r="Z326" s="59">
        <v>0.25</v>
      </c>
      <c r="AA326" s="59">
        <v>0.75</v>
      </c>
      <c r="AB326" s="60">
        <v>0.25</v>
      </c>
      <c r="AC326" s="60">
        <v>0.75</v>
      </c>
      <c r="AD326" s="61">
        <f>HLOOKUP(T326,既存設備NO1!$E$16:$P$17,2,0)</f>
        <v>0</v>
      </c>
      <c r="AE326" s="62">
        <f t="shared" si="11"/>
        <v>0.75</v>
      </c>
    </row>
    <row r="327" spans="13:31" ht="13.5" customHeight="1">
      <c r="M327" s="46">
        <v>3</v>
      </c>
      <c r="N327" s="47" t="s">
        <v>154</v>
      </c>
      <c r="O327" s="47" t="s">
        <v>489</v>
      </c>
      <c r="P327" s="47" t="s">
        <v>114</v>
      </c>
      <c r="Q327" s="47" t="s">
        <v>521</v>
      </c>
      <c r="R327" s="48">
        <v>8.7999999999999995E-2</v>
      </c>
      <c r="T327" s="55">
        <v>6</v>
      </c>
      <c r="U327" s="56">
        <v>2005</v>
      </c>
      <c r="V327" s="57" t="s">
        <v>156</v>
      </c>
      <c r="W327" s="57" t="s">
        <v>125</v>
      </c>
      <c r="X327" s="57" t="s">
        <v>102</v>
      </c>
      <c r="Y327" s="58" t="str">
        <f t="shared" si="10"/>
        <v>62005暖房店舗用有り</v>
      </c>
      <c r="Z327" s="59">
        <v>-0.65</v>
      </c>
      <c r="AA327" s="59">
        <v>1.65</v>
      </c>
      <c r="AB327" s="60">
        <v>1.0726</v>
      </c>
      <c r="AC327" s="60">
        <v>1.2194</v>
      </c>
      <c r="AD327" s="61">
        <f>HLOOKUP(T327,既存設備NO1!$E$16:$P$17,2,0)</f>
        <v>0</v>
      </c>
      <c r="AE327" s="62">
        <f t="shared" si="11"/>
        <v>1.2190000000000001</v>
      </c>
    </row>
    <row r="328" spans="13:31" ht="13.5" customHeight="1">
      <c r="M328" s="46">
        <v>3</v>
      </c>
      <c r="N328" s="47" t="s">
        <v>153</v>
      </c>
      <c r="O328" s="47" t="s">
        <v>489</v>
      </c>
      <c r="P328" s="47" t="s">
        <v>114</v>
      </c>
      <c r="Q328" s="47" t="s">
        <v>522</v>
      </c>
      <c r="R328" s="48">
        <v>5.8000000000000003E-2</v>
      </c>
      <c r="T328" s="55">
        <v>6</v>
      </c>
      <c r="U328" s="56">
        <v>2005</v>
      </c>
      <c r="V328" s="57" t="s">
        <v>156</v>
      </c>
      <c r="W328" s="57" t="s">
        <v>111</v>
      </c>
      <c r="X328" s="57" t="s">
        <v>102</v>
      </c>
      <c r="Y328" s="58" t="str">
        <f t="shared" si="10"/>
        <v>62005暖房ビル用マルチ有り</v>
      </c>
      <c r="Z328" s="59">
        <v>-0.56000000000000005</v>
      </c>
      <c r="AA328" s="59">
        <v>1.56</v>
      </c>
      <c r="AB328" s="60">
        <v>1.0330999999999999</v>
      </c>
      <c r="AC328" s="60">
        <v>1.1617</v>
      </c>
      <c r="AD328" s="61">
        <f>HLOOKUP(T328,既存設備NO1!$E$16:$P$17,2,0)</f>
        <v>0</v>
      </c>
      <c r="AE328" s="62">
        <f t="shared" si="11"/>
        <v>1.161</v>
      </c>
    </row>
    <row r="329" spans="13:31" ht="13.5" customHeight="1">
      <c r="M329" s="46">
        <v>3</v>
      </c>
      <c r="N329" s="47" t="s">
        <v>110</v>
      </c>
      <c r="O329" s="47" t="s">
        <v>489</v>
      </c>
      <c r="P329" s="47" t="s">
        <v>114</v>
      </c>
      <c r="Q329" s="47" t="s">
        <v>523</v>
      </c>
      <c r="R329" s="48">
        <v>0</v>
      </c>
      <c r="T329" s="55">
        <v>6</v>
      </c>
      <c r="U329" s="56">
        <v>2005</v>
      </c>
      <c r="V329" s="57" t="s">
        <v>156</v>
      </c>
      <c r="W329" s="57" t="s">
        <v>121</v>
      </c>
      <c r="X329" s="57" t="s">
        <v>102</v>
      </c>
      <c r="Y329" s="58" t="str">
        <f t="shared" si="10"/>
        <v>62005暖房設備用有り</v>
      </c>
      <c r="Z329" s="59">
        <v>-0.126</v>
      </c>
      <c r="AA329" s="59">
        <v>1.1259999999999999</v>
      </c>
      <c r="AB329" s="60">
        <v>1.0239</v>
      </c>
      <c r="AC329" s="60">
        <v>0.83850000000000002</v>
      </c>
      <c r="AD329" s="61">
        <f>HLOOKUP(T329,既存設備NO1!$E$16:$P$17,2,0)</f>
        <v>0</v>
      </c>
      <c r="AE329" s="62">
        <f t="shared" si="11"/>
        <v>0.83799999999999997</v>
      </c>
    </row>
    <row r="330" spans="13:31" ht="13.5" customHeight="1">
      <c r="M330" s="46">
        <v>3</v>
      </c>
      <c r="N330" s="47" t="s">
        <v>90</v>
      </c>
      <c r="O330" s="47" t="s">
        <v>489</v>
      </c>
      <c r="P330" s="47" t="s">
        <v>114</v>
      </c>
      <c r="Q330" s="47" t="s">
        <v>524</v>
      </c>
      <c r="R330" s="48">
        <v>0</v>
      </c>
      <c r="T330" s="55">
        <v>6</v>
      </c>
      <c r="U330" s="56">
        <v>2005</v>
      </c>
      <c r="V330" s="57" t="s">
        <v>156</v>
      </c>
      <c r="W330" s="57" t="s">
        <v>125</v>
      </c>
      <c r="X330" s="57" t="s">
        <v>140</v>
      </c>
      <c r="Y330" s="58" t="str">
        <f t="shared" ref="Y330:Y393" si="12">T330&amp;U330&amp;V330&amp;W330&amp;X330</f>
        <v>62005暖房店舗用無し（一定速）</v>
      </c>
      <c r="Z330" s="59">
        <v>0.25</v>
      </c>
      <c r="AA330" s="59">
        <v>0.75</v>
      </c>
      <c r="AB330" s="60">
        <v>0.25</v>
      </c>
      <c r="AC330" s="60">
        <v>0.75</v>
      </c>
      <c r="AD330" s="61">
        <f>HLOOKUP(T330,既存設備NO1!$E$16:$P$17,2,0)</f>
        <v>0</v>
      </c>
      <c r="AE330" s="62">
        <f t="shared" si="11"/>
        <v>0.75</v>
      </c>
    </row>
    <row r="331" spans="13:31" ht="13.5" customHeight="1">
      <c r="M331" s="46">
        <v>3</v>
      </c>
      <c r="N331" s="47" t="s">
        <v>171</v>
      </c>
      <c r="O331" s="47" t="s">
        <v>489</v>
      </c>
      <c r="P331" s="47" t="s">
        <v>114</v>
      </c>
      <c r="Q331" s="47" t="s">
        <v>525</v>
      </c>
      <c r="R331" s="48">
        <v>0.151</v>
      </c>
      <c r="T331" s="55">
        <v>6</v>
      </c>
      <c r="U331" s="56">
        <v>2005</v>
      </c>
      <c r="V331" s="57" t="s">
        <v>156</v>
      </c>
      <c r="W331" s="57" t="s">
        <v>111</v>
      </c>
      <c r="X331" s="57" t="s">
        <v>140</v>
      </c>
      <c r="Y331" s="58" t="str">
        <f t="shared" si="12"/>
        <v>62005暖房ビル用マルチ無し（一定速）</v>
      </c>
      <c r="Z331" s="59">
        <v>0.25</v>
      </c>
      <c r="AA331" s="59">
        <v>0.75</v>
      </c>
      <c r="AB331" s="60">
        <v>0.25</v>
      </c>
      <c r="AC331" s="60">
        <v>0.75</v>
      </c>
      <c r="AD331" s="61">
        <f>HLOOKUP(T331,既存設備NO1!$E$16:$P$17,2,0)</f>
        <v>0</v>
      </c>
      <c r="AE331" s="62">
        <f t="shared" si="11"/>
        <v>0.75</v>
      </c>
    </row>
    <row r="332" spans="13:31" ht="13.5" customHeight="1">
      <c r="M332" s="46">
        <v>4</v>
      </c>
      <c r="N332" s="47" t="s">
        <v>112</v>
      </c>
      <c r="O332" s="47" t="s">
        <v>489</v>
      </c>
      <c r="P332" s="47" t="s">
        <v>114</v>
      </c>
      <c r="Q332" s="47" t="s">
        <v>526</v>
      </c>
      <c r="R332" s="48">
        <v>0.16</v>
      </c>
      <c r="T332" s="55">
        <v>6</v>
      </c>
      <c r="U332" s="56">
        <v>2005</v>
      </c>
      <c r="V332" s="57" t="s">
        <v>156</v>
      </c>
      <c r="W332" s="57" t="s">
        <v>121</v>
      </c>
      <c r="X332" s="57" t="s">
        <v>140</v>
      </c>
      <c r="Y332" s="58" t="str">
        <f t="shared" si="12"/>
        <v>62005暖房設備用無し（一定速）</v>
      </c>
      <c r="Z332" s="59">
        <v>0.25</v>
      </c>
      <c r="AA332" s="59">
        <v>0.75</v>
      </c>
      <c r="AB332" s="60">
        <v>0.25</v>
      </c>
      <c r="AC332" s="60">
        <v>0.75</v>
      </c>
      <c r="AD332" s="61">
        <f>HLOOKUP(T332,既存設備NO1!$E$16:$P$17,2,0)</f>
        <v>0</v>
      </c>
      <c r="AE332" s="62">
        <f t="shared" si="11"/>
        <v>0.75</v>
      </c>
    </row>
    <row r="333" spans="13:31" ht="13.5" customHeight="1">
      <c r="M333" s="46">
        <v>4</v>
      </c>
      <c r="N333" s="47" t="s">
        <v>122</v>
      </c>
      <c r="O333" s="47" t="s">
        <v>489</v>
      </c>
      <c r="P333" s="47" t="s">
        <v>114</v>
      </c>
      <c r="Q333" s="47" t="s">
        <v>527</v>
      </c>
      <c r="R333" s="48">
        <v>0.17799999999999999</v>
      </c>
      <c r="T333" s="55">
        <v>6</v>
      </c>
      <c r="U333" s="67">
        <v>2010</v>
      </c>
      <c r="V333" s="46" t="s">
        <v>124</v>
      </c>
      <c r="W333" s="46" t="s">
        <v>125</v>
      </c>
      <c r="X333" s="46" t="s">
        <v>102</v>
      </c>
      <c r="Y333" s="68" t="str">
        <f t="shared" si="12"/>
        <v>62010冷房店舗用有り</v>
      </c>
      <c r="Z333" s="69">
        <v>-1.1000000000000001</v>
      </c>
      <c r="AA333" s="69">
        <v>2.1</v>
      </c>
      <c r="AB333" s="70">
        <v>1.0511999999999999</v>
      </c>
      <c r="AC333" s="70">
        <v>1.5622</v>
      </c>
      <c r="AD333" s="61">
        <f>HLOOKUP(T333,既存設備NO1!$E$16:$P$17,2,0)</f>
        <v>0</v>
      </c>
      <c r="AE333" s="78">
        <f t="shared" si="11"/>
        <v>1.5620000000000001</v>
      </c>
    </row>
    <row r="334" spans="13:31" ht="13.5" customHeight="1">
      <c r="M334" s="46">
        <v>4</v>
      </c>
      <c r="N334" s="47" t="s">
        <v>130</v>
      </c>
      <c r="O334" s="47" t="s">
        <v>489</v>
      </c>
      <c r="P334" s="47" t="s">
        <v>114</v>
      </c>
      <c r="Q334" s="47" t="s">
        <v>528</v>
      </c>
      <c r="R334" s="48">
        <v>0.192</v>
      </c>
      <c r="T334" s="55">
        <v>6</v>
      </c>
      <c r="U334" s="67">
        <v>2010</v>
      </c>
      <c r="V334" s="46" t="s">
        <v>124</v>
      </c>
      <c r="W334" s="46" t="s">
        <v>111</v>
      </c>
      <c r="X334" s="46" t="s">
        <v>102</v>
      </c>
      <c r="Y334" s="68" t="str">
        <f t="shared" si="12"/>
        <v>62010冷房ビル用マルチ有り</v>
      </c>
      <c r="Z334" s="69">
        <v>-0.88</v>
      </c>
      <c r="AA334" s="69">
        <v>1.88</v>
      </c>
      <c r="AB334" s="70">
        <v>1.0548999999999999</v>
      </c>
      <c r="AC334" s="70">
        <v>1.3963000000000001</v>
      </c>
      <c r="AD334" s="61">
        <f>HLOOKUP(T334,既存設備NO1!$E$16:$P$17,2,0)</f>
        <v>0</v>
      </c>
      <c r="AE334" s="78">
        <f t="shared" si="11"/>
        <v>1.3959999999999999</v>
      </c>
    </row>
    <row r="335" spans="13:31" ht="14.25" customHeight="1">
      <c r="M335" s="46">
        <v>4</v>
      </c>
      <c r="N335" s="47" t="s">
        <v>128</v>
      </c>
      <c r="O335" s="47" t="s">
        <v>489</v>
      </c>
      <c r="P335" s="47" t="s">
        <v>114</v>
      </c>
      <c r="Q335" s="47" t="s">
        <v>529</v>
      </c>
      <c r="R335" s="48">
        <v>0.186</v>
      </c>
      <c r="T335" s="55">
        <v>6</v>
      </c>
      <c r="U335" s="67">
        <v>2010</v>
      </c>
      <c r="V335" s="46" t="s">
        <v>124</v>
      </c>
      <c r="W335" s="46" t="s">
        <v>121</v>
      </c>
      <c r="X335" s="46" t="s">
        <v>102</v>
      </c>
      <c r="Y335" s="68" t="str">
        <f t="shared" si="12"/>
        <v>62010冷房設備用有り</v>
      </c>
      <c r="Z335" s="69">
        <v>-0.26</v>
      </c>
      <c r="AA335" s="69">
        <v>1.26</v>
      </c>
      <c r="AB335" s="70">
        <v>1.1929000000000001</v>
      </c>
      <c r="AC335" s="70">
        <v>0.89680000000000004</v>
      </c>
      <c r="AD335" s="61">
        <f>HLOOKUP(T335,既存設備NO1!$E$16:$P$17,2,0)</f>
        <v>0</v>
      </c>
      <c r="AE335" s="78">
        <f t="shared" si="11"/>
        <v>0.89600000000000002</v>
      </c>
    </row>
    <row r="336" spans="13:31" ht="13.5" customHeight="1">
      <c r="M336" s="46">
        <v>4</v>
      </c>
      <c r="N336" s="47" t="s">
        <v>138</v>
      </c>
      <c r="O336" s="47" t="s">
        <v>489</v>
      </c>
      <c r="P336" s="47" t="s">
        <v>114</v>
      </c>
      <c r="Q336" s="47" t="s">
        <v>530</v>
      </c>
      <c r="R336" s="48">
        <v>0.153</v>
      </c>
      <c r="T336" s="55">
        <v>6</v>
      </c>
      <c r="U336" s="67">
        <v>2010</v>
      </c>
      <c r="V336" s="46" t="s">
        <v>124</v>
      </c>
      <c r="W336" s="46" t="s">
        <v>125</v>
      </c>
      <c r="X336" s="46" t="s">
        <v>140</v>
      </c>
      <c r="Y336" s="68" t="str">
        <f t="shared" si="12"/>
        <v>62010冷房店舗用無し（一定速）</v>
      </c>
      <c r="Z336" s="69">
        <v>0.25</v>
      </c>
      <c r="AA336" s="69">
        <v>0.75</v>
      </c>
      <c r="AB336" s="70">
        <v>0.25</v>
      </c>
      <c r="AC336" s="70">
        <v>0.75</v>
      </c>
      <c r="AD336" s="61">
        <f>HLOOKUP(T336,既存設備NO1!$E$16:$P$17,2,0)</f>
        <v>0</v>
      </c>
      <c r="AE336" s="78">
        <f t="shared" si="11"/>
        <v>0.75</v>
      </c>
    </row>
    <row r="337" spans="13:31" ht="13.5" customHeight="1">
      <c r="M337" s="46">
        <v>4</v>
      </c>
      <c r="N337" s="47" t="s">
        <v>143</v>
      </c>
      <c r="O337" s="47" t="s">
        <v>489</v>
      </c>
      <c r="P337" s="47" t="s">
        <v>114</v>
      </c>
      <c r="Q337" s="47" t="s">
        <v>531</v>
      </c>
      <c r="R337" s="48">
        <v>0.14299999999999999</v>
      </c>
      <c r="T337" s="55">
        <v>6</v>
      </c>
      <c r="U337" s="67">
        <v>2010</v>
      </c>
      <c r="V337" s="46" t="s">
        <v>124</v>
      </c>
      <c r="W337" s="46" t="s">
        <v>111</v>
      </c>
      <c r="X337" s="46" t="s">
        <v>140</v>
      </c>
      <c r="Y337" s="68" t="str">
        <f t="shared" si="12"/>
        <v>62010冷房ビル用マルチ無し（一定速）</v>
      </c>
      <c r="Z337" s="69">
        <v>0.25</v>
      </c>
      <c r="AA337" s="69">
        <v>0.75</v>
      </c>
      <c r="AB337" s="70">
        <v>0.25</v>
      </c>
      <c r="AC337" s="70">
        <v>0.75</v>
      </c>
      <c r="AD337" s="61">
        <f>HLOOKUP(T337,既存設備NO1!$E$16:$P$17,2,0)</f>
        <v>0</v>
      </c>
      <c r="AE337" s="78">
        <f t="shared" si="11"/>
        <v>0.75</v>
      </c>
    </row>
    <row r="338" spans="13:31" ht="13.5" customHeight="1">
      <c r="M338" s="46">
        <v>4</v>
      </c>
      <c r="N338" s="47" t="s">
        <v>149</v>
      </c>
      <c r="O338" s="47" t="s">
        <v>489</v>
      </c>
      <c r="P338" s="47" t="s">
        <v>114</v>
      </c>
      <c r="Q338" s="47" t="s">
        <v>532</v>
      </c>
      <c r="R338" s="48">
        <v>0.193</v>
      </c>
      <c r="T338" s="55">
        <v>6</v>
      </c>
      <c r="U338" s="67">
        <v>2010</v>
      </c>
      <c r="V338" s="46" t="s">
        <v>124</v>
      </c>
      <c r="W338" s="46" t="s">
        <v>121</v>
      </c>
      <c r="X338" s="46" t="s">
        <v>140</v>
      </c>
      <c r="Y338" s="68" t="str">
        <f t="shared" si="12"/>
        <v>62010冷房設備用無し（一定速）</v>
      </c>
      <c r="Z338" s="69">
        <v>0.25</v>
      </c>
      <c r="AA338" s="69">
        <v>0.75</v>
      </c>
      <c r="AB338" s="70">
        <v>0.25</v>
      </c>
      <c r="AC338" s="70">
        <v>0.75</v>
      </c>
      <c r="AD338" s="61">
        <f>HLOOKUP(T338,既存設備NO1!$E$16:$P$17,2,0)</f>
        <v>0</v>
      </c>
      <c r="AE338" s="78">
        <f t="shared" si="11"/>
        <v>0.75</v>
      </c>
    </row>
    <row r="339" spans="13:31" ht="14.25" customHeight="1">
      <c r="M339" s="46">
        <v>4</v>
      </c>
      <c r="N339" s="47" t="s">
        <v>154</v>
      </c>
      <c r="O339" s="47" t="s">
        <v>489</v>
      </c>
      <c r="P339" s="47" t="s">
        <v>114</v>
      </c>
      <c r="Q339" s="47" t="s">
        <v>533</v>
      </c>
      <c r="R339" s="48">
        <v>0.14000000000000001</v>
      </c>
      <c r="T339" s="55">
        <v>6</v>
      </c>
      <c r="U339" s="67">
        <v>2010</v>
      </c>
      <c r="V339" s="46" t="s">
        <v>156</v>
      </c>
      <c r="W339" s="46" t="s">
        <v>125</v>
      </c>
      <c r="X339" s="46" t="s">
        <v>102</v>
      </c>
      <c r="Y339" s="68" t="str">
        <f t="shared" si="12"/>
        <v>62010暖房店舗用有り</v>
      </c>
      <c r="Z339" s="69">
        <v>-0.72</v>
      </c>
      <c r="AA339" s="69">
        <v>1.72</v>
      </c>
      <c r="AB339" s="70">
        <v>1.0757000000000001</v>
      </c>
      <c r="AC339" s="70">
        <v>1.2710999999999999</v>
      </c>
      <c r="AD339" s="61">
        <f>HLOOKUP(T339,既存設備NO1!$E$16:$P$17,2,0)</f>
        <v>0</v>
      </c>
      <c r="AE339" s="78">
        <f t="shared" si="11"/>
        <v>1.2709999999999999</v>
      </c>
    </row>
    <row r="340" spans="13:31" ht="13.5" customHeight="1">
      <c r="M340" s="46">
        <v>4</v>
      </c>
      <c r="N340" s="47" t="s">
        <v>153</v>
      </c>
      <c r="O340" s="47" t="s">
        <v>489</v>
      </c>
      <c r="P340" s="47" t="s">
        <v>114</v>
      </c>
      <c r="Q340" s="47" t="s">
        <v>534</v>
      </c>
      <c r="R340" s="48">
        <v>0.16400000000000001</v>
      </c>
      <c r="T340" s="55">
        <v>6</v>
      </c>
      <c r="U340" s="67">
        <v>2010</v>
      </c>
      <c r="V340" s="46" t="s">
        <v>156</v>
      </c>
      <c r="W340" s="46" t="s">
        <v>111</v>
      </c>
      <c r="X340" s="46" t="s">
        <v>102</v>
      </c>
      <c r="Y340" s="68" t="str">
        <f t="shared" si="12"/>
        <v>62010暖房ビル用マルチ有り</v>
      </c>
      <c r="Z340" s="69">
        <v>-0.7</v>
      </c>
      <c r="AA340" s="69">
        <v>1.7</v>
      </c>
      <c r="AB340" s="70">
        <v>1.036</v>
      </c>
      <c r="AC340" s="70">
        <v>1.266</v>
      </c>
      <c r="AD340" s="61">
        <f>HLOOKUP(T340,既存設備NO1!$E$16:$P$17,2,0)</f>
        <v>0</v>
      </c>
      <c r="AE340" s="78">
        <f t="shared" si="11"/>
        <v>1.266</v>
      </c>
    </row>
    <row r="341" spans="13:31" ht="13.5" customHeight="1">
      <c r="M341" s="46">
        <v>4</v>
      </c>
      <c r="N341" s="47" t="s">
        <v>110</v>
      </c>
      <c r="O341" s="47" t="s">
        <v>489</v>
      </c>
      <c r="P341" s="47" t="s">
        <v>114</v>
      </c>
      <c r="Q341" s="47" t="s">
        <v>535</v>
      </c>
      <c r="R341" s="48">
        <v>0.184</v>
      </c>
      <c r="T341" s="55">
        <v>6</v>
      </c>
      <c r="U341" s="67">
        <v>2010</v>
      </c>
      <c r="V341" s="46" t="s">
        <v>156</v>
      </c>
      <c r="W341" s="46" t="s">
        <v>121</v>
      </c>
      <c r="X341" s="46" t="s">
        <v>102</v>
      </c>
      <c r="Y341" s="68" t="str">
        <f t="shared" si="12"/>
        <v>62010暖房設備用有り</v>
      </c>
      <c r="Z341" s="69">
        <v>-0.26</v>
      </c>
      <c r="AA341" s="69">
        <v>1.26</v>
      </c>
      <c r="AB341" s="70">
        <v>0.82779999999999998</v>
      </c>
      <c r="AC341" s="70">
        <v>0.98809999999999998</v>
      </c>
      <c r="AD341" s="61">
        <f>HLOOKUP(T341,既存設備NO1!$E$16:$P$17,2,0)</f>
        <v>0</v>
      </c>
      <c r="AE341" s="78">
        <f t="shared" si="11"/>
        <v>0.98799999999999999</v>
      </c>
    </row>
    <row r="342" spans="13:31" ht="13.5" customHeight="1">
      <c r="M342" s="46">
        <v>4</v>
      </c>
      <c r="N342" s="47" t="s">
        <v>90</v>
      </c>
      <c r="O342" s="47" t="s">
        <v>489</v>
      </c>
      <c r="P342" s="47" t="s">
        <v>114</v>
      </c>
      <c r="Q342" s="47" t="s">
        <v>536</v>
      </c>
      <c r="R342" s="48">
        <v>0.184</v>
      </c>
      <c r="T342" s="55">
        <v>6</v>
      </c>
      <c r="U342" s="67">
        <v>2010</v>
      </c>
      <c r="V342" s="46" t="s">
        <v>156</v>
      </c>
      <c r="W342" s="46" t="s">
        <v>125</v>
      </c>
      <c r="X342" s="46" t="s">
        <v>140</v>
      </c>
      <c r="Y342" s="68" t="str">
        <f t="shared" si="12"/>
        <v>62010暖房店舗用無し（一定速）</v>
      </c>
      <c r="Z342" s="69">
        <v>0.25</v>
      </c>
      <c r="AA342" s="69">
        <v>0.75</v>
      </c>
      <c r="AB342" s="70">
        <v>0.25</v>
      </c>
      <c r="AC342" s="70">
        <v>0.75</v>
      </c>
      <c r="AD342" s="61">
        <f>HLOOKUP(T342,既存設備NO1!$E$16:$P$17,2,0)</f>
        <v>0</v>
      </c>
      <c r="AE342" s="78">
        <f t="shared" si="11"/>
        <v>0.75</v>
      </c>
    </row>
    <row r="343" spans="13:31" ht="13.5" customHeight="1">
      <c r="M343" s="46">
        <v>4</v>
      </c>
      <c r="N343" s="47" t="s">
        <v>171</v>
      </c>
      <c r="O343" s="47" t="s">
        <v>489</v>
      </c>
      <c r="P343" s="47" t="s">
        <v>114</v>
      </c>
      <c r="Q343" s="47" t="s">
        <v>537</v>
      </c>
      <c r="R343" s="48">
        <v>0.187</v>
      </c>
      <c r="T343" s="55">
        <v>6</v>
      </c>
      <c r="U343" s="67">
        <v>2010</v>
      </c>
      <c r="V343" s="46" t="s">
        <v>156</v>
      </c>
      <c r="W343" s="46" t="s">
        <v>111</v>
      </c>
      <c r="X343" s="46" t="s">
        <v>140</v>
      </c>
      <c r="Y343" s="68" t="str">
        <f t="shared" si="12"/>
        <v>62010暖房ビル用マルチ無し（一定速）</v>
      </c>
      <c r="Z343" s="69">
        <v>0.25</v>
      </c>
      <c r="AA343" s="69">
        <v>0.75</v>
      </c>
      <c r="AB343" s="70">
        <v>0.25</v>
      </c>
      <c r="AC343" s="70">
        <v>0.75</v>
      </c>
      <c r="AD343" s="61">
        <f>HLOOKUP(T343,既存設備NO1!$E$16:$P$17,2,0)</f>
        <v>0</v>
      </c>
      <c r="AE343" s="78">
        <f t="shared" si="11"/>
        <v>0.75</v>
      </c>
    </row>
    <row r="344" spans="13:31" ht="13.5" customHeight="1">
      <c r="M344" s="46">
        <v>5</v>
      </c>
      <c r="N344" s="47" t="s">
        <v>112</v>
      </c>
      <c r="O344" s="47" t="s">
        <v>489</v>
      </c>
      <c r="P344" s="47" t="s">
        <v>114</v>
      </c>
      <c r="Q344" s="47" t="s">
        <v>538</v>
      </c>
      <c r="R344" s="48">
        <v>0.25700000000000001</v>
      </c>
      <c r="T344" s="55">
        <v>6</v>
      </c>
      <c r="U344" s="67">
        <v>2010</v>
      </c>
      <c r="V344" s="46" t="s">
        <v>156</v>
      </c>
      <c r="W344" s="46" t="s">
        <v>121</v>
      </c>
      <c r="X344" s="46" t="s">
        <v>140</v>
      </c>
      <c r="Y344" s="68" t="str">
        <f t="shared" si="12"/>
        <v>62010暖房設備用無し（一定速）</v>
      </c>
      <c r="Z344" s="69">
        <v>0.25</v>
      </c>
      <c r="AA344" s="69">
        <v>0.75</v>
      </c>
      <c r="AB344" s="70">
        <v>0.25</v>
      </c>
      <c r="AC344" s="70">
        <v>0.75</v>
      </c>
      <c r="AD344" s="61">
        <f>HLOOKUP(T344,既存設備NO1!$E$16:$P$17,2,0)</f>
        <v>0</v>
      </c>
      <c r="AE344" s="78">
        <f t="shared" si="11"/>
        <v>0.75</v>
      </c>
    </row>
    <row r="345" spans="13:31" ht="13.5" customHeight="1">
      <c r="M345" s="46">
        <v>5</v>
      </c>
      <c r="N345" s="47" t="s">
        <v>122</v>
      </c>
      <c r="O345" s="47" t="s">
        <v>489</v>
      </c>
      <c r="P345" s="47" t="s">
        <v>114</v>
      </c>
      <c r="Q345" s="47" t="s">
        <v>539</v>
      </c>
      <c r="R345" s="48">
        <v>0.30299999999999999</v>
      </c>
      <c r="T345" s="55">
        <v>6</v>
      </c>
      <c r="U345" s="67">
        <v>2015</v>
      </c>
      <c r="V345" s="46" t="s">
        <v>124</v>
      </c>
      <c r="W345" s="46" t="s">
        <v>125</v>
      </c>
      <c r="X345" s="46" t="s">
        <v>102</v>
      </c>
      <c r="Y345" s="68" t="str">
        <f t="shared" si="12"/>
        <v>62015冷房店舗用有り</v>
      </c>
      <c r="Z345" s="69">
        <v>-1.38</v>
      </c>
      <c r="AA345" s="69">
        <v>2.38</v>
      </c>
      <c r="AB345" s="70">
        <v>1.0581</v>
      </c>
      <c r="AC345" s="70">
        <v>1.7705</v>
      </c>
      <c r="AD345" s="61">
        <f>HLOOKUP(T345,既存設備NO1!$E$16:$P$17,2,0)</f>
        <v>0</v>
      </c>
      <c r="AE345" s="78">
        <f t="shared" si="11"/>
        <v>1.77</v>
      </c>
    </row>
    <row r="346" spans="13:31" ht="13.5" customHeight="1">
      <c r="M346" s="46">
        <v>5</v>
      </c>
      <c r="N346" s="47" t="s">
        <v>130</v>
      </c>
      <c r="O346" s="47" t="s">
        <v>489</v>
      </c>
      <c r="P346" s="47" t="s">
        <v>114</v>
      </c>
      <c r="Q346" s="47" t="s">
        <v>540</v>
      </c>
      <c r="R346" s="48">
        <v>0.27500000000000002</v>
      </c>
      <c r="T346" s="55">
        <v>6</v>
      </c>
      <c r="U346" s="56">
        <v>2015</v>
      </c>
      <c r="V346" s="57" t="s">
        <v>124</v>
      </c>
      <c r="W346" s="57" t="s">
        <v>111</v>
      </c>
      <c r="X346" s="57" t="s">
        <v>102</v>
      </c>
      <c r="Y346" s="58" t="str">
        <f t="shared" si="12"/>
        <v>62015冷房ビル用マルチ有り</v>
      </c>
      <c r="Z346" s="59">
        <v>-1.5740000000000001</v>
      </c>
      <c r="AA346" s="59">
        <v>2.5739999999999998</v>
      </c>
      <c r="AB346" s="60">
        <v>1.0751999999999999</v>
      </c>
      <c r="AC346" s="60">
        <v>1.9117</v>
      </c>
      <c r="AD346" s="61">
        <f>HLOOKUP(T346,既存設備NO1!$E$16:$P$17,2,0)</f>
        <v>0</v>
      </c>
      <c r="AE346" s="62">
        <f t="shared" si="11"/>
        <v>1.911</v>
      </c>
    </row>
    <row r="347" spans="13:31" ht="13.5" customHeight="1">
      <c r="M347" s="46">
        <v>5</v>
      </c>
      <c r="N347" s="47" t="s">
        <v>128</v>
      </c>
      <c r="O347" s="47" t="s">
        <v>489</v>
      </c>
      <c r="P347" s="47" t="s">
        <v>114</v>
      </c>
      <c r="Q347" s="47" t="s">
        <v>541</v>
      </c>
      <c r="R347" s="48">
        <v>0.16900000000000001</v>
      </c>
      <c r="T347" s="55">
        <v>6</v>
      </c>
      <c r="U347" s="56">
        <v>2015</v>
      </c>
      <c r="V347" s="57" t="s">
        <v>124</v>
      </c>
      <c r="W347" s="57" t="s">
        <v>121</v>
      </c>
      <c r="X347" s="57" t="s">
        <v>102</v>
      </c>
      <c r="Y347" s="58" t="str">
        <f t="shared" si="12"/>
        <v>62015冷房設備用有り</v>
      </c>
      <c r="Z347" s="59">
        <v>-0.62</v>
      </c>
      <c r="AA347" s="59">
        <v>1.62</v>
      </c>
      <c r="AB347" s="60">
        <v>1.0472999999999999</v>
      </c>
      <c r="AC347" s="60">
        <v>1.2032</v>
      </c>
      <c r="AD347" s="61">
        <f>HLOOKUP(T347,既存設備NO1!$E$16:$P$17,2,0)</f>
        <v>0</v>
      </c>
      <c r="AE347" s="62">
        <f t="shared" si="11"/>
        <v>1.2030000000000001</v>
      </c>
    </row>
    <row r="348" spans="13:31" ht="13.5" customHeight="1">
      <c r="M348" s="46">
        <v>5</v>
      </c>
      <c r="N348" s="47" t="s">
        <v>138</v>
      </c>
      <c r="O348" s="47" t="s">
        <v>489</v>
      </c>
      <c r="P348" s="47" t="s">
        <v>114</v>
      </c>
      <c r="Q348" s="47" t="s">
        <v>542</v>
      </c>
      <c r="R348" s="48">
        <v>0.248</v>
      </c>
      <c r="T348" s="55">
        <v>6</v>
      </c>
      <c r="U348" s="56">
        <v>2015</v>
      </c>
      <c r="V348" s="57" t="s">
        <v>124</v>
      </c>
      <c r="W348" s="57" t="s">
        <v>125</v>
      </c>
      <c r="X348" s="57" t="s">
        <v>140</v>
      </c>
      <c r="Y348" s="58" t="str">
        <f t="shared" si="12"/>
        <v>62015冷房店舗用無し（一定速）</v>
      </c>
      <c r="Z348" s="59">
        <v>0.25</v>
      </c>
      <c r="AA348" s="59">
        <v>0.75</v>
      </c>
      <c r="AB348" s="60">
        <v>0.25</v>
      </c>
      <c r="AC348" s="60">
        <v>0.75</v>
      </c>
      <c r="AD348" s="61">
        <f>HLOOKUP(T348,既存設備NO1!$E$16:$P$17,2,0)</f>
        <v>0</v>
      </c>
      <c r="AE348" s="62">
        <f t="shared" si="11"/>
        <v>0.75</v>
      </c>
    </row>
    <row r="349" spans="13:31" ht="13.5" customHeight="1">
      <c r="M349" s="46">
        <v>5</v>
      </c>
      <c r="N349" s="47" t="s">
        <v>143</v>
      </c>
      <c r="O349" s="47" t="s">
        <v>489</v>
      </c>
      <c r="P349" s="47" t="s">
        <v>114</v>
      </c>
      <c r="Q349" s="47" t="s">
        <v>543</v>
      </c>
      <c r="R349" s="48">
        <v>0.28999999999999998</v>
      </c>
      <c r="T349" s="55">
        <v>6</v>
      </c>
      <c r="U349" s="56">
        <v>2015</v>
      </c>
      <c r="V349" s="57" t="s">
        <v>124</v>
      </c>
      <c r="W349" s="57" t="s">
        <v>111</v>
      </c>
      <c r="X349" s="57" t="s">
        <v>140</v>
      </c>
      <c r="Y349" s="58" t="str">
        <f t="shared" si="12"/>
        <v>62015冷房ビル用マルチ無し（一定速）</v>
      </c>
      <c r="Z349" s="59">
        <v>0.25</v>
      </c>
      <c r="AA349" s="59">
        <v>0.75</v>
      </c>
      <c r="AB349" s="60">
        <v>0.25</v>
      </c>
      <c r="AC349" s="60">
        <v>0.75</v>
      </c>
      <c r="AD349" s="61">
        <f>HLOOKUP(T349,既存設備NO1!$E$16:$P$17,2,0)</f>
        <v>0</v>
      </c>
      <c r="AE349" s="62">
        <f t="shared" si="11"/>
        <v>0.75</v>
      </c>
    </row>
    <row r="350" spans="13:31" ht="13.5" customHeight="1">
      <c r="M350" s="46">
        <v>5</v>
      </c>
      <c r="N350" s="47" t="s">
        <v>149</v>
      </c>
      <c r="O350" s="47" t="s">
        <v>489</v>
      </c>
      <c r="P350" s="47" t="s">
        <v>114</v>
      </c>
      <c r="Q350" s="47" t="s">
        <v>544</v>
      </c>
      <c r="R350" s="48">
        <v>0.27500000000000002</v>
      </c>
      <c r="T350" s="55">
        <v>6</v>
      </c>
      <c r="U350" s="56">
        <v>2015</v>
      </c>
      <c r="V350" s="57" t="s">
        <v>124</v>
      </c>
      <c r="W350" s="57" t="s">
        <v>121</v>
      </c>
      <c r="X350" s="57" t="s">
        <v>140</v>
      </c>
      <c r="Y350" s="58" t="str">
        <f t="shared" si="12"/>
        <v>62015冷房設備用無し（一定速）</v>
      </c>
      <c r="Z350" s="59">
        <v>0.25</v>
      </c>
      <c r="AA350" s="59">
        <v>0.75</v>
      </c>
      <c r="AB350" s="60">
        <v>0.25</v>
      </c>
      <c r="AC350" s="60">
        <v>0.75</v>
      </c>
      <c r="AD350" s="61">
        <f>HLOOKUP(T350,既存設備NO1!$E$16:$P$17,2,0)</f>
        <v>0</v>
      </c>
      <c r="AE350" s="62">
        <f t="shared" si="11"/>
        <v>0.75</v>
      </c>
    </row>
    <row r="351" spans="13:31" ht="13.5" customHeight="1">
      <c r="M351" s="46">
        <v>5</v>
      </c>
      <c r="N351" s="47" t="s">
        <v>154</v>
      </c>
      <c r="O351" s="47" t="s">
        <v>489</v>
      </c>
      <c r="P351" s="47" t="s">
        <v>114</v>
      </c>
      <c r="Q351" s="47" t="s">
        <v>545</v>
      </c>
      <c r="R351" s="48">
        <v>0.26100000000000001</v>
      </c>
      <c r="T351" s="55">
        <v>6</v>
      </c>
      <c r="U351" s="56">
        <v>2015</v>
      </c>
      <c r="V351" s="57" t="s">
        <v>156</v>
      </c>
      <c r="W351" s="57" t="s">
        <v>125</v>
      </c>
      <c r="X351" s="57" t="s">
        <v>102</v>
      </c>
      <c r="Y351" s="58" t="str">
        <f t="shared" si="12"/>
        <v>62015暖房店舗用有り</v>
      </c>
      <c r="Z351" s="59">
        <v>-0.97</v>
      </c>
      <c r="AA351" s="59">
        <v>1.97</v>
      </c>
      <c r="AB351" s="60">
        <v>1.0867</v>
      </c>
      <c r="AC351" s="60">
        <v>1.4558</v>
      </c>
      <c r="AD351" s="61">
        <f>HLOOKUP(T351,既存設備NO1!$E$16:$P$17,2,0)</f>
        <v>0</v>
      </c>
      <c r="AE351" s="62">
        <f t="shared" si="11"/>
        <v>1.4550000000000001</v>
      </c>
    </row>
    <row r="352" spans="13:31" ht="13.5" customHeight="1">
      <c r="M352" s="46">
        <v>5</v>
      </c>
      <c r="N352" s="47" t="s">
        <v>153</v>
      </c>
      <c r="O352" s="47" t="s">
        <v>489</v>
      </c>
      <c r="P352" s="47" t="s">
        <v>114</v>
      </c>
      <c r="Q352" s="47" t="s">
        <v>546</v>
      </c>
      <c r="R352" s="48">
        <v>0.26800000000000002</v>
      </c>
      <c r="T352" s="55">
        <v>6</v>
      </c>
      <c r="U352" s="56">
        <v>2015</v>
      </c>
      <c r="V352" s="57" t="s">
        <v>156</v>
      </c>
      <c r="W352" s="57" t="s">
        <v>111</v>
      </c>
      <c r="X352" s="57" t="s">
        <v>102</v>
      </c>
      <c r="Y352" s="58" t="str">
        <f t="shared" si="12"/>
        <v>62015暖房ビル用マルチ有り</v>
      </c>
      <c r="Z352" s="59">
        <v>-0.876</v>
      </c>
      <c r="AA352" s="59">
        <v>1.8759999999999999</v>
      </c>
      <c r="AB352" s="60">
        <v>1.0398000000000001</v>
      </c>
      <c r="AC352" s="60">
        <v>1.3971</v>
      </c>
      <c r="AD352" s="61">
        <f>HLOOKUP(T352,既存設備NO1!$E$16:$P$17,2,0)</f>
        <v>0</v>
      </c>
      <c r="AE352" s="62">
        <f t="shared" si="11"/>
        <v>1.397</v>
      </c>
    </row>
    <row r="353" spans="13:31" ht="13.5" customHeight="1">
      <c r="M353" s="46">
        <v>5</v>
      </c>
      <c r="N353" s="47" t="s">
        <v>110</v>
      </c>
      <c r="O353" s="47" t="s">
        <v>489</v>
      </c>
      <c r="P353" s="47" t="s">
        <v>114</v>
      </c>
      <c r="Q353" s="47" t="s">
        <v>547</v>
      </c>
      <c r="R353" s="48">
        <v>0.20499999999999999</v>
      </c>
      <c r="T353" s="55">
        <v>6</v>
      </c>
      <c r="U353" s="56">
        <v>2015</v>
      </c>
      <c r="V353" s="57" t="s">
        <v>156</v>
      </c>
      <c r="W353" s="57" t="s">
        <v>121</v>
      </c>
      <c r="X353" s="57" t="s">
        <v>102</v>
      </c>
      <c r="Y353" s="58" t="str">
        <f t="shared" si="12"/>
        <v>62015暖房設備用有り</v>
      </c>
      <c r="Z353" s="59">
        <v>-0.59799999999999998</v>
      </c>
      <c r="AA353" s="59">
        <v>1.5980000000000001</v>
      </c>
      <c r="AB353" s="60">
        <v>1.0339</v>
      </c>
      <c r="AC353" s="60">
        <v>1.19</v>
      </c>
      <c r="AD353" s="61">
        <f>HLOOKUP(T353,既存設備NO1!$E$16:$P$17,2,0)</f>
        <v>0</v>
      </c>
      <c r="AE353" s="62">
        <f t="shared" si="11"/>
        <v>1.19</v>
      </c>
    </row>
    <row r="354" spans="13:31" ht="13.5" customHeight="1">
      <c r="M354" s="46">
        <v>5</v>
      </c>
      <c r="N354" s="47" t="s">
        <v>90</v>
      </c>
      <c r="O354" s="47" t="s">
        <v>489</v>
      </c>
      <c r="P354" s="47" t="s">
        <v>114</v>
      </c>
      <c r="Q354" s="47" t="s">
        <v>548</v>
      </c>
      <c r="R354" s="48">
        <v>9.5000000000000001E-2</v>
      </c>
      <c r="T354" s="55">
        <v>6</v>
      </c>
      <c r="U354" s="56">
        <v>2015</v>
      </c>
      <c r="V354" s="57" t="s">
        <v>156</v>
      </c>
      <c r="W354" s="57" t="s">
        <v>125</v>
      </c>
      <c r="X354" s="57" t="s">
        <v>140</v>
      </c>
      <c r="Y354" s="58" t="str">
        <f t="shared" si="12"/>
        <v>62015暖房店舗用無し（一定速）</v>
      </c>
      <c r="Z354" s="59">
        <v>0.25</v>
      </c>
      <c r="AA354" s="59">
        <v>0.75</v>
      </c>
      <c r="AB354" s="60">
        <v>0.25</v>
      </c>
      <c r="AC354" s="60">
        <v>0.75</v>
      </c>
      <c r="AD354" s="61">
        <f>HLOOKUP(T354,既存設備NO1!$E$16:$P$17,2,0)</f>
        <v>0</v>
      </c>
      <c r="AE354" s="62">
        <f t="shared" si="11"/>
        <v>0.75</v>
      </c>
    </row>
    <row r="355" spans="13:31" ht="13.5" customHeight="1">
      <c r="M355" s="46">
        <v>5</v>
      </c>
      <c r="N355" s="47" t="s">
        <v>171</v>
      </c>
      <c r="O355" s="47" t="s">
        <v>489</v>
      </c>
      <c r="P355" s="47" t="s">
        <v>114</v>
      </c>
      <c r="Q355" s="47" t="s">
        <v>549</v>
      </c>
      <c r="R355" s="48">
        <v>0.30399999999999999</v>
      </c>
      <c r="T355" s="55">
        <v>6</v>
      </c>
      <c r="U355" s="56">
        <v>2015</v>
      </c>
      <c r="V355" s="57" t="s">
        <v>156</v>
      </c>
      <c r="W355" s="57" t="s">
        <v>111</v>
      </c>
      <c r="X355" s="57" t="s">
        <v>140</v>
      </c>
      <c r="Y355" s="58" t="str">
        <f t="shared" si="12"/>
        <v>62015暖房ビル用マルチ無し（一定速）</v>
      </c>
      <c r="Z355" s="59">
        <v>0.25</v>
      </c>
      <c r="AA355" s="59">
        <v>0.75</v>
      </c>
      <c r="AB355" s="60">
        <v>0.25</v>
      </c>
      <c r="AC355" s="60">
        <v>0.75</v>
      </c>
      <c r="AD355" s="61">
        <f>HLOOKUP(T355,既存設備NO1!$E$16:$P$17,2,0)</f>
        <v>0</v>
      </c>
      <c r="AE355" s="62">
        <f t="shared" si="11"/>
        <v>0.75</v>
      </c>
    </row>
    <row r="356" spans="13:31" ht="13.5" customHeight="1">
      <c r="M356" s="46">
        <v>6</v>
      </c>
      <c r="N356" s="47" t="s">
        <v>112</v>
      </c>
      <c r="O356" s="47" t="s">
        <v>489</v>
      </c>
      <c r="P356" s="47" t="s">
        <v>114</v>
      </c>
      <c r="Q356" s="47" t="s">
        <v>550</v>
      </c>
      <c r="R356" s="48">
        <v>0.317</v>
      </c>
      <c r="T356" s="55">
        <v>6</v>
      </c>
      <c r="U356" s="57">
        <v>2015</v>
      </c>
      <c r="V356" s="57" t="s">
        <v>156</v>
      </c>
      <c r="W356" s="57" t="s">
        <v>121</v>
      </c>
      <c r="X356" s="57" t="s">
        <v>140</v>
      </c>
      <c r="Y356" s="58" t="str">
        <f t="shared" si="12"/>
        <v>62015暖房設備用無し（一定速）</v>
      </c>
      <c r="Z356" s="59">
        <v>0.25</v>
      </c>
      <c r="AA356" s="59">
        <v>0.75</v>
      </c>
      <c r="AB356" s="60">
        <v>0.25</v>
      </c>
      <c r="AC356" s="60">
        <v>0.75</v>
      </c>
      <c r="AD356" s="61">
        <f>HLOOKUP(T356,既存設備NO1!$E$16:$P$17,2,0)</f>
        <v>0</v>
      </c>
      <c r="AE356" s="62">
        <f t="shared" si="11"/>
        <v>0.75</v>
      </c>
    </row>
    <row r="357" spans="13:31" ht="13.5" customHeight="1">
      <c r="M357" s="46">
        <v>6</v>
      </c>
      <c r="N357" s="47" t="s">
        <v>122</v>
      </c>
      <c r="O357" s="47" t="s">
        <v>489</v>
      </c>
      <c r="P357" s="47" t="s">
        <v>114</v>
      </c>
      <c r="Q357" s="47" t="s">
        <v>551</v>
      </c>
      <c r="R357" s="48">
        <v>0.41499999999999998</v>
      </c>
      <c r="T357" s="71">
        <v>6</v>
      </c>
      <c r="U357" s="72">
        <v>2020</v>
      </c>
      <c r="V357" s="72" t="s">
        <v>124</v>
      </c>
      <c r="W357" s="72" t="s">
        <v>125</v>
      </c>
      <c r="X357" s="72" t="s">
        <v>102</v>
      </c>
      <c r="Y357" s="73" t="str">
        <f t="shared" si="12"/>
        <v>62020冷房店舗用有り</v>
      </c>
      <c r="Z357" s="72">
        <v>-1.38</v>
      </c>
      <c r="AA357" s="72">
        <v>2.38</v>
      </c>
      <c r="AB357" s="72">
        <v>1.0581</v>
      </c>
      <c r="AC357" s="72">
        <v>1.7705</v>
      </c>
      <c r="AD357" s="61">
        <f>HLOOKUP(T357,既存設備NO1!$E$16:$P$17,2,0)</f>
        <v>0</v>
      </c>
      <c r="AE357" s="74">
        <f t="shared" si="11"/>
        <v>1.77</v>
      </c>
    </row>
    <row r="358" spans="13:31" ht="13.5" customHeight="1">
      <c r="M358" s="46">
        <v>6</v>
      </c>
      <c r="N358" s="47" t="s">
        <v>130</v>
      </c>
      <c r="O358" s="47" t="s">
        <v>489</v>
      </c>
      <c r="P358" s="47" t="s">
        <v>114</v>
      </c>
      <c r="Q358" s="47" t="s">
        <v>552</v>
      </c>
      <c r="R358" s="48">
        <v>0.38200000000000001</v>
      </c>
      <c r="T358" s="71">
        <v>6</v>
      </c>
      <c r="U358" s="72">
        <v>2020</v>
      </c>
      <c r="V358" s="72" t="s">
        <v>124</v>
      </c>
      <c r="W358" s="72" t="s">
        <v>111</v>
      </c>
      <c r="X358" s="72" t="s">
        <v>102</v>
      </c>
      <c r="Y358" s="73" t="str">
        <f t="shared" si="12"/>
        <v>62020冷房ビル用マルチ有り</v>
      </c>
      <c r="Z358" s="72">
        <v>-1.68</v>
      </c>
      <c r="AA358" s="72">
        <v>2.68</v>
      </c>
      <c r="AB358" s="72">
        <v>1.0788</v>
      </c>
      <c r="AC358" s="72">
        <v>2.0053000000000001</v>
      </c>
      <c r="AD358" s="61">
        <f>HLOOKUP(T358,既存設備NO1!$E$16:$P$17,2,0)</f>
        <v>0</v>
      </c>
      <c r="AE358" s="74">
        <f>ROUNDDOWN(IF(AD358&gt;=0.25,Z358*AD358+AA358,AB358*AD358+AC358),3)</f>
        <v>2.0049999999999999</v>
      </c>
    </row>
    <row r="359" spans="13:31" ht="13.5" customHeight="1">
      <c r="M359" s="46">
        <v>6</v>
      </c>
      <c r="N359" s="47" t="s">
        <v>128</v>
      </c>
      <c r="O359" s="47" t="s">
        <v>489</v>
      </c>
      <c r="P359" s="47" t="s">
        <v>114</v>
      </c>
      <c r="Q359" s="47" t="s">
        <v>553</v>
      </c>
      <c r="R359" s="48">
        <v>0.23799999999999999</v>
      </c>
      <c r="T359" s="71">
        <v>6</v>
      </c>
      <c r="U359" s="72">
        <v>2020</v>
      </c>
      <c r="V359" s="72" t="s">
        <v>124</v>
      </c>
      <c r="W359" s="72" t="s">
        <v>121</v>
      </c>
      <c r="X359" s="72" t="s">
        <v>102</v>
      </c>
      <c r="Y359" s="73" t="str">
        <f t="shared" si="12"/>
        <v>62020冷房設備用有り</v>
      </c>
      <c r="Z359" s="72">
        <v>-0.62</v>
      </c>
      <c r="AA359" s="72">
        <v>1.62</v>
      </c>
      <c r="AB359" s="72">
        <v>1.0472999999999999</v>
      </c>
      <c r="AC359" s="72">
        <v>1.2032</v>
      </c>
      <c r="AD359" s="61">
        <f>HLOOKUP(T359,既存設備NO1!$E$16:$P$17,2,0)</f>
        <v>0</v>
      </c>
      <c r="AE359" s="74">
        <f t="shared" si="11"/>
        <v>1.2030000000000001</v>
      </c>
    </row>
    <row r="360" spans="13:31" ht="13.5" customHeight="1">
      <c r="M360" s="46">
        <v>6</v>
      </c>
      <c r="N360" s="47" t="s">
        <v>138</v>
      </c>
      <c r="O360" s="47" t="s">
        <v>489</v>
      </c>
      <c r="P360" s="47" t="s">
        <v>114</v>
      </c>
      <c r="Q360" s="47" t="s">
        <v>554</v>
      </c>
      <c r="R360" s="48">
        <v>0.375</v>
      </c>
      <c r="T360" s="71">
        <v>6</v>
      </c>
      <c r="U360" s="72">
        <v>2020</v>
      </c>
      <c r="V360" s="72" t="s">
        <v>124</v>
      </c>
      <c r="W360" s="72" t="s">
        <v>125</v>
      </c>
      <c r="X360" s="72" t="s">
        <v>140</v>
      </c>
      <c r="Y360" s="73" t="str">
        <f t="shared" si="12"/>
        <v>62020冷房店舗用無し（一定速）</v>
      </c>
      <c r="Z360" s="75">
        <v>0.25</v>
      </c>
      <c r="AA360" s="75">
        <v>0.75</v>
      </c>
      <c r="AB360" s="76">
        <v>0.25</v>
      </c>
      <c r="AC360" s="76">
        <v>0.75</v>
      </c>
      <c r="AD360" s="61">
        <f>HLOOKUP(T360,既存設備NO1!$E$16:$P$17,2,0)</f>
        <v>0</v>
      </c>
      <c r="AE360" s="74">
        <f t="shared" si="11"/>
        <v>0.75</v>
      </c>
    </row>
    <row r="361" spans="13:31" ht="13.5" customHeight="1">
      <c r="M361" s="46">
        <v>6</v>
      </c>
      <c r="N361" s="47" t="s">
        <v>143</v>
      </c>
      <c r="O361" s="47" t="s">
        <v>489</v>
      </c>
      <c r="P361" s="47" t="s">
        <v>114</v>
      </c>
      <c r="Q361" s="47" t="s">
        <v>555</v>
      </c>
      <c r="R361" s="48">
        <v>0.40200000000000002</v>
      </c>
      <c r="T361" s="71">
        <v>6</v>
      </c>
      <c r="U361" s="72">
        <v>2020</v>
      </c>
      <c r="V361" s="72" t="s">
        <v>124</v>
      </c>
      <c r="W361" s="72" t="s">
        <v>111</v>
      </c>
      <c r="X361" s="72" t="s">
        <v>140</v>
      </c>
      <c r="Y361" s="73" t="str">
        <f t="shared" si="12"/>
        <v>62020冷房ビル用マルチ無し（一定速）</v>
      </c>
      <c r="Z361" s="75">
        <v>0.25</v>
      </c>
      <c r="AA361" s="75">
        <v>0.75</v>
      </c>
      <c r="AB361" s="76">
        <v>0.25</v>
      </c>
      <c r="AC361" s="76">
        <v>0.75</v>
      </c>
      <c r="AD361" s="61">
        <f>HLOOKUP(T361,既存設備NO1!$E$16:$P$17,2,0)</f>
        <v>0</v>
      </c>
      <c r="AE361" s="74">
        <f t="shared" si="11"/>
        <v>0.75</v>
      </c>
    </row>
    <row r="362" spans="13:31" ht="13.5" customHeight="1">
      <c r="M362" s="46">
        <v>6</v>
      </c>
      <c r="N362" s="47" t="s">
        <v>149</v>
      </c>
      <c r="O362" s="47" t="s">
        <v>489</v>
      </c>
      <c r="P362" s="47" t="s">
        <v>114</v>
      </c>
      <c r="Q362" s="47" t="s">
        <v>556</v>
      </c>
      <c r="R362" s="48">
        <v>0.38500000000000001</v>
      </c>
      <c r="T362" s="71">
        <v>6</v>
      </c>
      <c r="U362" s="72">
        <v>2020</v>
      </c>
      <c r="V362" s="72" t="s">
        <v>124</v>
      </c>
      <c r="W362" s="72" t="s">
        <v>121</v>
      </c>
      <c r="X362" s="72" t="s">
        <v>140</v>
      </c>
      <c r="Y362" s="73" t="str">
        <f t="shared" si="12"/>
        <v>62020冷房設備用無し（一定速）</v>
      </c>
      <c r="Z362" s="75">
        <v>0.25</v>
      </c>
      <c r="AA362" s="75">
        <v>0.75</v>
      </c>
      <c r="AB362" s="76">
        <v>0.25</v>
      </c>
      <c r="AC362" s="76">
        <v>0.75</v>
      </c>
      <c r="AD362" s="61">
        <f>HLOOKUP(T362,既存設備NO1!$E$16:$P$17,2,0)</f>
        <v>0</v>
      </c>
      <c r="AE362" s="74">
        <f t="shared" si="11"/>
        <v>0.75</v>
      </c>
    </row>
    <row r="363" spans="13:31" ht="13.5" customHeight="1">
      <c r="M363" s="46">
        <v>6</v>
      </c>
      <c r="N363" s="47" t="s">
        <v>154</v>
      </c>
      <c r="O363" s="47" t="s">
        <v>489</v>
      </c>
      <c r="P363" s="47" t="s">
        <v>114</v>
      </c>
      <c r="Q363" s="47" t="s">
        <v>557</v>
      </c>
      <c r="R363" s="48">
        <v>0.29399999999999998</v>
      </c>
      <c r="T363" s="71">
        <v>6</v>
      </c>
      <c r="U363" s="72">
        <v>2020</v>
      </c>
      <c r="V363" s="72" t="s">
        <v>156</v>
      </c>
      <c r="W363" s="72" t="s">
        <v>125</v>
      </c>
      <c r="X363" s="72" t="s">
        <v>102</v>
      </c>
      <c r="Y363" s="73" t="str">
        <f t="shared" si="12"/>
        <v>62020暖房店舗用有り</v>
      </c>
      <c r="Z363" s="72">
        <v>-0.96</v>
      </c>
      <c r="AA363" s="72">
        <v>1.96</v>
      </c>
      <c r="AB363" s="72">
        <v>1.0862000000000001</v>
      </c>
      <c r="AC363" s="72">
        <v>1.4483999999999999</v>
      </c>
      <c r="AD363" s="61">
        <f>HLOOKUP(T363,既存設備NO1!$E$16:$P$17,2,0)</f>
        <v>0</v>
      </c>
      <c r="AE363" s="74">
        <f t="shared" si="11"/>
        <v>1.448</v>
      </c>
    </row>
    <row r="364" spans="13:31" ht="13.5" customHeight="1">
      <c r="M364" s="46">
        <v>6</v>
      </c>
      <c r="N364" s="47" t="s">
        <v>153</v>
      </c>
      <c r="O364" s="47" t="s">
        <v>489</v>
      </c>
      <c r="P364" s="47" t="s">
        <v>114</v>
      </c>
      <c r="Q364" s="47" t="s">
        <v>558</v>
      </c>
      <c r="R364" s="48">
        <v>0.378</v>
      </c>
      <c r="T364" s="71">
        <v>6</v>
      </c>
      <c r="U364" s="72">
        <v>2020</v>
      </c>
      <c r="V364" s="72" t="s">
        <v>156</v>
      </c>
      <c r="W364" s="72" t="s">
        <v>111</v>
      </c>
      <c r="X364" s="72" t="s">
        <v>102</v>
      </c>
      <c r="Y364" s="73" t="str">
        <f t="shared" si="12"/>
        <v>62020暖房ビル用マルチ有り</v>
      </c>
      <c r="Z364" s="72">
        <v>-1.1000000000000001</v>
      </c>
      <c r="AA364" s="72">
        <v>2.1</v>
      </c>
      <c r="AB364" s="72">
        <v>1.0416000000000001</v>
      </c>
      <c r="AC364" s="72">
        <v>1.4596</v>
      </c>
      <c r="AD364" s="61">
        <f>HLOOKUP(T364,既存設備NO1!$E$16:$P$17,2,0)</f>
        <v>0</v>
      </c>
      <c r="AE364" s="74">
        <f t="shared" si="11"/>
        <v>1.4590000000000001</v>
      </c>
    </row>
    <row r="365" spans="13:31" ht="13.5" customHeight="1">
      <c r="M365" s="46">
        <v>6</v>
      </c>
      <c r="N365" s="47" t="s">
        <v>110</v>
      </c>
      <c r="O365" s="47" t="s">
        <v>489</v>
      </c>
      <c r="P365" s="47" t="s">
        <v>114</v>
      </c>
      <c r="Q365" s="47" t="s">
        <v>559</v>
      </c>
      <c r="R365" s="48">
        <v>0.27900000000000003</v>
      </c>
      <c r="T365" s="71">
        <v>6</v>
      </c>
      <c r="U365" s="72">
        <v>2020</v>
      </c>
      <c r="V365" s="72" t="s">
        <v>156</v>
      </c>
      <c r="W365" s="72" t="s">
        <v>121</v>
      </c>
      <c r="X365" s="72" t="s">
        <v>102</v>
      </c>
      <c r="Y365" s="73" t="str">
        <f t="shared" si="12"/>
        <v>62020暖房設備用有り</v>
      </c>
      <c r="Z365" s="72">
        <v>-0.46</v>
      </c>
      <c r="AA365" s="72">
        <v>1.46</v>
      </c>
      <c r="AB365" s="72">
        <v>0.94</v>
      </c>
      <c r="AC365" s="72">
        <v>1.1100000000000001</v>
      </c>
      <c r="AD365" s="61">
        <f>HLOOKUP(T365,既存設備NO1!$E$16:$P$17,2,0)</f>
        <v>0</v>
      </c>
      <c r="AE365" s="74">
        <f t="shared" si="11"/>
        <v>1.1100000000000001</v>
      </c>
    </row>
    <row r="366" spans="13:31" ht="13.5" customHeight="1">
      <c r="M366" s="46">
        <v>6</v>
      </c>
      <c r="N366" s="47" t="s">
        <v>90</v>
      </c>
      <c r="O366" s="47" t="s">
        <v>489</v>
      </c>
      <c r="P366" s="47" t="s">
        <v>114</v>
      </c>
      <c r="Q366" s="47" t="s">
        <v>560</v>
      </c>
      <c r="R366" s="48">
        <v>0.249</v>
      </c>
      <c r="T366" s="71">
        <v>6</v>
      </c>
      <c r="U366" s="72">
        <v>2020</v>
      </c>
      <c r="V366" s="72" t="s">
        <v>156</v>
      </c>
      <c r="W366" s="72" t="s">
        <v>125</v>
      </c>
      <c r="X366" s="72" t="s">
        <v>140</v>
      </c>
      <c r="Y366" s="73" t="str">
        <f t="shared" si="12"/>
        <v>62020暖房店舗用無し（一定速）</v>
      </c>
      <c r="Z366" s="75">
        <v>0.25</v>
      </c>
      <c r="AA366" s="75">
        <v>0.75</v>
      </c>
      <c r="AB366" s="76">
        <v>0.25</v>
      </c>
      <c r="AC366" s="76">
        <v>0.75</v>
      </c>
      <c r="AD366" s="61">
        <f>HLOOKUP(T366,既存設備NO1!$E$16:$P$17,2,0)</f>
        <v>0</v>
      </c>
      <c r="AE366" s="74">
        <f t="shared" si="11"/>
        <v>0.75</v>
      </c>
    </row>
    <row r="367" spans="13:31" ht="13.5" customHeight="1">
      <c r="M367" s="46">
        <v>6</v>
      </c>
      <c r="N367" s="47" t="s">
        <v>171</v>
      </c>
      <c r="O367" s="47" t="s">
        <v>489</v>
      </c>
      <c r="P367" s="47" t="s">
        <v>114</v>
      </c>
      <c r="Q367" s="47" t="s">
        <v>561</v>
      </c>
      <c r="R367" s="48">
        <v>0.41699999999999998</v>
      </c>
      <c r="T367" s="71">
        <v>6</v>
      </c>
      <c r="U367" s="72">
        <v>2020</v>
      </c>
      <c r="V367" s="72" t="s">
        <v>156</v>
      </c>
      <c r="W367" s="72" t="s">
        <v>111</v>
      </c>
      <c r="X367" s="72" t="s">
        <v>140</v>
      </c>
      <c r="Y367" s="73" t="str">
        <f t="shared" si="12"/>
        <v>62020暖房ビル用マルチ無し（一定速）</v>
      </c>
      <c r="Z367" s="75">
        <v>0.25</v>
      </c>
      <c r="AA367" s="75">
        <v>0.75</v>
      </c>
      <c r="AB367" s="76">
        <v>0.25</v>
      </c>
      <c r="AC367" s="76">
        <v>0.75</v>
      </c>
      <c r="AD367" s="61">
        <f>HLOOKUP(T367,既存設備NO1!$E$16:$P$17,2,0)</f>
        <v>0</v>
      </c>
      <c r="AE367" s="74">
        <f t="shared" si="11"/>
        <v>0.75</v>
      </c>
    </row>
    <row r="368" spans="13:31" ht="13.5" customHeight="1">
      <c r="M368" s="46">
        <v>7</v>
      </c>
      <c r="N368" s="47" t="s">
        <v>112</v>
      </c>
      <c r="O368" s="47" t="s">
        <v>489</v>
      </c>
      <c r="P368" s="47" t="s">
        <v>114</v>
      </c>
      <c r="Q368" s="47" t="s">
        <v>562</v>
      </c>
      <c r="R368" s="48">
        <v>0.57299999999999995</v>
      </c>
      <c r="T368" s="71">
        <v>6</v>
      </c>
      <c r="U368" s="72">
        <v>2020</v>
      </c>
      <c r="V368" s="72" t="s">
        <v>156</v>
      </c>
      <c r="W368" s="72" t="s">
        <v>121</v>
      </c>
      <c r="X368" s="72" t="s">
        <v>140</v>
      </c>
      <c r="Y368" s="73" t="str">
        <f t="shared" si="12"/>
        <v>62020暖房設備用無し（一定速）</v>
      </c>
      <c r="Z368" s="75">
        <v>0.25</v>
      </c>
      <c r="AA368" s="75">
        <v>0.75</v>
      </c>
      <c r="AB368" s="76">
        <v>0.25</v>
      </c>
      <c r="AC368" s="76">
        <v>0.75</v>
      </c>
      <c r="AD368" s="61">
        <f>HLOOKUP(T368,既存設備NO1!$E$16:$P$17,2,0)</f>
        <v>0</v>
      </c>
      <c r="AE368" s="74">
        <f t="shared" si="11"/>
        <v>0.75</v>
      </c>
    </row>
    <row r="369" spans="13:31" ht="13.5" customHeight="1">
      <c r="M369" s="46">
        <v>7</v>
      </c>
      <c r="N369" s="47" t="s">
        <v>122</v>
      </c>
      <c r="O369" s="47" t="s">
        <v>489</v>
      </c>
      <c r="P369" s="47" t="s">
        <v>114</v>
      </c>
      <c r="Q369" s="47" t="s">
        <v>563</v>
      </c>
      <c r="R369" s="48">
        <v>0.65600000000000003</v>
      </c>
      <c r="T369" s="55">
        <v>7</v>
      </c>
      <c r="U369" s="56">
        <v>1995</v>
      </c>
      <c r="V369" s="57" t="s">
        <v>124</v>
      </c>
      <c r="W369" s="57" t="s">
        <v>125</v>
      </c>
      <c r="X369" s="57" t="s">
        <v>102</v>
      </c>
      <c r="Y369" s="58" t="str">
        <f t="shared" si="12"/>
        <v>71995冷房店舗用有り</v>
      </c>
      <c r="Z369" s="59">
        <v>0.32</v>
      </c>
      <c r="AA369" s="59">
        <v>0.68</v>
      </c>
      <c r="AB369" s="60">
        <v>1.0165999999999999</v>
      </c>
      <c r="AC369" s="60">
        <v>0.50590000000000002</v>
      </c>
      <c r="AD369" s="61">
        <f>HLOOKUP(T369,既存設備NO1!$E$16:$P$17,2,0)</f>
        <v>0</v>
      </c>
      <c r="AE369" s="62">
        <f t="shared" si="11"/>
        <v>0.505</v>
      </c>
    </row>
    <row r="370" spans="13:31" ht="13.5" customHeight="1">
      <c r="M370" s="46">
        <v>7</v>
      </c>
      <c r="N370" s="47" t="s">
        <v>130</v>
      </c>
      <c r="O370" s="47" t="s">
        <v>489</v>
      </c>
      <c r="P370" s="47" t="s">
        <v>114</v>
      </c>
      <c r="Q370" s="47" t="s">
        <v>564</v>
      </c>
      <c r="R370" s="48">
        <v>0.61899999999999999</v>
      </c>
      <c r="T370" s="55">
        <v>7</v>
      </c>
      <c r="U370" s="56">
        <v>1995</v>
      </c>
      <c r="V370" s="57" t="s">
        <v>124</v>
      </c>
      <c r="W370" s="57" t="s">
        <v>111</v>
      </c>
      <c r="X370" s="57" t="s">
        <v>102</v>
      </c>
      <c r="Y370" s="58" t="str">
        <f t="shared" si="12"/>
        <v>71995冷房ビル用マルチ有り</v>
      </c>
      <c r="Z370" s="59">
        <v>-0.218</v>
      </c>
      <c r="AA370" s="59">
        <v>1.218</v>
      </c>
      <c r="AB370" s="60">
        <v>1.0356000000000001</v>
      </c>
      <c r="AC370" s="60">
        <v>0.90459999999999996</v>
      </c>
      <c r="AD370" s="61">
        <f>HLOOKUP(T370,既存設備NO1!$E$16:$P$17,2,0)</f>
        <v>0</v>
      </c>
      <c r="AE370" s="62">
        <f t="shared" si="11"/>
        <v>0.90400000000000003</v>
      </c>
    </row>
    <row r="371" spans="13:31" ht="13.5" customHeight="1">
      <c r="M371" s="46">
        <v>7</v>
      </c>
      <c r="N371" s="47" t="s">
        <v>128</v>
      </c>
      <c r="O371" s="47" t="s">
        <v>489</v>
      </c>
      <c r="P371" s="47" t="s">
        <v>114</v>
      </c>
      <c r="Q371" s="47" t="s">
        <v>565</v>
      </c>
      <c r="R371" s="48">
        <v>0.41099999999999998</v>
      </c>
      <c r="T371" s="55">
        <v>7</v>
      </c>
      <c r="U371" s="56">
        <v>1995</v>
      </c>
      <c r="V371" s="57" t="s">
        <v>124</v>
      </c>
      <c r="W371" s="57" t="s">
        <v>121</v>
      </c>
      <c r="X371" s="57" t="s">
        <v>102</v>
      </c>
      <c r="Y371" s="58" t="str">
        <f t="shared" si="12"/>
        <v>71995冷房設備用有り</v>
      </c>
      <c r="Z371" s="59">
        <v>0.25</v>
      </c>
      <c r="AA371" s="59">
        <v>0.75</v>
      </c>
      <c r="AB371" s="60">
        <v>1.0219</v>
      </c>
      <c r="AC371" s="60">
        <v>0.55700000000000005</v>
      </c>
      <c r="AD371" s="61">
        <f>HLOOKUP(T371,既存設備NO1!$E$16:$P$17,2,0)</f>
        <v>0</v>
      </c>
      <c r="AE371" s="62">
        <f t="shared" si="11"/>
        <v>0.55700000000000005</v>
      </c>
    </row>
    <row r="372" spans="13:31" ht="13.5" customHeight="1">
      <c r="M372" s="46">
        <v>7</v>
      </c>
      <c r="N372" s="47" t="s">
        <v>138</v>
      </c>
      <c r="O372" s="47" t="s">
        <v>489</v>
      </c>
      <c r="P372" s="47" t="s">
        <v>114</v>
      </c>
      <c r="Q372" s="47" t="s">
        <v>566</v>
      </c>
      <c r="R372" s="48">
        <v>0.63500000000000001</v>
      </c>
      <c r="T372" s="55">
        <v>7</v>
      </c>
      <c r="U372" s="56">
        <v>1995</v>
      </c>
      <c r="V372" s="57" t="s">
        <v>124</v>
      </c>
      <c r="W372" s="57" t="s">
        <v>125</v>
      </c>
      <c r="X372" s="57" t="s">
        <v>140</v>
      </c>
      <c r="Y372" s="58" t="str">
        <f t="shared" si="12"/>
        <v>71995冷房店舗用無し（一定速）</v>
      </c>
      <c r="Z372" s="59">
        <v>0.26</v>
      </c>
      <c r="AA372" s="59">
        <v>0.74</v>
      </c>
      <c r="AB372" s="60">
        <v>0.26</v>
      </c>
      <c r="AC372" s="60">
        <v>0.74</v>
      </c>
      <c r="AD372" s="61">
        <f>HLOOKUP(T372,既存設備NO1!$E$16:$P$17,2,0)</f>
        <v>0</v>
      </c>
      <c r="AE372" s="62">
        <f t="shared" si="11"/>
        <v>0.74</v>
      </c>
    </row>
    <row r="373" spans="13:31" ht="13.5" customHeight="1">
      <c r="M373" s="46">
        <v>7</v>
      </c>
      <c r="N373" s="47" t="s">
        <v>143</v>
      </c>
      <c r="O373" s="47" t="s">
        <v>489</v>
      </c>
      <c r="P373" s="47" t="s">
        <v>114</v>
      </c>
      <c r="Q373" s="47" t="s">
        <v>567</v>
      </c>
      <c r="R373" s="48">
        <v>0.64300000000000002</v>
      </c>
      <c r="T373" s="55">
        <v>7</v>
      </c>
      <c r="U373" s="56">
        <v>1995</v>
      </c>
      <c r="V373" s="57" t="s">
        <v>124</v>
      </c>
      <c r="W373" s="57" t="s">
        <v>111</v>
      </c>
      <c r="X373" s="57" t="s">
        <v>140</v>
      </c>
      <c r="Y373" s="58" t="str">
        <f t="shared" si="12"/>
        <v>71995冷房ビル用マルチ無し（一定速）</v>
      </c>
      <c r="Z373" s="59">
        <v>0.26</v>
      </c>
      <c r="AA373" s="59">
        <v>0.74</v>
      </c>
      <c r="AB373" s="60">
        <v>0.26</v>
      </c>
      <c r="AC373" s="60">
        <v>0.74</v>
      </c>
      <c r="AD373" s="61">
        <f>HLOOKUP(T373,既存設備NO1!$E$16:$P$17,2,0)</f>
        <v>0</v>
      </c>
      <c r="AE373" s="62">
        <f t="shared" si="11"/>
        <v>0.74</v>
      </c>
    </row>
    <row r="374" spans="13:31" ht="13.5" customHeight="1">
      <c r="M374" s="46">
        <v>7</v>
      </c>
      <c r="N374" s="47" t="s">
        <v>149</v>
      </c>
      <c r="O374" s="47" t="s">
        <v>489</v>
      </c>
      <c r="P374" s="47" t="s">
        <v>114</v>
      </c>
      <c r="Q374" s="47" t="s">
        <v>568</v>
      </c>
      <c r="R374" s="48">
        <v>0.66600000000000004</v>
      </c>
      <c r="T374" s="55">
        <v>7</v>
      </c>
      <c r="U374" s="56">
        <v>1995</v>
      </c>
      <c r="V374" s="57" t="s">
        <v>124</v>
      </c>
      <c r="W374" s="57" t="s">
        <v>121</v>
      </c>
      <c r="X374" s="57" t="s">
        <v>140</v>
      </c>
      <c r="Y374" s="58" t="str">
        <f t="shared" si="12"/>
        <v>71995冷房設備用無し（一定速）</v>
      </c>
      <c r="Z374" s="59">
        <v>0.26</v>
      </c>
      <c r="AA374" s="59">
        <v>0.74</v>
      </c>
      <c r="AB374" s="60">
        <v>0.26</v>
      </c>
      <c r="AC374" s="60">
        <v>0.74</v>
      </c>
      <c r="AD374" s="61">
        <f>HLOOKUP(T374,既存設備NO1!$E$16:$P$17,2,0)</f>
        <v>0</v>
      </c>
      <c r="AE374" s="62">
        <f t="shared" si="11"/>
        <v>0.74</v>
      </c>
    </row>
    <row r="375" spans="13:31" ht="13.5" customHeight="1">
      <c r="M375" s="46">
        <v>7</v>
      </c>
      <c r="N375" s="47" t="s">
        <v>154</v>
      </c>
      <c r="O375" s="47" t="s">
        <v>489</v>
      </c>
      <c r="P375" s="47" t="s">
        <v>114</v>
      </c>
      <c r="Q375" s="47" t="s">
        <v>569</v>
      </c>
      <c r="R375" s="48">
        <v>0.51800000000000002</v>
      </c>
      <c r="T375" s="55">
        <v>7</v>
      </c>
      <c r="U375" s="56">
        <v>1995</v>
      </c>
      <c r="V375" s="57" t="s">
        <v>156</v>
      </c>
      <c r="W375" s="57" t="s">
        <v>125</v>
      </c>
      <c r="X375" s="57" t="s">
        <v>102</v>
      </c>
      <c r="Y375" s="58" t="str">
        <f t="shared" si="12"/>
        <v>71995暖房店舗用有り</v>
      </c>
      <c r="Z375" s="59">
        <v>0.374</v>
      </c>
      <c r="AA375" s="59">
        <v>0.626</v>
      </c>
      <c r="AB375" s="60">
        <v>1.0275000000000001</v>
      </c>
      <c r="AC375" s="60">
        <v>0.46260000000000001</v>
      </c>
      <c r="AD375" s="61">
        <f>HLOOKUP(T375,既存設備NO1!$E$16:$P$17,2,0)</f>
        <v>0</v>
      </c>
      <c r="AE375" s="62">
        <f t="shared" si="11"/>
        <v>0.46200000000000002</v>
      </c>
    </row>
    <row r="376" spans="13:31" ht="13.5" customHeight="1">
      <c r="M376" s="46">
        <v>7</v>
      </c>
      <c r="N376" s="47" t="s">
        <v>153</v>
      </c>
      <c r="O376" s="47" t="s">
        <v>489</v>
      </c>
      <c r="P376" s="47" t="s">
        <v>114</v>
      </c>
      <c r="Q376" s="47" t="s">
        <v>570</v>
      </c>
      <c r="R376" s="48">
        <v>0.58699999999999997</v>
      </c>
      <c r="T376" s="55">
        <v>7</v>
      </c>
      <c r="U376" s="56">
        <v>1995</v>
      </c>
      <c r="V376" s="57" t="s">
        <v>156</v>
      </c>
      <c r="W376" s="57" t="s">
        <v>111</v>
      </c>
      <c r="X376" s="57" t="s">
        <v>102</v>
      </c>
      <c r="Y376" s="58" t="str">
        <f t="shared" si="12"/>
        <v>71995暖房ビル用マルチ有り</v>
      </c>
      <c r="Z376" s="59">
        <v>-0.112</v>
      </c>
      <c r="AA376" s="59">
        <v>1.1120000000000001</v>
      </c>
      <c r="AB376" s="60">
        <v>1.0236000000000001</v>
      </c>
      <c r="AC376" s="60">
        <v>0.82809999999999995</v>
      </c>
      <c r="AD376" s="61">
        <f>HLOOKUP(T376,既存設備NO1!$E$16:$P$17,2,0)</f>
        <v>0</v>
      </c>
      <c r="AE376" s="62">
        <f t="shared" si="11"/>
        <v>0.82799999999999996</v>
      </c>
    </row>
    <row r="377" spans="13:31" ht="13.5" customHeight="1">
      <c r="M377" s="46">
        <v>7</v>
      </c>
      <c r="N377" s="47" t="s">
        <v>110</v>
      </c>
      <c r="O377" s="47" t="s">
        <v>489</v>
      </c>
      <c r="P377" s="47" t="s">
        <v>114</v>
      </c>
      <c r="Q377" s="47" t="s">
        <v>571</v>
      </c>
      <c r="R377" s="48">
        <v>0.38600000000000001</v>
      </c>
      <c r="T377" s="55">
        <v>7</v>
      </c>
      <c r="U377" s="56">
        <v>1995</v>
      </c>
      <c r="V377" s="57" t="s">
        <v>156</v>
      </c>
      <c r="W377" s="57" t="s">
        <v>121</v>
      </c>
      <c r="X377" s="57" t="s">
        <v>102</v>
      </c>
      <c r="Y377" s="58" t="str">
        <f t="shared" si="12"/>
        <v>71995暖房設備用有り</v>
      </c>
      <c r="Z377" s="59">
        <v>0.25</v>
      </c>
      <c r="AA377" s="59">
        <v>0.75</v>
      </c>
      <c r="AB377" s="60">
        <v>1.0159</v>
      </c>
      <c r="AC377" s="60">
        <v>0.5585</v>
      </c>
      <c r="AD377" s="61">
        <f>HLOOKUP(T377,既存設備NO1!$E$16:$P$17,2,0)</f>
        <v>0</v>
      </c>
      <c r="AE377" s="62">
        <f t="shared" si="11"/>
        <v>0.55800000000000005</v>
      </c>
    </row>
    <row r="378" spans="13:31" ht="13.5" customHeight="1">
      <c r="M378" s="46">
        <v>7</v>
      </c>
      <c r="N378" s="47" t="s">
        <v>90</v>
      </c>
      <c r="O378" s="47" t="s">
        <v>489</v>
      </c>
      <c r="P378" s="47" t="s">
        <v>114</v>
      </c>
      <c r="Q378" s="47" t="s">
        <v>572</v>
      </c>
      <c r="R378" s="48">
        <v>0.28899999999999998</v>
      </c>
      <c r="T378" s="55">
        <v>7</v>
      </c>
      <c r="U378" s="56">
        <v>1995</v>
      </c>
      <c r="V378" s="57" t="s">
        <v>156</v>
      </c>
      <c r="W378" s="57" t="s">
        <v>125</v>
      </c>
      <c r="X378" s="57" t="s">
        <v>140</v>
      </c>
      <c r="Y378" s="58" t="str">
        <f t="shared" si="12"/>
        <v>71995暖房店舗用無し（一定速）</v>
      </c>
      <c r="Z378" s="59">
        <v>0.26</v>
      </c>
      <c r="AA378" s="59">
        <v>0.74</v>
      </c>
      <c r="AB378" s="60">
        <v>0.26</v>
      </c>
      <c r="AC378" s="60">
        <v>0.74</v>
      </c>
      <c r="AD378" s="61">
        <f>HLOOKUP(T378,既存設備NO1!$E$16:$P$17,2,0)</f>
        <v>0</v>
      </c>
      <c r="AE378" s="62">
        <f t="shared" ref="AE378:AE441" si="13">ROUNDDOWN(IF(AD378&gt;=0.25,Z378*AD378+AA378,AB378*AD378+AC378),3)</f>
        <v>0.74</v>
      </c>
    </row>
    <row r="379" spans="13:31" ht="13.5" customHeight="1">
      <c r="M379" s="46">
        <v>7</v>
      </c>
      <c r="N379" s="47" t="s">
        <v>171</v>
      </c>
      <c r="O379" s="47" t="s">
        <v>489</v>
      </c>
      <c r="P379" s="47" t="s">
        <v>114</v>
      </c>
      <c r="Q379" s="47" t="s">
        <v>573</v>
      </c>
      <c r="R379" s="48">
        <v>0.66600000000000004</v>
      </c>
      <c r="T379" s="55">
        <v>7</v>
      </c>
      <c r="U379" s="56">
        <v>1995</v>
      </c>
      <c r="V379" s="57" t="s">
        <v>156</v>
      </c>
      <c r="W379" s="57" t="s">
        <v>111</v>
      </c>
      <c r="X379" s="57" t="s">
        <v>140</v>
      </c>
      <c r="Y379" s="58" t="str">
        <f t="shared" si="12"/>
        <v>71995暖房ビル用マルチ無し（一定速）</v>
      </c>
      <c r="Z379" s="59">
        <v>0.26</v>
      </c>
      <c r="AA379" s="59">
        <v>0.74</v>
      </c>
      <c r="AB379" s="60">
        <v>0.26</v>
      </c>
      <c r="AC379" s="60">
        <v>0.74</v>
      </c>
      <c r="AD379" s="61">
        <f>HLOOKUP(T379,既存設備NO1!$E$16:$P$17,2,0)</f>
        <v>0</v>
      </c>
      <c r="AE379" s="62">
        <f t="shared" si="13"/>
        <v>0.74</v>
      </c>
    </row>
    <row r="380" spans="13:31" ht="13.5" customHeight="1">
      <c r="M380" s="46">
        <v>8</v>
      </c>
      <c r="N380" s="47" t="s">
        <v>112</v>
      </c>
      <c r="O380" s="47" t="s">
        <v>489</v>
      </c>
      <c r="P380" s="47" t="s">
        <v>114</v>
      </c>
      <c r="Q380" s="47" t="s">
        <v>574</v>
      </c>
      <c r="R380" s="48">
        <v>0.61499999999999999</v>
      </c>
      <c r="T380" s="55">
        <v>7</v>
      </c>
      <c r="U380" s="56">
        <v>1995</v>
      </c>
      <c r="V380" s="57" t="s">
        <v>156</v>
      </c>
      <c r="W380" s="57" t="s">
        <v>121</v>
      </c>
      <c r="X380" s="57" t="s">
        <v>140</v>
      </c>
      <c r="Y380" s="58" t="str">
        <f t="shared" si="12"/>
        <v>71995暖房設備用無し（一定速）</v>
      </c>
      <c r="Z380" s="59">
        <v>0.26</v>
      </c>
      <c r="AA380" s="59">
        <v>0.74</v>
      </c>
      <c r="AB380" s="60">
        <v>0.26</v>
      </c>
      <c r="AC380" s="60">
        <v>0.74</v>
      </c>
      <c r="AD380" s="61">
        <f>HLOOKUP(T380,既存設備NO1!$E$16:$P$17,2,0)</f>
        <v>0</v>
      </c>
      <c r="AE380" s="62">
        <f t="shared" si="13"/>
        <v>0.74</v>
      </c>
    </row>
    <row r="381" spans="13:31" ht="13.5" customHeight="1">
      <c r="M381" s="46">
        <v>8</v>
      </c>
      <c r="N381" s="47" t="s">
        <v>122</v>
      </c>
      <c r="O381" s="47" t="s">
        <v>489</v>
      </c>
      <c r="P381" s="47" t="s">
        <v>114</v>
      </c>
      <c r="Q381" s="47" t="s">
        <v>575</v>
      </c>
      <c r="R381" s="48">
        <v>0.72199999999999998</v>
      </c>
      <c r="T381" s="55">
        <v>7</v>
      </c>
      <c r="U381" s="56">
        <v>2005</v>
      </c>
      <c r="V381" s="57" t="s">
        <v>124</v>
      </c>
      <c r="W381" s="57" t="s">
        <v>125</v>
      </c>
      <c r="X381" s="57" t="s">
        <v>102</v>
      </c>
      <c r="Y381" s="58" t="str">
        <f t="shared" si="12"/>
        <v>72005冷房店舗用有り</v>
      </c>
      <c r="Z381" s="59">
        <v>-0.86599999999999999</v>
      </c>
      <c r="AA381" s="59">
        <v>1.8660000000000001</v>
      </c>
      <c r="AB381" s="60">
        <v>1.0455000000000001</v>
      </c>
      <c r="AC381" s="60">
        <v>1.3880999999999999</v>
      </c>
      <c r="AD381" s="61">
        <f>HLOOKUP(T381,既存設備NO1!$E$16:$P$17,2,0)</f>
        <v>0</v>
      </c>
      <c r="AE381" s="62">
        <f t="shared" si="13"/>
        <v>1.3879999999999999</v>
      </c>
    </row>
    <row r="382" spans="13:31" ht="13.5" customHeight="1">
      <c r="M382" s="46">
        <v>8</v>
      </c>
      <c r="N382" s="47" t="s">
        <v>130</v>
      </c>
      <c r="O382" s="47" t="s">
        <v>489</v>
      </c>
      <c r="P382" s="47" t="s">
        <v>114</v>
      </c>
      <c r="Q382" s="47" t="s">
        <v>576</v>
      </c>
      <c r="R382" s="48">
        <v>0.67300000000000004</v>
      </c>
      <c r="T382" s="55">
        <v>7</v>
      </c>
      <c r="U382" s="56">
        <v>2005</v>
      </c>
      <c r="V382" s="57" t="s">
        <v>124</v>
      </c>
      <c r="W382" s="57" t="s">
        <v>111</v>
      </c>
      <c r="X382" s="57" t="s">
        <v>102</v>
      </c>
      <c r="Y382" s="58" t="str">
        <f t="shared" si="12"/>
        <v>72005冷房ビル用マルチ有り</v>
      </c>
      <c r="Z382" s="59">
        <v>-0.68200000000000005</v>
      </c>
      <c r="AA382" s="59">
        <v>1.6819999999999999</v>
      </c>
      <c r="AB382" s="60">
        <v>1.0490999999999999</v>
      </c>
      <c r="AC382" s="60">
        <v>1.2492000000000001</v>
      </c>
      <c r="AD382" s="61">
        <f>HLOOKUP(T382,既存設備NO1!$E$16:$P$17,2,0)</f>
        <v>0</v>
      </c>
      <c r="AE382" s="62">
        <f t="shared" si="13"/>
        <v>1.2490000000000001</v>
      </c>
    </row>
    <row r="383" spans="13:31" ht="14.25" customHeight="1">
      <c r="M383" s="46">
        <v>8</v>
      </c>
      <c r="N383" s="47" t="s">
        <v>128</v>
      </c>
      <c r="O383" s="47" t="s">
        <v>489</v>
      </c>
      <c r="P383" s="47" t="s">
        <v>114</v>
      </c>
      <c r="Q383" s="47" t="s">
        <v>577</v>
      </c>
      <c r="R383" s="48">
        <v>0.435</v>
      </c>
      <c r="T383" s="55">
        <v>7</v>
      </c>
      <c r="U383" s="56">
        <v>2005</v>
      </c>
      <c r="V383" s="57" t="s">
        <v>124</v>
      </c>
      <c r="W383" s="57" t="s">
        <v>121</v>
      </c>
      <c r="X383" s="57" t="s">
        <v>102</v>
      </c>
      <c r="Y383" s="58" t="str">
        <f t="shared" si="12"/>
        <v>72005冷房設備用有り</v>
      </c>
      <c r="Z383" s="59">
        <v>-0.114</v>
      </c>
      <c r="AA383" s="59">
        <v>1.1140000000000001</v>
      </c>
      <c r="AB383" s="60">
        <v>1.0325</v>
      </c>
      <c r="AC383" s="60">
        <v>0.82740000000000002</v>
      </c>
      <c r="AD383" s="61">
        <f>HLOOKUP(T383,既存設備NO1!$E$16:$P$17,2,0)</f>
        <v>0</v>
      </c>
      <c r="AE383" s="62">
        <f t="shared" si="13"/>
        <v>0.82699999999999996</v>
      </c>
    </row>
    <row r="384" spans="13:31" ht="13.5" customHeight="1">
      <c r="M384" s="46">
        <v>8</v>
      </c>
      <c r="N384" s="47" t="s">
        <v>138</v>
      </c>
      <c r="O384" s="47" t="s">
        <v>489</v>
      </c>
      <c r="P384" s="47" t="s">
        <v>114</v>
      </c>
      <c r="Q384" s="47" t="s">
        <v>578</v>
      </c>
      <c r="R384" s="48">
        <v>0.68600000000000005</v>
      </c>
      <c r="T384" s="55">
        <v>7</v>
      </c>
      <c r="U384" s="56">
        <v>2005</v>
      </c>
      <c r="V384" s="57" t="s">
        <v>124</v>
      </c>
      <c r="W384" s="57" t="s">
        <v>125</v>
      </c>
      <c r="X384" s="57" t="s">
        <v>140</v>
      </c>
      <c r="Y384" s="58" t="str">
        <f t="shared" si="12"/>
        <v>72005冷房店舗用無し（一定速）</v>
      </c>
      <c r="Z384" s="59">
        <v>0.25</v>
      </c>
      <c r="AA384" s="59">
        <v>0.75</v>
      </c>
      <c r="AB384" s="60">
        <v>0.25</v>
      </c>
      <c r="AC384" s="60">
        <v>0.75</v>
      </c>
      <c r="AD384" s="61">
        <f>HLOOKUP(T384,既存設備NO1!$E$16:$P$17,2,0)</f>
        <v>0</v>
      </c>
      <c r="AE384" s="62">
        <f t="shared" si="13"/>
        <v>0.75</v>
      </c>
    </row>
    <row r="385" spans="13:31" ht="13.5" customHeight="1">
      <c r="M385" s="46">
        <v>8</v>
      </c>
      <c r="N385" s="47" t="s">
        <v>143</v>
      </c>
      <c r="O385" s="47" t="s">
        <v>489</v>
      </c>
      <c r="P385" s="47" t="s">
        <v>114</v>
      </c>
      <c r="Q385" s="47" t="s">
        <v>579</v>
      </c>
      <c r="R385" s="48">
        <v>0.71899999999999997</v>
      </c>
      <c r="T385" s="55">
        <v>7</v>
      </c>
      <c r="U385" s="56">
        <v>2005</v>
      </c>
      <c r="V385" s="57" t="s">
        <v>124</v>
      </c>
      <c r="W385" s="57" t="s">
        <v>111</v>
      </c>
      <c r="X385" s="57" t="s">
        <v>140</v>
      </c>
      <c r="Y385" s="58" t="str">
        <f t="shared" si="12"/>
        <v>72005冷房ビル用マルチ無し（一定速）</v>
      </c>
      <c r="Z385" s="59">
        <v>0.25</v>
      </c>
      <c r="AA385" s="59">
        <v>0.75</v>
      </c>
      <c r="AB385" s="60">
        <v>0.25</v>
      </c>
      <c r="AC385" s="60">
        <v>0.75</v>
      </c>
      <c r="AD385" s="61">
        <f>HLOOKUP(T385,既存設備NO1!$E$16:$P$17,2,0)</f>
        <v>0</v>
      </c>
      <c r="AE385" s="62">
        <f t="shared" si="13"/>
        <v>0.75</v>
      </c>
    </row>
    <row r="386" spans="13:31" ht="13.5" customHeight="1">
      <c r="M386" s="46">
        <v>8</v>
      </c>
      <c r="N386" s="47" t="s">
        <v>149</v>
      </c>
      <c r="O386" s="47" t="s">
        <v>489</v>
      </c>
      <c r="P386" s="47" t="s">
        <v>114</v>
      </c>
      <c r="Q386" s="47" t="s">
        <v>580</v>
      </c>
      <c r="R386" s="48">
        <v>0.70699999999999996</v>
      </c>
      <c r="T386" s="55">
        <v>7</v>
      </c>
      <c r="U386" s="56">
        <v>2005</v>
      </c>
      <c r="V386" s="57" t="s">
        <v>124</v>
      </c>
      <c r="W386" s="57" t="s">
        <v>121</v>
      </c>
      <c r="X386" s="57" t="s">
        <v>140</v>
      </c>
      <c r="Y386" s="58" t="str">
        <f t="shared" si="12"/>
        <v>72005冷房設備用無し（一定速）</v>
      </c>
      <c r="Z386" s="59">
        <v>0.25</v>
      </c>
      <c r="AA386" s="59">
        <v>0.75</v>
      </c>
      <c r="AB386" s="60">
        <v>0.25</v>
      </c>
      <c r="AC386" s="60">
        <v>0.75</v>
      </c>
      <c r="AD386" s="61">
        <f>HLOOKUP(T386,既存設備NO1!$E$16:$P$17,2,0)</f>
        <v>0</v>
      </c>
      <c r="AE386" s="62">
        <f t="shared" si="13"/>
        <v>0.75</v>
      </c>
    </row>
    <row r="387" spans="13:31" ht="14.25" customHeight="1">
      <c r="M387" s="46">
        <v>8</v>
      </c>
      <c r="N387" s="47" t="s">
        <v>154</v>
      </c>
      <c r="O387" s="47" t="s">
        <v>489</v>
      </c>
      <c r="P387" s="47" t="s">
        <v>114</v>
      </c>
      <c r="Q387" s="47" t="s">
        <v>581</v>
      </c>
      <c r="R387" s="48">
        <v>0.59199999999999997</v>
      </c>
      <c r="T387" s="55">
        <v>7</v>
      </c>
      <c r="U387" s="56">
        <v>2005</v>
      </c>
      <c r="V387" s="57" t="s">
        <v>156</v>
      </c>
      <c r="W387" s="57" t="s">
        <v>125</v>
      </c>
      <c r="X387" s="57" t="s">
        <v>102</v>
      </c>
      <c r="Y387" s="58" t="str">
        <f t="shared" si="12"/>
        <v>72005暖房店舗用有り</v>
      </c>
      <c r="Z387" s="59">
        <v>-0.65</v>
      </c>
      <c r="AA387" s="59">
        <v>1.65</v>
      </c>
      <c r="AB387" s="60">
        <v>1.0726</v>
      </c>
      <c r="AC387" s="60">
        <v>1.2194</v>
      </c>
      <c r="AD387" s="61">
        <f>HLOOKUP(T387,既存設備NO1!$E$16:$P$17,2,0)</f>
        <v>0</v>
      </c>
      <c r="AE387" s="62">
        <f t="shared" si="13"/>
        <v>1.2190000000000001</v>
      </c>
    </row>
    <row r="388" spans="13:31" ht="13.5" customHeight="1">
      <c r="M388" s="46">
        <v>8</v>
      </c>
      <c r="N388" s="47" t="s">
        <v>153</v>
      </c>
      <c r="O388" s="47" t="s">
        <v>489</v>
      </c>
      <c r="P388" s="47" t="s">
        <v>114</v>
      </c>
      <c r="Q388" s="47" t="s">
        <v>582</v>
      </c>
      <c r="R388" s="48">
        <v>0.626</v>
      </c>
      <c r="T388" s="55">
        <v>7</v>
      </c>
      <c r="U388" s="56">
        <v>2005</v>
      </c>
      <c r="V388" s="57" t="s">
        <v>156</v>
      </c>
      <c r="W388" s="57" t="s">
        <v>111</v>
      </c>
      <c r="X388" s="57" t="s">
        <v>102</v>
      </c>
      <c r="Y388" s="58" t="str">
        <f t="shared" si="12"/>
        <v>72005暖房ビル用マルチ有り</v>
      </c>
      <c r="Z388" s="59">
        <v>-0.56000000000000005</v>
      </c>
      <c r="AA388" s="59">
        <v>1.56</v>
      </c>
      <c r="AB388" s="60">
        <v>1.0330999999999999</v>
      </c>
      <c r="AC388" s="60">
        <v>1.1617</v>
      </c>
      <c r="AD388" s="61">
        <f>HLOOKUP(T388,既存設備NO1!$E$16:$P$17,2,0)</f>
        <v>0</v>
      </c>
      <c r="AE388" s="62">
        <f t="shared" si="13"/>
        <v>1.161</v>
      </c>
    </row>
    <row r="389" spans="13:31" ht="13.5" customHeight="1">
      <c r="M389" s="46">
        <v>8</v>
      </c>
      <c r="N389" s="47" t="s">
        <v>110</v>
      </c>
      <c r="O389" s="47" t="s">
        <v>489</v>
      </c>
      <c r="P389" s="47" t="s">
        <v>114</v>
      </c>
      <c r="Q389" s="47" t="s">
        <v>583</v>
      </c>
      <c r="R389" s="48">
        <v>0.41799999999999998</v>
      </c>
      <c r="T389" s="55">
        <v>7</v>
      </c>
      <c r="U389" s="56">
        <v>2005</v>
      </c>
      <c r="V389" s="57" t="s">
        <v>156</v>
      </c>
      <c r="W389" s="57" t="s">
        <v>121</v>
      </c>
      <c r="X389" s="57" t="s">
        <v>102</v>
      </c>
      <c r="Y389" s="58" t="str">
        <f t="shared" si="12"/>
        <v>72005暖房設備用有り</v>
      </c>
      <c r="Z389" s="59">
        <v>-0.126</v>
      </c>
      <c r="AA389" s="59">
        <v>1.1259999999999999</v>
      </c>
      <c r="AB389" s="60">
        <v>1.0239</v>
      </c>
      <c r="AC389" s="60">
        <v>0.83850000000000002</v>
      </c>
      <c r="AD389" s="61">
        <f>HLOOKUP(T389,既存設備NO1!$E$16:$P$17,2,0)</f>
        <v>0</v>
      </c>
      <c r="AE389" s="62">
        <f t="shared" si="13"/>
        <v>0.83799999999999997</v>
      </c>
    </row>
    <row r="390" spans="13:31" ht="13.5" customHeight="1">
      <c r="M390" s="46">
        <v>8</v>
      </c>
      <c r="N390" s="47" t="s">
        <v>90</v>
      </c>
      <c r="O390" s="47" t="s">
        <v>489</v>
      </c>
      <c r="P390" s="47" t="s">
        <v>114</v>
      </c>
      <c r="Q390" s="47" t="s">
        <v>584</v>
      </c>
      <c r="R390" s="48">
        <v>0.307</v>
      </c>
      <c r="T390" s="55">
        <v>7</v>
      </c>
      <c r="U390" s="56">
        <v>2005</v>
      </c>
      <c r="V390" s="57" t="s">
        <v>156</v>
      </c>
      <c r="W390" s="57" t="s">
        <v>125</v>
      </c>
      <c r="X390" s="57" t="s">
        <v>140</v>
      </c>
      <c r="Y390" s="58" t="str">
        <f t="shared" si="12"/>
        <v>72005暖房店舗用無し（一定速）</v>
      </c>
      <c r="Z390" s="59">
        <v>0.25</v>
      </c>
      <c r="AA390" s="59">
        <v>0.75</v>
      </c>
      <c r="AB390" s="60">
        <v>0.25</v>
      </c>
      <c r="AC390" s="60">
        <v>0.75</v>
      </c>
      <c r="AD390" s="61">
        <f>HLOOKUP(T390,既存設備NO1!$E$16:$P$17,2,0)</f>
        <v>0</v>
      </c>
      <c r="AE390" s="62">
        <f t="shared" si="13"/>
        <v>0.75</v>
      </c>
    </row>
    <row r="391" spans="13:31" ht="13.5" customHeight="1">
      <c r="M391" s="46">
        <v>8</v>
      </c>
      <c r="N391" s="47" t="s">
        <v>171</v>
      </c>
      <c r="O391" s="47" t="s">
        <v>489</v>
      </c>
      <c r="P391" s="47" t="s">
        <v>114</v>
      </c>
      <c r="Q391" s="47" t="s">
        <v>585</v>
      </c>
      <c r="R391" s="48">
        <v>0.70399999999999996</v>
      </c>
      <c r="T391" s="55">
        <v>7</v>
      </c>
      <c r="U391" s="67">
        <v>2005</v>
      </c>
      <c r="V391" s="46" t="s">
        <v>156</v>
      </c>
      <c r="W391" s="46" t="s">
        <v>111</v>
      </c>
      <c r="X391" s="46" t="s">
        <v>140</v>
      </c>
      <c r="Y391" s="68" t="str">
        <f t="shared" si="12"/>
        <v>72005暖房ビル用マルチ無し（一定速）</v>
      </c>
      <c r="Z391" s="69">
        <v>0.25</v>
      </c>
      <c r="AA391" s="69">
        <v>0.75</v>
      </c>
      <c r="AB391" s="70">
        <v>0.25</v>
      </c>
      <c r="AC391" s="70">
        <v>0.75</v>
      </c>
      <c r="AD391" s="61">
        <f>HLOOKUP(T391,既存設備NO1!$E$16:$P$17,2,0)</f>
        <v>0</v>
      </c>
      <c r="AE391" s="62">
        <f t="shared" si="13"/>
        <v>0.75</v>
      </c>
    </row>
    <row r="392" spans="13:31" ht="13.5" customHeight="1">
      <c r="M392" s="46">
        <v>9</v>
      </c>
      <c r="N392" s="47" t="s">
        <v>112</v>
      </c>
      <c r="O392" s="47" t="s">
        <v>489</v>
      </c>
      <c r="P392" s="47" t="s">
        <v>114</v>
      </c>
      <c r="Q392" s="47" t="s">
        <v>586</v>
      </c>
      <c r="R392" s="48">
        <v>0.48399999999999999</v>
      </c>
      <c r="T392" s="55">
        <v>7</v>
      </c>
      <c r="U392" s="67">
        <v>2005</v>
      </c>
      <c r="V392" s="46" t="s">
        <v>156</v>
      </c>
      <c r="W392" s="46" t="s">
        <v>121</v>
      </c>
      <c r="X392" s="46" t="s">
        <v>140</v>
      </c>
      <c r="Y392" s="68" t="str">
        <f t="shared" si="12"/>
        <v>72005暖房設備用無し（一定速）</v>
      </c>
      <c r="Z392" s="69">
        <v>0.25</v>
      </c>
      <c r="AA392" s="69">
        <v>0.75</v>
      </c>
      <c r="AB392" s="70">
        <v>0.25</v>
      </c>
      <c r="AC392" s="70">
        <v>0.75</v>
      </c>
      <c r="AD392" s="61">
        <f>HLOOKUP(T392,既存設備NO1!$E$16:$P$17,2,0)</f>
        <v>0</v>
      </c>
      <c r="AE392" s="62">
        <f t="shared" si="13"/>
        <v>0.75</v>
      </c>
    </row>
    <row r="393" spans="13:31" ht="13.5" customHeight="1">
      <c r="M393" s="46">
        <v>9</v>
      </c>
      <c r="N393" s="47" t="s">
        <v>122</v>
      </c>
      <c r="O393" s="47" t="s">
        <v>489</v>
      </c>
      <c r="P393" s="47" t="s">
        <v>114</v>
      </c>
      <c r="Q393" s="47" t="s">
        <v>587</v>
      </c>
      <c r="R393" s="48">
        <v>0.54300000000000004</v>
      </c>
      <c r="T393" s="55">
        <v>7</v>
      </c>
      <c r="U393" s="67">
        <v>2010</v>
      </c>
      <c r="V393" s="46" t="s">
        <v>124</v>
      </c>
      <c r="W393" s="46" t="s">
        <v>125</v>
      </c>
      <c r="X393" s="46" t="s">
        <v>102</v>
      </c>
      <c r="Y393" s="68" t="str">
        <f t="shared" si="12"/>
        <v>72010冷房店舗用有り</v>
      </c>
      <c r="Z393" s="69">
        <v>-1.1000000000000001</v>
      </c>
      <c r="AA393" s="69">
        <v>2.1</v>
      </c>
      <c r="AB393" s="70">
        <v>1.0511999999999999</v>
      </c>
      <c r="AC393" s="70">
        <v>1.5622</v>
      </c>
      <c r="AD393" s="61">
        <f>HLOOKUP(T393,既存設備NO1!$E$16:$P$17,2,0)</f>
        <v>0</v>
      </c>
      <c r="AE393" s="62">
        <f t="shared" si="13"/>
        <v>1.5620000000000001</v>
      </c>
    </row>
    <row r="394" spans="13:31" ht="13.5" customHeight="1">
      <c r="M394" s="46">
        <v>9</v>
      </c>
      <c r="N394" s="47" t="s">
        <v>130</v>
      </c>
      <c r="O394" s="47" t="s">
        <v>489</v>
      </c>
      <c r="P394" s="47" t="s">
        <v>114</v>
      </c>
      <c r="Q394" s="47" t="s">
        <v>588</v>
      </c>
      <c r="R394" s="48">
        <v>0.46300000000000002</v>
      </c>
      <c r="T394" s="55">
        <v>7</v>
      </c>
      <c r="U394" s="67">
        <v>2010</v>
      </c>
      <c r="V394" s="46" t="s">
        <v>124</v>
      </c>
      <c r="W394" s="46" t="s">
        <v>111</v>
      </c>
      <c r="X394" s="46" t="s">
        <v>102</v>
      </c>
      <c r="Y394" s="68" t="str">
        <f t="shared" ref="Y394:Y428" si="14">T394&amp;U394&amp;V394&amp;W394&amp;X394</f>
        <v>72010冷房ビル用マルチ有り</v>
      </c>
      <c r="Z394" s="69">
        <v>-0.88</v>
      </c>
      <c r="AA394" s="69">
        <v>1.88</v>
      </c>
      <c r="AB394" s="70">
        <v>1.0548999999999999</v>
      </c>
      <c r="AC394" s="70">
        <v>1.3963000000000001</v>
      </c>
      <c r="AD394" s="61">
        <f>HLOOKUP(T394,既存設備NO1!$E$16:$P$17,2,0)</f>
        <v>0</v>
      </c>
      <c r="AE394" s="62">
        <f t="shared" si="13"/>
        <v>1.3959999999999999</v>
      </c>
    </row>
    <row r="395" spans="13:31" ht="13.5" customHeight="1">
      <c r="M395" s="46">
        <v>9</v>
      </c>
      <c r="N395" s="47" t="s">
        <v>128</v>
      </c>
      <c r="O395" s="47" t="s">
        <v>489</v>
      </c>
      <c r="P395" s="47" t="s">
        <v>114</v>
      </c>
      <c r="Q395" s="47" t="s">
        <v>589</v>
      </c>
      <c r="R395" s="48">
        <v>0.27700000000000002</v>
      </c>
      <c r="T395" s="55">
        <v>7</v>
      </c>
      <c r="U395" s="67">
        <v>2010</v>
      </c>
      <c r="V395" s="46" t="s">
        <v>124</v>
      </c>
      <c r="W395" s="46" t="s">
        <v>121</v>
      </c>
      <c r="X395" s="46" t="s">
        <v>102</v>
      </c>
      <c r="Y395" s="68" t="str">
        <f t="shared" si="14"/>
        <v>72010冷房設備用有り</v>
      </c>
      <c r="Z395" s="69">
        <v>-0.26</v>
      </c>
      <c r="AA395" s="69">
        <v>1.26</v>
      </c>
      <c r="AB395" s="70">
        <v>1.1929000000000001</v>
      </c>
      <c r="AC395" s="70">
        <v>0.89680000000000004</v>
      </c>
      <c r="AD395" s="61">
        <f>HLOOKUP(T395,既存設備NO1!$E$16:$P$17,2,0)</f>
        <v>0</v>
      </c>
      <c r="AE395" s="62">
        <f t="shared" si="13"/>
        <v>0.89600000000000002</v>
      </c>
    </row>
    <row r="396" spans="13:31" ht="13.5" customHeight="1">
      <c r="M396" s="46">
        <v>9</v>
      </c>
      <c r="N396" s="47" t="s">
        <v>138</v>
      </c>
      <c r="O396" s="47" t="s">
        <v>489</v>
      </c>
      <c r="P396" s="47" t="s">
        <v>114</v>
      </c>
      <c r="Q396" s="47" t="s">
        <v>590</v>
      </c>
      <c r="R396" s="48">
        <v>0.46300000000000002</v>
      </c>
      <c r="T396" s="55">
        <v>7</v>
      </c>
      <c r="U396" s="67">
        <v>2010</v>
      </c>
      <c r="V396" s="46" t="s">
        <v>124</v>
      </c>
      <c r="W396" s="46" t="s">
        <v>125</v>
      </c>
      <c r="X396" s="46" t="s">
        <v>140</v>
      </c>
      <c r="Y396" s="68" t="str">
        <f t="shared" si="14"/>
        <v>72010冷房店舗用無し（一定速）</v>
      </c>
      <c r="Z396" s="69">
        <v>0.25</v>
      </c>
      <c r="AA396" s="69">
        <v>0.75</v>
      </c>
      <c r="AB396" s="70">
        <v>0.25</v>
      </c>
      <c r="AC396" s="70">
        <v>0.75</v>
      </c>
      <c r="AD396" s="61">
        <f>HLOOKUP(T396,既存設備NO1!$E$16:$P$17,2,0)</f>
        <v>0</v>
      </c>
      <c r="AE396" s="62">
        <f t="shared" si="13"/>
        <v>0.75</v>
      </c>
    </row>
    <row r="397" spans="13:31" ht="13.5" customHeight="1">
      <c r="M397" s="46">
        <v>9</v>
      </c>
      <c r="N397" s="47" t="s">
        <v>143</v>
      </c>
      <c r="O397" s="47" t="s">
        <v>489</v>
      </c>
      <c r="P397" s="47" t="s">
        <v>114</v>
      </c>
      <c r="Q397" s="47" t="s">
        <v>591</v>
      </c>
      <c r="R397" s="48">
        <v>0.48499999999999999</v>
      </c>
      <c r="T397" s="55">
        <v>7</v>
      </c>
      <c r="U397" s="67">
        <v>2010</v>
      </c>
      <c r="V397" s="46" t="s">
        <v>124</v>
      </c>
      <c r="W397" s="46" t="s">
        <v>111</v>
      </c>
      <c r="X397" s="46" t="s">
        <v>140</v>
      </c>
      <c r="Y397" s="68" t="str">
        <f t="shared" si="14"/>
        <v>72010冷房ビル用マルチ無し（一定速）</v>
      </c>
      <c r="Z397" s="69">
        <v>0.25</v>
      </c>
      <c r="AA397" s="69">
        <v>0.75</v>
      </c>
      <c r="AB397" s="70">
        <v>0.25</v>
      </c>
      <c r="AC397" s="70">
        <v>0.75</v>
      </c>
      <c r="AD397" s="61">
        <f>HLOOKUP(T397,既存設備NO1!$E$16:$P$17,2,0)</f>
        <v>0</v>
      </c>
      <c r="AE397" s="62">
        <f t="shared" si="13"/>
        <v>0.75</v>
      </c>
    </row>
    <row r="398" spans="13:31" ht="13.5" customHeight="1">
      <c r="M398" s="46">
        <v>9</v>
      </c>
      <c r="N398" s="47" t="s">
        <v>149</v>
      </c>
      <c r="O398" s="47" t="s">
        <v>489</v>
      </c>
      <c r="P398" s="47" t="s">
        <v>114</v>
      </c>
      <c r="Q398" s="47" t="s">
        <v>592</v>
      </c>
      <c r="R398" s="48">
        <v>0.48599999999999999</v>
      </c>
      <c r="T398" s="55">
        <v>7</v>
      </c>
      <c r="U398" s="67">
        <v>2010</v>
      </c>
      <c r="V398" s="46" t="s">
        <v>124</v>
      </c>
      <c r="W398" s="46" t="s">
        <v>121</v>
      </c>
      <c r="X398" s="46" t="s">
        <v>140</v>
      </c>
      <c r="Y398" s="68" t="str">
        <f t="shared" si="14"/>
        <v>72010冷房設備用無し（一定速）</v>
      </c>
      <c r="Z398" s="69">
        <v>0.25</v>
      </c>
      <c r="AA398" s="69">
        <v>0.75</v>
      </c>
      <c r="AB398" s="70">
        <v>0.25</v>
      </c>
      <c r="AC398" s="70">
        <v>0.75</v>
      </c>
      <c r="AD398" s="61">
        <f>HLOOKUP(T398,既存設備NO1!$E$16:$P$17,2,0)</f>
        <v>0</v>
      </c>
      <c r="AE398" s="62">
        <f t="shared" si="13"/>
        <v>0.75</v>
      </c>
    </row>
    <row r="399" spans="13:31" ht="13.5" customHeight="1">
      <c r="M399" s="46">
        <v>9</v>
      </c>
      <c r="N399" s="47" t="s">
        <v>154</v>
      </c>
      <c r="O399" s="47" t="s">
        <v>489</v>
      </c>
      <c r="P399" s="47" t="s">
        <v>114</v>
      </c>
      <c r="Q399" s="47" t="s">
        <v>593</v>
      </c>
      <c r="R399" s="48">
        <v>0.34100000000000003</v>
      </c>
      <c r="T399" s="55">
        <v>7</v>
      </c>
      <c r="U399" s="67">
        <v>2010</v>
      </c>
      <c r="V399" s="46" t="s">
        <v>156</v>
      </c>
      <c r="W399" s="46" t="s">
        <v>125</v>
      </c>
      <c r="X399" s="46" t="s">
        <v>102</v>
      </c>
      <c r="Y399" s="68" t="str">
        <f t="shared" si="14"/>
        <v>72010暖房店舗用有り</v>
      </c>
      <c r="Z399" s="69">
        <v>-0.72</v>
      </c>
      <c r="AA399" s="69">
        <v>1.72</v>
      </c>
      <c r="AB399" s="70">
        <v>1.0757000000000001</v>
      </c>
      <c r="AC399" s="70">
        <v>1.2710999999999999</v>
      </c>
      <c r="AD399" s="61">
        <f>HLOOKUP(T399,既存設備NO1!$E$16:$P$17,2,0)</f>
        <v>0</v>
      </c>
      <c r="AE399" s="62">
        <f t="shared" si="13"/>
        <v>1.2709999999999999</v>
      </c>
    </row>
    <row r="400" spans="13:31" ht="13.5" customHeight="1">
      <c r="M400" s="46">
        <v>9</v>
      </c>
      <c r="N400" s="47" t="s">
        <v>153</v>
      </c>
      <c r="O400" s="47" t="s">
        <v>489</v>
      </c>
      <c r="P400" s="47" t="s">
        <v>114</v>
      </c>
      <c r="Q400" s="47" t="s">
        <v>594</v>
      </c>
      <c r="R400" s="48">
        <v>0.436</v>
      </c>
      <c r="T400" s="55">
        <v>7</v>
      </c>
      <c r="U400" s="67">
        <v>2010</v>
      </c>
      <c r="V400" s="46" t="s">
        <v>156</v>
      </c>
      <c r="W400" s="46" t="s">
        <v>111</v>
      </c>
      <c r="X400" s="46" t="s">
        <v>102</v>
      </c>
      <c r="Y400" s="68" t="str">
        <f t="shared" si="14"/>
        <v>72010暖房ビル用マルチ有り</v>
      </c>
      <c r="Z400" s="69">
        <v>-0.7</v>
      </c>
      <c r="AA400" s="69">
        <v>1.7</v>
      </c>
      <c r="AB400" s="70">
        <v>1.036</v>
      </c>
      <c r="AC400" s="70">
        <v>1.266</v>
      </c>
      <c r="AD400" s="61">
        <f>HLOOKUP(T400,既存設備NO1!$E$16:$P$17,2,0)</f>
        <v>0</v>
      </c>
      <c r="AE400" s="62">
        <f t="shared" si="13"/>
        <v>1.266</v>
      </c>
    </row>
    <row r="401" spans="13:31" ht="13.5" customHeight="1">
      <c r="M401" s="46">
        <v>9</v>
      </c>
      <c r="N401" s="47" t="s">
        <v>110</v>
      </c>
      <c r="O401" s="47" t="s">
        <v>489</v>
      </c>
      <c r="P401" s="47" t="s">
        <v>114</v>
      </c>
      <c r="Q401" s="47" t="s">
        <v>595</v>
      </c>
      <c r="R401" s="48">
        <v>0.26400000000000001</v>
      </c>
      <c r="T401" s="55">
        <v>7</v>
      </c>
      <c r="U401" s="67">
        <v>2010</v>
      </c>
      <c r="V401" s="46" t="s">
        <v>156</v>
      </c>
      <c r="W401" s="46" t="s">
        <v>121</v>
      </c>
      <c r="X401" s="46" t="s">
        <v>102</v>
      </c>
      <c r="Y401" s="68" t="str">
        <f t="shared" si="14"/>
        <v>72010暖房設備用有り</v>
      </c>
      <c r="Z401" s="69">
        <v>-0.26</v>
      </c>
      <c r="AA401" s="69">
        <v>1.26</v>
      </c>
      <c r="AB401" s="70">
        <v>0.82779999999999998</v>
      </c>
      <c r="AC401" s="70">
        <v>0.98809999999999998</v>
      </c>
      <c r="AD401" s="61">
        <f>HLOOKUP(T401,既存設備NO1!$E$16:$P$17,2,0)</f>
        <v>0</v>
      </c>
      <c r="AE401" s="62">
        <f t="shared" si="13"/>
        <v>0.98799999999999999</v>
      </c>
    </row>
    <row r="402" spans="13:31" ht="13.5" customHeight="1">
      <c r="M402" s="46">
        <v>9</v>
      </c>
      <c r="N402" s="47" t="s">
        <v>90</v>
      </c>
      <c r="O402" s="47" t="s">
        <v>489</v>
      </c>
      <c r="P402" s="47" t="s">
        <v>114</v>
      </c>
      <c r="Q402" s="47" t="s">
        <v>596</v>
      </c>
      <c r="R402" s="48">
        <v>0.17299999999999999</v>
      </c>
      <c r="T402" s="55">
        <v>7</v>
      </c>
      <c r="U402" s="67">
        <v>2010</v>
      </c>
      <c r="V402" s="46" t="s">
        <v>156</v>
      </c>
      <c r="W402" s="46" t="s">
        <v>125</v>
      </c>
      <c r="X402" s="46" t="s">
        <v>140</v>
      </c>
      <c r="Y402" s="68" t="str">
        <f t="shared" si="14"/>
        <v>72010暖房店舗用無し（一定速）</v>
      </c>
      <c r="Z402" s="69">
        <v>0.25</v>
      </c>
      <c r="AA402" s="69">
        <v>0.75</v>
      </c>
      <c r="AB402" s="70">
        <v>0.25</v>
      </c>
      <c r="AC402" s="70">
        <v>0.75</v>
      </c>
      <c r="AD402" s="61">
        <f>HLOOKUP(T402,既存設備NO1!$E$16:$P$17,2,0)</f>
        <v>0</v>
      </c>
      <c r="AE402" s="62">
        <f t="shared" si="13"/>
        <v>0.75</v>
      </c>
    </row>
    <row r="403" spans="13:31" ht="13.5" customHeight="1">
      <c r="M403" s="46">
        <v>9</v>
      </c>
      <c r="N403" s="47" t="s">
        <v>171</v>
      </c>
      <c r="O403" s="47" t="s">
        <v>489</v>
      </c>
      <c r="P403" s="47" t="s">
        <v>114</v>
      </c>
      <c r="Q403" s="47" t="s">
        <v>597</v>
      </c>
      <c r="R403" s="48">
        <v>0.57499999999999996</v>
      </c>
      <c r="T403" s="55">
        <v>7</v>
      </c>
      <c r="U403" s="67">
        <v>2010</v>
      </c>
      <c r="V403" s="46" t="s">
        <v>156</v>
      </c>
      <c r="W403" s="46" t="s">
        <v>111</v>
      </c>
      <c r="X403" s="46" t="s">
        <v>140</v>
      </c>
      <c r="Y403" s="68" t="str">
        <f t="shared" si="14"/>
        <v>72010暖房ビル用マルチ無し（一定速）</v>
      </c>
      <c r="Z403" s="69">
        <v>0.25</v>
      </c>
      <c r="AA403" s="69">
        <v>0.75</v>
      </c>
      <c r="AB403" s="70">
        <v>0.25</v>
      </c>
      <c r="AC403" s="70">
        <v>0.75</v>
      </c>
      <c r="AD403" s="61">
        <f>HLOOKUP(T403,既存設備NO1!$E$16:$P$17,2,0)</f>
        <v>0</v>
      </c>
      <c r="AE403" s="62">
        <f t="shared" si="13"/>
        <v>0.75</v>
      </c>
    </row>
    <row r="404" spans="13:31" ht="13.5" customHeight="1">
      <c r="M404" s="46">
        <v>10</v>
      </c>
      <c r="N404" s="47" t="s">
        <v>112</v>
      </c>
      <c r="O404" s="47" t="s">
        <v>489</v>
      </c>
      <c r="P404" s="47" t="s">
        <v>114</v>
      </c>
      <c r="Q404" s="47" t="s">
        <v>598</v>
      </c>
      <c r="R404" s="48">
        <v>0.23499999999999999</v>
      </c>
      <c r="T404" s="55">
        <v>7</v>
      </c>
      <c r="U404" s="67">
        <v>2010</v>
      </c>
      <c r="V404" s="46" t="s">
        <v>156</v>
      </c>
      <c r="W404" s="46" t="s">
        <v>121</v>
      </c>
      <c r="X404" s="46" t="s">
        <v>140</v>
      </c>
      <c r="Y404" s="68" t="str">
        <f t="shared" si="14"/>
        <v>72010暖房設備用無し（一定速）</v>
      </c>
      <c r="Z404" s="69">
        <v>0.25</v>
      </c>
      <c r="AA404" s="69">
        <v>0.75</v>
      </c>
      <c r="AB404" s="70">
        <v>0.25</v>
      </c>
      <c r="AC404" s="70">
        <v>0.75</v>
      </c>
      <c r="AD404" s="61">
        <f>HLOOKUP(T404,既存設備NO1!$E$16:$P$17,2,0)</f>
        <v>0</v>
      </c>
      <c r="AE404" s="62">
        <f t="shared" si="13"/>
        <v>0.75</v>
      </c>
    </row>
    <row r="405" spans="13:31" ht="13.5" customHeight="1">
      <c r="M405" s="46">
        <v>10</v>
      </c>
      <c r="N405" s="47" t="s">
        <v>122</v>
      </c>
      <c r="O405" s="47" t="s">
        <v>489</v>
      </c>
      <c r="P405" s="47" t="s">
        <v>114</v>
      </c>
      <c r="Q405" s="47" t="s">
        <v>599</v>
      </c>
      <c r="R405" s="48">
        <v>0.223</v>
      </c>
      <c r="T405" s="55">
        <v>7</v>
      </c>
      <c r="U405" s="67">
        <v>2015</v>
      </c>
      <c r="V405" s="46" t="s">
        <v>124</v>
      </c>
      <c r="W405" s="46" t="s">
        <v>125</v>
      </c>
      <c r="X405" s="46" t="s">
        <v>102</v>
      </c>
      <c r="Y405" s="68" t="str">
        <f t="shared" si="14"/>
        <v>72015冷房店舗用有り</v>
      </c>
      <c r="Z405" s="69">
        <v>-1.38</v>
      </c>
      <c r="AA405" s="69">
        <v>2.38</v>
      </c>
      <c r="AB405" s="70">
        <v>1.0581</v>
      </c>
      <c r="AC405" s="70">
        <v>1.7705</v>
      </c>
      <c r="AD405" s="61">
        <f>HLOOKUP(T405,既存設備NO1!$E$16:$P$17,2,0)</f>
        <v>0</v>
      </c>
      <c r="AE405" s="62">
        <f t="shared" si="13"/>
        <v>1.77</v>
      </c>
    </row>
    <row r="406" spans="13:31" ht="13.5" customHeight="1">
      <c r="M406" s="46">
        <v>10</v>
      </c>
      <c r="N406" s="47" t="s">
        <v>130</v>
      </c>
      <c r="O406" s="47" t="s">
        <v>489</v>
      </c>
      <c r="P406" s="47" t="s">
        <v>114</v>
      </c>
      <c r="Q406" s="47" t="s">
        <v>600</v>
      </c>
      <c r="R406" s="48">
        <v>0.251</v>
      </c>
      <c r="T406" s="55">
        <v>7</v>
      </c>
      <c r="U406" s="67">
        <v>2015</v>
      </c>
      <c r="V406" s="46" t="s">
        <v>124</v>
      </c>
      <c r="W406" s="46" t="s">
        <v>111</v>
      </c>
      <c r="X406" s="46" t="s">
        <v>102</v>
      </c>
      <c r="Y406" s="68" t="str">
        <f t="shared" si="14"/>
        <v>72015冷房ビル用マルチ有り</v>
      </c>
      <c r="Z406" s="69">
        <v>-1.5740000000000001</v>
      </c>
      <c r="AA406" s="69">
        <v>2.5739999999999998</v>
      </c>
      <c r="AB406" s="70">
        <v>1.0751999999999999</v>
      </c>
      <c r="AC406" s="70">
        <v>1.9117</v>
      </c>
      <c r="AD406" s="61">
        <f>HLOOKUP(T406,既存設備NO1!$E$16:$P$17,2,0)</f>
        <v>0</v>
      </c>
      <c r="AE406" s="62">
        <f t="shared" si="13"/>
        <v>1.911</v>
      </c>
    </row>
    <row r="407" spans="13:31" ht="13.5" customHeight="1">
      <c r="M407" s="46">
        <v>10</v>
      </c>
      <c r="N407" s="47" t="s">
        <v>128</v>
      </c>
      <c r="O407" s="47" t="s">
        <v>489</v>
      </c>
      <c r="P407" s="47" t="s">
        <v>114</v>
      </c>
      <c r="Q407" s="47" t="s">
        <v>601</v>
      </c>
      <c r="R407" s="48">
        <v>0.13</v>
      </c>
      <c r="T407" s="55">
        <v>7</v>
      </c>
      <c r="U407" s="67">
        <v>2015</v>
      </c>
      <c r="V407" s="46" t="s">
        <v>124</v>
      </c>
      <c r="W407" s="46" t="s">
        <v>121</v>
      </c>
      <c r="X407" s="46" t="s">
        <v>102</v>
      </c>
      <c r="Y407" s="68" t="str">
        <f t="shared" si="14"/>
        <v>72015冷房設備用有り</v>
      </c>
      <c r="Z407" s="69">
        <v>-0.62</v>
      </c>
      <c r="AA407" s="69">
        <v>1.62</v>
      </c>
      <c r="AB407" s="70">
        <v>1.0472999999999999</v>
      </c>
      <c r="AC407" s="70">
        <v>1.2032</v>
      </c>
      <c r="AD407" s="61">
        <f>HLOOKUP(T407,既存設備NO1!$E$16:$P$17,2,0)</f>
        <v>0</v>
      </c>
      <c r="AE407" s="62">
        <f t="shared" si="13"/>
        <v>1.2030000000000001</v>
      </c>
    </row>
    <row r="408" spans="13:31" ht="13.5" customHeight="1">
      <c r="M408" s="46">
        <v>10</v>
      </c>
      <c r="N408" s="47" t="s">
        <v>138</v>
      </c>
      <c r="O408" s="47" t="s">
        <v>489</v>
      </c>
      <c r="P408" s="47" t="s">
        <v>114</v>
      </c>
      <c r="Q408" s="47" t="s">
        <v>602</v>
      </c>
      <c r="R408" s="48">
        <v>0.22500000000000001</v>
      </c>
      <c r="T408" s="55">
        <v>7</v>
      </c>
      <c r="U408" s="67">
        <v>2015</v>
      </c>
      <c r="V408" s="46" t="s">
        <v>124</v>
      </c>
      <c r="W408" s="46" t="s">
        <v>125</v>
      </c>
      <c r="X408" s="46" t="s">
        <v>140</v>
      </c>
      <c r="Y408" s="68" t="str">
        <f t="shared" si="14"/>
        <v>72015冷房店舗用無し（一定速）</v>
      </c>
      <c r="Z408" s="69">
        <v>0.25</v>
      </c>
      <c r="AA408" s="69">
        <v>0.75</v>
      </c>
      <c r="AB408" s="70">
        <v>0.25</v>
      </c>
      <c r="AC408" s="70">
        <v>0.75</v>
      </c>
      <c r="AD408" s="61">
        <f>HLOOKUP(T408,既存設備NO1!$E$16:$P$17,2,0)</f>
        <v>0</v>
      </c>
      <c r="AE408" s="62">
        <f t="shared" si="13"/>
        <v>0.75</v>
      </c>
    </row>
    <row r="409" spans="13:31" ht="13.5" customHeight="1">
      <c r="M409" s="46">
        <v>10</v>
      </c>
      <c r="N409" s="47" t="s">
        <v>143</v>
      </c>
      <c r="O409" s="47" t="s">
        <v>489</v>
      </c>
      <c r="P409" s="47" t="s">
        <v>114</v>
      </c>
      <c r="Q409" s="47" t="s">
        <v>603</v>
      </c>
      <c r="R409" s="48">
        <v>0.23400000000000001</v>
      </c>
      <c r="T409" s="55">
        <v>7</v>
      </c>
      <c r="U409" s="67">
        <v>2015</v>
      </c>
      <c r="V409" s="46" t="s">
        <v>124</v>
      </c>
      <c r="W409" s="46" t="s">
        <v>111</v>
      </c>
      <c r="X409" s="46" t="s">
        <v>140</v>
      </c>
      <c r="Y409" s="68" t="str">
        <f t="shared" si="14"/>
        <v>72015冷房ビル用マルチ無し（一定速）</v>
      </c>
      <c r="Z409" s="69">
        <v>0.25</v>
      </c>
      <c r="AA409" s="69">
        <v>0.75</v>
      </c>
      <c r="AB409" s="70">
        <v>0.25</v>
      </c>
      <c r="AC409" s="70">
        <v>0.75</v>
      </c>
      <c r="AD409" s="61">
        <f>HLOOKUP(T409,既存設備NO1!$E$16:$P$17,2,0)</f>
        <v>0</v>
      </c>
      <c r="AE409" s="62">
        <f t="shared" si="13"/>
        <v>0.75</v>
      </c>
    </row>
    <row r="410" spans="13:31" ht="13.5" customHeight="1">
      <c r="M410" s="46">
        <v>10</v>
      </c>
      <c r="N410" s="47" t="s">
        <v>149</v>
      </c>
      <c r="O410" s="47" t="s">
        <v>489</v>
      </c>
      <c r="P410" s="47" t="s">
        <v>114</v>
      </c>
      <c r="Q410" s="47" t="s">
        <v>604</v>
      </c>
      <c r="R410" s="48">
        <v>0.185</v>
      </c>
      <c r="T410" s="55">
        <v>7</v>
      </c>
      <c r="U410" s="56">
        <v>2015</v>
      </c>
      <c r="V410" s="57" t="s">
        <v>124</v>
      </c>
      <c r="W410" s="57" t="s">
        <v>121</v>
      </c>
      <c r="X410" s="57" t="s">
        <v>140</v>
      </c>
      <c r="Y410" s="58" t="str">
        <f t="shared" si="14"/>
        <v>72015冷房設備用無し（一定速）</v>
      </c>
      <c r="Z410" s="59">
        <v>0.25</v>
      </c>
      <c r="AA410" s="59">
        <v>0.75</v>
      </c>
      <c r="AB410" s="60">
        <v>0.25</v>
      </c>
      <c r="AC410" s="60">
        <v>0.75</v>
      </c>
      <c r="AD410" s="61">
        <f>HLOOKUP(T410,既存設備NO1!$E$16:$P$17,2,0)</f>
        <v>0</v>
      </c>
      <c r="AE410" s="62">
        <f t="shared" si="13"/>
        <v>0.75</v>
      </c>
    </row>
    <row r="411" spans="13:31" ht="13.5" customHeight="1">
      <c r="M411" s="46">
        <v>10</v>
      </c>
      <c r="N411" s="47" t="s">
        <v>154</v>
      </c>
      <c r="O411" s="47" t="s">
        <v>489</v>
      </c>
      <c r="P411" s="47" t="s">
        <v>114</v>
      </c>
      <c r="Q411" s="47" t="s">
        <v>605</v>
      </c>
      <c r="R411" s="48">
        <v>0.185</v>
      </c>
      <c r="T411" s="55">
        <v>7</v>
      </c>
      <c r="U411" s="56">
        <v>2015</v>
      </c>
      <c r="V411" s="57" t="s">
        <v>156</v>
      </c>
      <c r="W411" s="57" t="s">
        <v>125</v>
      </c>
      <c r="X411" s="57" t="s">
        <v>102</v>
      </c>
      <c r="Y411" s="58" t="str">
        <f t="shared" si="14"/>
        <v>72015暖房店舗用有り</v>
      </c>
      <c r="Z411" s="59">
        <v>-0.97</v>
      </c>
      <c r="AA411" s="59">
        <v>1.97</v>
      </c>
      <c r="AB411" s="60">
        <v>1.0867</v>
      </c>
      <c r="AC411" s="60">
        <v>1.4558</v>
      </c>
      <c r="AD411" s="61">
        <f>HLOOKUP(T411,既存設備NO1!$E$16:$P$17,2,0)</f>
        <v>0</v>
      </c>
      <c r="AE411" s="62">
        <f t="shared" si="13"/>
        <v>1.4550000000000001</v>
      </c>
    </row>
    <row r="412" spans="13:31" ht="13.5" customHeight="1">
      <c r="M412" s="46">
        <v>10</v>
      </c>
      <c r="N412" s="47" t="s">
        <v>153</v>
      </c>
      <c r="O412" s="47" t="s">
        <v>489</v>
      </c>
      <c r="P412" s="47" t="s">
        <v>114</v>
      </c>
      <c r="Q412" s="47" t="s">
        <v>606</v>
      </c>
      <c r="R412" s="48">
        <v>0.21</v>
      </c>
      <c r="T412" s="55">
        <v>7</v>
      </c>
      <c r="U412" s="56">
        <v>2015</v>
      </c>
      <c r="V412" s="57" t="s">
        <v>156</v>
      </c>
      <c r="W412" s="57" t="s">
        <v>111</v>
      </c>
      <c r="X412" s="57" t="s">
        <v>102</v>
      </c>
      <c r="Y412" s="58" t="str">
        <f t="shared" si="14"/>
        <v>72015暖房ビル用マルチ有り</v>
      </c>
      <c r="Z412" s="59">
        <v>-0.876</v>
      </c>
      <c r="AA412" s="59">
        <v>1.8759999999999999</v>
      </c>
      <c r="AB412" s="60">
        <v>1.0398000000000001</v>
      </c>
      <c r="AC412" s="60">
        <v>1.3971</v>
      </c>
      <c r="AD412" s="61">
        <f>HLOOKUP(T412,既存設備NO1!$E$16:$P$17,2,0)</f>
        <v>0</v>
      </c>
      <c r="AE412" s="62">
        <f t="shared" si="13"/>
        <v>1.397</v>
      </c>
    </row>
    <row r="413" spans="13:31" ht="13.5" customHeight="1">
      <c r="M413" s="46">
        <v>10</v>
      </c>
      <c r="N413" s="47" t="s">
        <v>110</v>
      </c>
      <c r="O413" s="47" t="s">
        <v>489</v>
      </c>
      <c r="P413" s="47" t="s">
        <v>114</v>
      </c>
      <c r="Q413" s="47" t="s">
        <v>607</v>
      </c>
      <c r="R413" s="48">
        <v>0.105</v>
      </c>
      <c r="T413" s="55">
        <v>7</v>
      </c>
      <c r="U413" s="56">
        <v>2015</v>
      </c>
      <c r="V413" s="57" t="s">
        <v>156</v>
      </c>
      <c r="W413" s="57" t="s">
        <v>121</v>
      </c>
      <c r="X413" s="57" t="s">
        <v>102</v>
      </c>
      <c r="Y413" s="58" t="str">
        <f t="shared" si="14"/>
        <v>72015暖房設備用有り</v>
      </c>
      <c r="Z413" s="59">
        <v>-0.59799999999999998</v>
      </c>
      <c r="AA413" s="59">
        <v>1.5980000000000001</v>
      </c>
      <c r="AB413" s="60">
        <v>1.0339</v>
      </c>
      <c r="AC413" s="60">
        <v>1.19</v>
      </c>
      <c r="AD413" s="61">
        <f>HLOOKUP(T413,既存設備NO1!$E$16:$P$17,2,0)</f>
        <v>0</v>
      </c>
      <c r="AE413" s="62">
        <f t="shared" si="13"/>
        <v>1.19</v>
      </c>
    </row>
    <row r="414" spans="13:31" ht="13.5" customHeight="1">
      <c r="M414" s="46">
        <v>10</v>
      </c>
      <c r="N414" s="47" t="s">
        <v>90</v>
      </c>
      <c r="O414" s="47" t="s">
        <v>489</v>
      </c>
      <c r="P414" s="47" t="s">
        <v>114</v>
      </c>
      <c r="Q414" s="47" t="s">
        <v>608</v>
      </c>
      <c r="R414" s="48">
        <v>0.08</v>
      </c>
      <c r="T414" s="55">
        <v>7</v>
      </c>
      <c r="U414" s="56">
        <v>2015</v>
      </c>
      <c r="V414" s="57" t="s">
        <v>156</v>
      </c>
      <c r="W414" s="57" t="s">
        <v>125</v>
      </c>
      <c r="X414" s="57" t="s">
        <v>140</v>
      </c>
      <c r="Y414" s="58" t="str">
        <f t="shared" si="14"/>
        <v>72015暖房店舗用無し（一定速）</v>
      </c>
      <c r="Z414" s="59">
        <v>0.25</v>
      </c>
      <c r="AA414" s="59">
        <v>0.75</v>
      </c>
      <c r="AB414" s="60">
        <v>0.25</v>
      </c>
      <c r="AC414" s="60">
        <v>0.75</v>
      </c>
      <c r="AD414" s="61">
        <f>HLOOKUP(T414,既存設備NO1!$E$16:$P$17,2,0)</f>
        <v>0</v>
      </c>
      <c r="AE414" s="62">
        <f t="shared" si="13"/>
        <v>0.75</v>
      </c>
    </row>
    <row r="415" spans="13:31" ht="13.5" customHeight="1">
      <c r="M415" s="46">
        <v>10</v>
      </c>
      <c r="N415" s="47" t="s">
        <v>171</v>
      </c>
      <c r="O415" s="47" t="s">
        <v>489</v>
      </c>
      <c r="P415" s="47" t="s">
        <v>114</v>
      </c>
      <c r="Q415" s="47" t="s">
        <v>609</v>
      </c>
      <c r="R415" s="48">
        <v>0.29699999999999999</v>
      </c>
      <c r="T415" s="55">
        <v>7</v>
      </c>
      <c r="U415" s="56">
        <v>2015</v>
      </c>
      <c r="V415" s="57" t="s">
        <v>156</v>
      </c>
      <c r="W415" s="57" t="s">
        <v>111</v>
      </c>
      <c r="X415" s="57" t="s">
        <v>140</v>
      </c>
      <c r="Y415" s="58" t="str">
        <f t="shared" si="14"/>
        <v>72015暖房ビル用マルチ無し（一定速）</v>
      </c>
      <c r="Z415" s="59">
        <v>0.25</v>
      </c>
      <c r="AA415" s="59">
        <v>0.75</v>
      </c>
      <c r="AB415" s="60">
        <v>0.25</v>
      </c>
      <c r="AC415" s="60">
        <v>0.75</v>
      </c>
      <c r="AD415" s="61">
        <f>HLOOKUP(T415,既存設備NO1!$E$16:$P$17,2,0)</f>
        <v>0</v>
      </c>
      <c r="AE415" s="62">
        <f t="shared" si="13"/>
        <v>0.75</v>
      </c>
    </row>
    <row r="416" spans="13:31" ht="13.5" customHeight="1">
      <c r="M416" s="46">
        <v>11</v>
      </c>
      <c r="N416" s="47" t="s">
        <v>112</v>
      </c>
      <c r="O416" s="47" t="s">
        <v>489</v>
      </c>
      <c r="P416" s="47" t="s">
        <v>114</v>
      </c>
      <c r="Q416" s="47" t="s">
        <v>610</v>
      </c>
      <c r="R416" s="48">
        <v>0.13600000000000001</v>
      </c>
      <c r="T416" s="55">
        <v>7</v>
      </c>
      <c r="U416" s="57">
        <v>2015</v>
      </c>
      <c r="V416" s="57" t="s">
        <v>156</v>
      </c>
      <c r="W416" s="57" t="s">
        <v>121</v>
      </c>
      <c r="X416" s="57" t="s">
        <v>140</v>
      </c>
      <c r="Y416" s="58" t="str">
        <f t="shared" si="14"/>
        <v>72015暖房設備用無し（一定速）</v>
      </c>
      <c r="Z416" s="59">
        <v>0.25</v>
      </c>
      <c r="AA416" s="59">
        <v>0.75</v>
      </c>
      <c r="AB416" s="60">
        <v>0.25</v>
      </c>
      <c r="AC416" s="60">
        <v>0.75</v>
      </c>
      <c r="AD416" s="61">
        <f>HLOOKUP(T416,既存設備NO1!$E$16:$P$17,2,0)</f>
        <v>0</v>
      </c>
      <c r="AE416" s="62">
        <f t="shared" si="13"/>
        <v>0.75</v>
      </c>
    </row>
    <row r="417" spans="13:31" ht="13.5" customHeight="1">
      <c r="M417" s="46">
        <v>11</v>
      </c>
      <c r="N417" s="47" t="s">
        <v>122</v>
      </c>
      <c r="O417" s="47" t="s">
        <v>489</v>
      </c>
      <c r="P417" s="47" t="s">
        <v>114</v>
      </c>
      <c r="Q417" s="47" t="s">
        <v>611</v>
      </c>
      <c r="R417" s="48">
        <v>0.14799999999999999</v>
      </c>
      <c r="T417" s="71">
        <v>7</v>
      </c>
      <c r="U417" s="72">
        <v>2020</v>
      </c>
      <c r="V417" s="72" t="s">
        <v>124</v>
      </c>
      <c r="W417" s="72" t="s">
        <v>125</v>
      </c>
      <c r="X417" s="72" t="s">
        <v>102</v>
      </c>
      <c r="Y417" s="73" t="str">
        <f t="shared" si="14"/>
        <v>72020冷房店舗用有り</v>
      </c>
      <c r="Z417" s="72">
        <v>-1.38</v>
      </c>
      <c r="AA417" s="72">
        <v>2.38</v>
      </c>
      <c r="AB417" s="72">
        <v>1.0581</v>
      </c>
      <c r="AC417" s="72">
        <v>1.7705</v>
      </c>
      <c r="AD417" s="61">
        <f>HLOOKUP(T417,既存設備NO1!$E$16:$P$17,2,0)</f>
        <v>0</v>
      </c>
      <c r="AE417" s="74">
        <f t="shared" si="13"/>
        <v>1.77</v>
      </c>
    </row>
    <row r="418" spans="13:31" ht="13.5" customHeight="1">
      <c r="M418" s="46">
        <v>11</v>
      </c>
      <c r="N418" s="47" t="s">
        <v>130</v>
      </c>
      <c r="O418" s="47" t="s">
        <v>489</v>
      </c>
      <c r="P418" s="47" t="s">
        <v>114</v>
      </c>
      <c r="Q418" s="47" t="s">
        <v>612</v>
      </c>
      <c r="R418" s="48">
        <v>9.5000000000000001E-2</v>
      </c>
      <c r="T418" s="71">
        <v>7</v>
      </c>
      <c r="U418" s="72">
        <v>2020</v>
      </c>
      <c r="V418" s="72" t="s">
        <v>124</v>
      </c>
      <c r="W418" s="72" t="s">
        <v>111</v>
      </c>
      <c r="X418" s="72" t="s">
        <v>102</v>
      </c>
      <c r="Y418" s="73" t="str">
        <f t="shared" si="14"/>
        <v>72020冷房ビル用マルチ有り</v>
      </c>
      <c r="Z418" s="72">
        <v>-1.68</v>
      </c>
      <c r="AA418" s="72">
        <v>2.68</v>
      </c>
      <c r="AB418" s="72">
        <v>1.0788</v>
      </c>
      <c r="AC418" s="72">
        <v>2.0053000000000001</v>
      </c>
      <c r="AD418" s="61">
        <f>HLOOKUP(T418,既存設備NO1!$E$16:$P$17,2,0)</f>
        <v>0</v>
      </c>
      <c r="AE418" s="74">
        <f t="shared" si="13"/>
        <v>2.0049999999999999</v>
      </c>
    </row>
    <row r="419" spans="13:31" ht="13.5" customHeight="1">
      <c r="M419" s="46">
        <v>11</v>
      </c>
      <c r="N419" s="47" t="s">
        <v>128</v>
      </c>
      <c r="O419" s="47" t="s">
        <v>489</v>
      </c>
      <c r="P419" s="47" t="s">
        <v>114</v>
      </c>
      <c r="Q419" s="47" t="s">
        <v>613</v>
      </c>
      <c r="R419" s="48">
        <v>5.8000000000000003E-2</v>
      </c>
      <c r="T419" s="71">
        <v>7</v>
      </c>
      <c r="U419" s="72">
        <v>2020</v>
      </c>
      <c r="V419" s="72" t="s">
        <v>124</v>
      </c>
      <c r="W419" s="72" t="s">
        <v>121</v>
      </c>
      <c r="X419" s="72" t="s">
        <v>102</v>
      </c>
      <c r="Y419" s="73" t="str">
        <f t="shared" si="14"/>
        <v>72020冷房設備用有り</v>
      </c>
      <c r="Z419" s="72">
        <v>-0.62</v>
      </c>
      <c r="AA419" s="72">
        <v>1.62</v>
      </c>
      <c r="AB419" s="72">
        <v>1.0472999999999999</v>
      </c>
      <c r="AC419" s="72">
        <v>1.2032</v>
      </c>
      <c r="AD419" s="61">
        <f>HLOOKUP(T419,既存設備NO1!$E$16:$P$17,2,0)</f>
        <v>0</v>
      </c>
      <c r="AE419" s="74">
        <f t="shared" si="13"/>
        <v>1.2030000000000001</v>
      </c>
    </row>
    <row r="420" spans="13:31" ht="13.5" customHeight="1">
      <c r="M420" s="46">
        <v>11</v>
      </c>
      <c r="N420" s="47" t="s">
        <v>138</v>
      </c>
      <c r="O420" s="47" t="s">
        <v>489</v>
      </c>
      <c r="P420" s="47" t="s">
        <v>114</v>
      </c>
      <c r="Q420" s="47" t="s">
        <v>614</v>
      </c>
      <c r="R420" s="48">
        <v>0.126</v>
      </c>
      <c r="T420" s="71">
        <v>7</v>
      </c>
      <c r="U420" s="72">
        <v>2020</v>
      </c>
      <c r="V420" s="72" t="s">
        <v>124</v>
      </c>
      <c r="W420" s="72" t="s">
        <v>125</v>
      </c>
      <c r="X420" s="72" t="s">
        <v>140</v>
      </c>
      <c r="Y420" s="73" t="str">
        <f t="shared" si="14"/>
        <v>72020冷房店舗用無し（一定速）</v>
      </c>
      <c r="Z420" s="75">
        <v>0.25</v>
      </c>
      <c r="AA420" s="75">
        <v>0.75</v>
      </c>
      <c r="AB420" s="76">
        <v>0.25</v>
      </c>
      <c r="AC420" s="76">
        <v>0.75</v>
      </c>
      <c r="AD420" s="61">
        <f>HLOOKUP(T420,既存設備NO1!$E$16:$P$17,2,0)</f>
        <v>0</v>
      </c>
      <c r="AE420" s="74">
        <f t="shared" si="13"/>
        <v>0.75</v>
      </c>
    </row>
    <row r="421" spans="13:31" ht="13.5" customHeight="1">
      <c r="M421" s="46">
        <v>11</v>
      </c>
      <c r="N421" s="47" t="s">
        <v>143</v>
      </c>
      <c r="O421" s="47" t="s">
        <v>489</v>
      </c>
      <c r="P421" s="47" t="s">
        <v>114</v>
      </c>
      <c r="Q421" s="47" t="s">
        <v>615</v>
      </c>
      <c r="R421" s="48">
        <v>0.11</v>
      </c>
      <c r="T421" s="71">
        <v>7</v>
      </c>
      <c r="U421" s="72">
        <v>2020</v>
      </c>
      <c r="V421" s="72" t="s">
        <v>124</v>
      </c>
      <c r="W421" s="72" t="s">
        <v>111</v>
      </c>
      <c r="X421" s="72" t="s">
        <v>140</v>
      </c>
      <c r="Y421" s="73" t="str">
        <f t="shared" si="14"/>
        <v>72020冷房ビル用マルチ無し（一定速）</v>
      </c>
      <c r="Z421" s="75">
        <v>0.25</v>
      </c>
      <c r="AA421" s="75">
        <v>0.75</v>
      </c>
      <c r="AB421" s="76">
        <v>0.25</v>
      </c>
      <c r="AC421" s="76">
        <v>0.75</v>
      </c>
      <c r="AD421" s="61">
        <f>HLOOKUP(T421,既存設備NO1!$E$16:$P$17,2,0)</f>
        <v>0</v>
      </c>
      <c r="AE421" s="74">
        <f t="shared" si="13"/>
        <v>0.75</v>
      </c>
    </row>
    <row r="422" spans="13:31" ht="13.5" customHeight="1">
      <c r="M422" s="46">
        <v>11</v>
      </c>
      <c r="N422" s="47" t="s">
        <v>149</v>
      </c>
      <c r="O422" s="47" t="s">
        <v>489</v>
      </c>
      <c r="P422" s="47" t="s">
        <v>114</v>
      </c>
      <c r="Q422" s="47" t="s">
        <v>616</v>
      </c>
      <c r="R422" s="48">
        <v>0.109</v>
      </c>
      <c r="T422" s="71">
        <v>7</v>
      </c>
      <c r="U422" s="72">
        <v>2020</v>
      </c>
      <c r="V422" s="72" t="s">
        <v>124</v>
      </c>
      <c r="W422" s="72" t="s">
        <v>121</v>
      </c>
      <c r="X422" s="72" t="s">
        <v>140</v>
      </c>
      <c r="Y422" s="73" t="str">
        <f t="shared" si="14"/>
        <v>72020冷房設備用無し（一定速）</v>
      </c>
      <c r="Z422" s="75">
        <v>0.25</v>
      </c>
      <c r="AA422" s="75">
        <v>0.75</v>
      </c>
      <c r="AB422" s="76">
        <v>0.25</v>
      </c>
      <c r="AC422" s="76">
        <v>0.75</v>
      </c>
      <c r="AD422" s="61">
        <f>HLOOKUP(T422,既存設備NO1!$E$16:$P$17,2,0)</f>
        <v>0</v>
      </c>
      <c r="AE422" s="74">
        <f t="shared" si="13"/>
        <v>0.75</v>
      </c>
    </row>
    <row r="423" spans="13:31" ht="13.5" customHeight="1">
      <c r="M423" s="46">
        <v>11</v>
      </c>
      <c r="N423" s="47" t="s">
        <v>154</v>
      </c>
      <c r="O423" s="47" t="s">
        <v>489</v>
      </c>
      <c r="P423" s="47" t="s">
        <v>114</v>
      </c>
      <c r="Q423" s="47" t="s">
        <v>617</v>
      </c>
      <c r="R423" s="48">
        <v>0.104</v>
      </c>
      <c r="T423" s="71">
        <v>7</v>
      </c>
      <c r="U423" s="72">
        <v>2020</v>
      </c>
      <c r="V423" s="72" t="s">
        <v>156</v>
      </c>
      <c r="W423" s="72" t="s">
        <v>125</v>
      </c>
      <c r="X423" s="72" t="s">
        <v>102</v>
      </c>
      <c r="Y423" s="73" t="str">
        <f t="shared" si="14"/>
        <v>72020暖房店舗用有り</v>
      </c>
      <c r="Z423" s="72">
        <v>-0.96</v>
      </c>
      <c r="AA423" s="72">
        <v>1.96</v>
      </c>
      <c r="AB423" s="72">
        <v>1.0862000000000001</v>
      </c>
      <c r="AC423" s="72">
        <v>1.4483999999999999</v>
      </c>
      <c r="AD423" s="61">
        <f>HLOOKUP(T423,既存設備NO1!$E$16:$P$17,2,0)</f>
        <v>0</v>
      </c>
      <c r="AE423" s="74">
        <f t="shared" si="13"/>
        <v>1.448</v>
      </c>
    </row>
    <row r="424" spans="13:31" ht="13.5" customHeight="1">
      <c r="M424" s="46">
        <v>11</v>
      </c>
      <c r="N424" s="47" t="s">
        <v>153</v>
      </c>
      <c r="O424" s="47" t="s">
        <v>489</v>
      </c>
      <c r="P424" s="47" t="s">
        <v>114</v>
      </c>
      <c r="Q424" s="47" t="s">
        <v>618</v>
      </c>
      <c r="R424" s="48">
        <v>0.16900000000000001</v>
      </c>
      <c r="T424" s="71">
        <v>7</v>
      </c>
      <c r="U424" s="72">
        <v>2020</v>
      </c>
      <c r="V424" s="72" t="s">
        <v>156</v>
      </c>
      <c r="W424" s="72" t="s">
        <v>111</v>
      </c>
      <c r="X424" s="72" t="s">
        <v>102</v>
      </c>
      <c r="Y424" s="73" t="str">
        <f t="shared" si="14"/>
        <v>72020暖房ビル用マルチ有り</v>
      </c>
      <c r="Z424" s="72">
        <v>-1.1000000000000001</v>
      </c>
      <c r="AA424" s="72">
        <v>2.1</v>
      </c>
      <c r="AB424" s="72">
        <v>1.0416000000000001</v>
      </c>
      <c r="AC424" s="72">
        <v>1.4596</v>
      </c>
      <c r="AD424" s="61">
        <f>HLOOKUP(T424,既存設備NO1!$E$16:$P$17,2,0)</f>
        <v>0</v>
      </c>
      <c r="AE424" s="74">
        <f t="shared" si="13"/>
        <v>1.4590000000000001</v>
      </c>
    </row>
    <row r="425" spans="13:31" ht="13.5" customHeight="1">
      <c r="M425" s="46">
        <v>11</v>
      </c>
      <c r="N425" s="47" t="s">
        <v>110</v>
      </c>
      <c r="O425" s="47" t="s">
        <v>489</v>
      </c>
      <c r="P425" s="47" t="s">
        <v>114</v>
      </c>
      <c r="Q425" s="47" t="s">
        <v>619</v>
      </c>
      <c r="R425" s="48">
        <v>0</v>
      </c>
      <c r="T425" s="71">
        <v>7</v>
      </c>
      <c r="U425" s="72">
        <v>2020</v>
      </c>
      <c r="V425" s="72" t="s">
        <v>156</v>
      </c>
      <c r="W425" s="72" t="s">
        <v>121</v>
      </c>
      <c r="X425" s="72" t="s">
        <v>102</v>
      </c>
      <c r="Y425" s="73" t="str">
        <f t="shared" si="14"/>
        <v>72020暖房設備用有り</v>
      </c>
      <c r="Z425" s="72">
        <v>-0.46</v>
      </c>
      <c r="AA425" s="72">
        <v>1.46</v>
      </c>
      <c r="AB425" s="72">
        <v>0.94</v>
      </c>
      <c r="AC425" s="72">
        <v>1.1100000000000001</v>
      </c>
      <c r="AD425" s="61">
        <f>HLOOKUP(T425,既存設備NO1!$E$16:$P$17,2,0)</f>
        <v>0</v>
      </c>
      <c r="AE425" s="74">
        <f t="shared" si="13"/>
        <v>1.1100000000000001</v>
      </c>
    </row>
    <row r="426" spans="13:31" ht="13.5" customHeight="1">
      <c r="M426" s="46">
        <v>11</v>
      </c>
      <c r="N426" s="47" t="s">
        <v>90</v>
      </c>
      <c r="O426" s="47" t="s">
        <v>489</v>
      </c>
      <c r="P426" s="47" t="s">
        <v>114</v>
      </c>
      <c r="Q426" s="47" t="s">
        <v>620</v>
      </c>
      <c r="R426" s="48">
        <v>0</v>
      </c>
      <c r="T426" s="71">
        <v>7</v>
      </c>
      <c r="U426" s="72">
        <v>2020</v>
      </c>
      <c r="V426" s="72" t="s">
        <v>156</v>
      </c>
      <c r="W426" s="72" t="s">
        <v>125</v>
      </c>
      <c r="X426" s="72" t="s">
        <v>140</v>
      </c>
      <c r="Y426" s="73" t="str">
        <f t="shared" si="14"/>
        <v>72020暖房店舗用無し（一定速）</v>
      </c>
      <c r="Z426" s="75">
        <v>0.25</v>
      </c>
      <c r="AA426" s="75">
        <v>0.75</v>
      </c>
      <c r="AB426" s="76">
        <v>0.25</v>
      </c>
      <c r="AC426" s="76">
        <v>0.75</v>
      </c>
      <c r="AD426" s="61">
        <f>HLOOKUP(T426,既存設備NO1!$E$16:$P$17,2,0)</f>
        <v>0</v>
      </c>
      <c r="AE426" s="74">
        <f t="shared" si="13"/>
        <v>0.75</v>
      </c>
    </row>
    <row r="427" spans="13:31" ht="13.5" customHeight="1">
      <c r="M427" s="46">
        <v>11</v>
      </c>
      <c r="N427" s="47" t="s">
        <v>171</v>
      </c>
      <c r="O427" s="47" t="s">
        <v>489</v>
      </c>
      <c r="P427" s="47" t="s">
        <v>114</v>
      </c>
      <c r="Q427" s="47" t="s">
        <v>621</v>
      </c>
      <c r="R427" s="48">
        <v>0.18</v>
      </c>
      <c r="T427" s="71">
        <v>7</v>
      </c>
      <c r="U427" s="72">
        <v>2020</v>
      </c>
      <c r="V427" s="72" t="s">
        <v>156</v>
      </c>
      <c r="W427" s="72" t="s">
        <v>111</v>
      </c>
      <c r="X427" s="72" t="s">
        <v>140</v>
      </c>
      <c r="Y427" s="73" t="str">
        <f t="shared" si="14"/>
        <v>72020暖房ビル用マルチ無し（一定速）</v>
      </c>
      <c r="Z427" s="75">
        <v>0.25</v>
      </c>
      <c r="AA427" s="75">
        <v>0.75</v>
      </c>
      <c r="AB427" s="76">
        <v>0.25</v>
      </c>
      <c r="AC427" s="76">
        <v>0.75</v>
      </c>
      <c r="AD427" s="61">
        <f>HLOOKUP(T427,既存設備NO1!$E$16:$P$17,2,0)</f>
        <v>0</v>
      </c>
      <c r="AE427" s="74">
        <f t="shared" si="13"/>
        <v>0.75</v>
      </c>
    </row>
    <row r="428" spans="13:31" ht="13.5" customHeight="1">
      <c r="M428" s="46">
        <v>12</v>
      </c>
      <c r="N428" s="47" t="s">
        <v>112</v>
      </c>
      <c r="O428" s="47" t="s">
        <v>489</v>
      </c>
      <c r="P428" s="47" t="s">
        <v>114</v>
      </c>
      <c r="Q428" s="47" t="s">
        <v>622</v>
      </c>
      <c r="R428" s="48">
        <v>0</v>
      </c>
      <c r="T428" s="71">
        <v>7</v>
      </c>
      <c r="U428" s="72">
        <v>2020</v>
      </c>
      <c r="V428" s="72" t="s">
        <v>156</v>
      </c>
      <c r="W428" s="72" t="s">
        <v>121</v>
      </c>
      <c r="X428" s="72" t="s">
        <v>140</v>
      </c>
      <c r="Y428" s="73" t="str">
        <f t="shared" si="14"/>
        <v>72020暖房設備用無し（一定速）</v>
      </c>
      <c r="Z428" s="75">
        <v>0.25</v>
      </c>
      <c r="AA428" s="75">
        <v>0.75</v>
      </c>
      <c r="AB428" s="76">
        <v>0.25</v>
      </c>
      <c r="AC428" s="76">
        <v>0.75</v>
      </c>
      <c r="AD428" s="61">
        <f>HLOOKUP(T428,既存設備NO1!$E$16:$P$17,2,0)</f>
        <v>0</v>
      </c>
      <c r="AE428" s="74">
        <f t="shared" si="13"/>
        <v>0.75</v>
      </c>
    </row>
    <row r="429" spans="13:31" ht="13.5" customHeight="1">
      <c r="M429" s="46">
        <v>12</v>
      </c>
      <c r="N429" s="47" t="s">
        <v>122</v>
      </c>
      <c r="O429" s="47" t="s">
        <v>489</v>
      </c>
      <c r="P429" s="47" t="s">
        <v>114</v>
      </c>
      <c r="Q429" s="47" t="s">
        <v>623</v>
      </c>
      <c r="R429" s="48">
        <v>0.109</v>
      </c>
      <c r="T429" s="55">
        <v>8</v>
      </c>
      <c r="U429" s="56">
        <v>1995</v>
      </c>
      <c r="V429" s="57" t="s">
        <v>124</v>
      </c>
      <c r="W429" s="57" t="s">
        <v>125</v>
      </c>
      <c r="X429" s="57" t="s">
        <v>102</v>
      </c>
      <c r="Y429" s="58" t="str">
        <f>T429&amp;U429&amp;V429&amp;W429&amp;X429</f>
        <v>81995冷房店舗用有り</v>
      </c>
      <c r="Z429" s="59">
        <v>0.32</v>
      </c>
      <c r="AA429" s="59">
        <v>0.68</v>
      </c>
      <c r="AB429" s="60">
        <v>1.0165999999999999</v>
      </c>
      <c r="AC429" s="60">
        <v>0.50590000000000002</v>
      </c>
      <c r="AD429" s="61">
        <f>HLOOKUP(T429,既存設備NO1!$E$16:$P$17,2,0)</f>
        <v>0</v>
      </c>
      <c r="AE429" s="62">
        <f t="shared" si="13"/>
        <v>0.505</v>
      </c>
    </row>
    <row r="430" spans="13:31" ht="13.5" customHeight="1">
      <c r="M430" s="46">
        <v>12</v>
      </c>
      <c r="N430" s="47" t="s">
        <v>130</v>
      </c>
      <c r="O430" s="47" t="s">
        <v>489</v>
      </c>
      <c r="P430" s="47" t="s">
        <v>114</v>
      </c>
      <c r="Q430" s="47" t="s">
        <v>624</v>
      </c>
      <c r="R430" s="48">
        <v>0</v>
      </c>
      <c r="T430" s="55">
        <v>8</v>
      </c>
      <c r="U430" s="56">
        <v>1995</v>
      </c>
      <c r="V430" s="57" t="s">
        <v>124</v>
      </c>
      <c r="W430" s="57" t="s">
        <v>111</v>
      </c>
      <c r="X430" s="57" t="s">
        <v>102</v>
      </c>
      <c r="Y430" s="58" t="str">
        <f>T430&amp;U430&amp;V430&amp;W430&amp;X430</f>
        <v>81995冷房ビル用マルチ有り</v>
      </c>
      <c r="Z430" s="59">
        <v>-0.218</v>
      </c>
      <c r="AA430" s="59">
        <v>1.218</v>
      </c>
      <c r="AB430" s="60">
        <v>1.0356000000000001</v>
      </c>
      <c r="AC430" s="60">
        <v>0.90459999999999996</v>
      </c>
      <c r="AD430" s="61">
        <f>HLOOKUP(T430,既存設備NO1!$E$16:$P$17,2,0)</f>
        <v>0</v>
      </c>
      <c r="AE430" s="62">
        <f t="shared" si="13"/>
        <v>0.90400000000000003</v>
      </c>
    </row>
    <row r="431" spans="13:31" ht="14.25" customHeight="1">
      <c r="M431" s="46">
        <v>12</v>
      </c>
      <c r="N431" s="47" t="s">
        <v>128</v>
      </c>
      <c r="O431" s="47" t="s">
        <v>489</v>
      </c>
      <c r="P431" s="47" t="s">
        <v>114</v>
      </c>
      <c r="Q431" s="47" t="s">
        <v>625</v>
      </c>
      <c r="R431" s="48">
        <v>0</v>
      </c>
      <c r="T431" s="55">
        <v>8</v>
      </c>
      <c r="U431" s="56">
        <v>1995</v>
      </c>
      <c r="V431" s="57" t="s">
        <v>124</v>
      </c>
      <c r="W431" s="57" t="s">
        <v>121</v>
      </c>
      <c r="X431" s="57" t="s">
        <v>102</v>
      </c>
      <c r="Y431" s="58" t="str">
        <f>T431&amp;U431&amp;V431&amp;W431&amp;X431</f>
        <v>81995冷房設備用有り</v>
      </c>
      <c r="Z431" s="59">
        <v>0.25</v>
      </c>
      <c r="AA431" s="59">
        <v>0.75</v>
      </c>
      <c r="AB431" s="60">
        <v>1.0219</v>
      </c>
      <c r="AC431" s="60">
        <v>0.55700000000000005</v>
      </c>
      <c r="AD431" s="61">
        <f>HLOOKUP(T431,既存設備NO1!$E$16:$P$17,2,0)</f>
        <v>0</v>
      </c>
      <c r="AE431" s="62">
        <f t="shared" si="13"/>
        <v>0.55700000000000005</v>
      </c>
    </row>
    <row r="432" spans="13:31" ht="13.5" customHeight="1">
      <c r="M432" s="46">
        <v>12</v>
      </c>
      <c r="N432" s="47" t="s">
        <v>138</v>
      </c>
      <c r="O432" s="47" t="s">
        <v>489</v>
      </c>
      <c r="P432" s="47" t="s">
        <v>114</v>
      </c>
      <c r="Q432" s="47" t="s">
        <v>626</v>
      </c>
      <c r="R432" s="48">
        <v>0.13200000000000001</v>
      </c>
      <c r="T432" s="55">
        <v>8</v>
      </c>
      <c r="U432" s="56">
        <v>1995</v>
      </c>
      <c r="V432" s="57" t="s">
        <v>124</v>
      </c>
      <c r="W432" s="57" t="s">
        <v>125</v>
      </c>
      <c r="X432" s="57" t="s">
        <v>140</v>
      </c>
      <c r="Y432" s="58" t="str">
        <f>T432&amp;U432&amp;V432&amp;W432&amp;X432</f>
        <v>81995冷房店舗用無し（一定速）</v>
      </c>
      <c r="Z432" s="59">
        <v>0.26</v>
      </c>
      <c r="AA432" s="59">
        <v>0.74</v>
      </c>
      <c r="AB432" s="60">
        <v>0.26</v>
      </c>
      <c r="AC432" s="60">
        <v>0.74</v>
      </c>
      <c r="AD432" s="61">
        <f>HLOOKUP(T432,既存設備NO1!$E$16:$P$17,2,0)</f>
        <v>0</v>
      </c>
      <c r="AE432" s="62">
        <f t="shared" si="13"/>
        <v>0.74</v>
      </c>
    </row>
    <row r="433" spans="13:31" ht="13.5" customHeight="1">
      <c r="M433" s="46">
        <v>12</v>
      </c>
      <c r="N433" s="47" t="s">
        <v>143</v>
      </c>
      <c r="O433" s="47" t="s">
        <v>489</v>
      </c>
      <c r="P433" s="47" t="s">
        <v>114</v>
      </c>
      <c r="Q433" s="47" t="s">
        <v>627</v>
      </c>
      <c r="R433" s="48">
        <v>0</v>
      </c>
      <c r="T433" s="55">
        <v>8</v>
      </c>
      <c r="U433" s="56">
        <v>1995</v>
      </c>
      <c r="V433" s="57" t="s">
        <v>124</v>
      </c>
      <c r="W433" s="57" t="s">
        <v>111</v>
      </c>
      <c r="X433" s="57" t="s">
        <v>140</v>
      </c>
      <c r="Y433" s="58" t="str">
        <f>T433&amp;U433&amp;V433&amp;W433&amp;X433</f>
        <v>81995冷房ビル用マルチ無し（一定速）</v>
      </c>
      <c r="Z433" s="59">
        <v>0.26</v>
      </c>
      <c r="AA433" s="59">
        <v>0.74</v>
      </c>
      <c r="AB433" s="60">
        <v>0.26</v>
      </c>
      <c r="AC433" s="60">
        <v>0.74</v>
      </c>
      <c r="AD433" s="61">
        <f>HLOOKUP(T433,既存設備NO1!$E$16:$P$17,2,0)</f>
        <v>0</v>
      </c>
      <c r="AE433" s="62">
        <f t="shared" si="13"/>
        <v>0.74</v>
      </c>
    </row>
    <row r="434" spans="13:31" ht="13.5" customHeight="1">
      <c r="M434" s="46">
        <v>12</v>
      </c>
      <c r="N434" s="47" t="s">
        <v>149</v>
      </c>
      <c r="O434" s="47" t="s">
        <v>489</v>
      </c>
      <c r="P434" s="47" t="s">
        <v>114</v>
      </c>
      <c r="Q434" s="47" t="s">
        <v>628</v>
      </c>
      <c r="R434" s="48">
        <v>0</v>
      </c>
      <c r="T434" s="55">
        <v>8</v>
      </c>
      <c r="U434" s="56">
        <v>1995</v>
      </c>
      <c r="V434" s="57" t="s">
        <v>124</v>
      </c>
      <c r="W434" s="57" t="s">
        <v>121</v>
      </c>
      <c r="X434" s="57" t="s">
        <v>140</v>
      </c>
      <c r="Y434" s="58" t="str">
        <f t="shared" ref="Y434:Y497" si="15">T434&amp;U434&amp;V434&amp;W434&amp;X434</f>
        <v>81995冷房設備用無し（一定速）</v>
      </c>
      <c r="Z434" s="59">
        <v>0.26</v>
      </c>
      <c r="AA434" s="59">
        <v>0.74</v>
      </c>
      <c r="AB434" s="60">
        <v>0.26</v>
      </c>
      <c r="AC434" s="60">
        <v>0.74</v>
      </c>
      <c r="AD434" s="61">
        <f>HLOOKUP(T434,既存設備NO1!$E$16:$P$17,2,0)</f>
        <v>0</v>
      </c>
      <c r="AE434" s="62">
        <f t="shared" si="13"/>
        <v>0.74</v>
      </c>
    </row>
    <row r="435" spans="13:31" ht="14.25" customHeight="1">
      <c r="M435" s="46">
        <v>12</v>
      </c>
      <c r="N435" s="47" t="s">
        <v>154</v>
      </c>
      <c r="O435" s="47" t="s">
        <v>489</v>
      </c>
      <c r="P435" s="47" t="s">
        <v>114</v>
      </c>
      <c r="Q435" s="47" t="s">
        <v>629</v>
      </c>
      <c r="R435" s="48">
        <v>7.2999999999999995E-2</v>
      </c>
      <c r="T435" s="55">
        <v>8</v>
      </c>
      <c r="U435" s="56">
        <v>1995</v>
      </c>
      <c r="V435" s="57" t="s">
        <v>156</v>
      </c>
      <c r="W435" s="57" t="s">
        <v>125</v>
      </c>
      <c r="X435" s="57" t="s">
        <v>102</v>
      </c>
      <c r="Y435" s="58" t="str">
        <f t="shared" si="15"/>
        <v>81995暖房店舗用有り</v>
      </c>
      <c r="Z435" s="59">
        <v>0.374</v>
      </c>
      <c r="AA435" s="59">
        <v>0.626</v>
      </c>
      <c r="AB435" s="60">
        <v>1.0275000000000001</v>
      </c>
      <c r="AC435" s="60">
        <v>0.46260000000000001</v>
      </c>
      <c r="AD435" s="61">
        <f>HLOOKUP(T435,既存設備NO1!$E$16:$P$17,2,0)</f>
        <v>0</v>
      </c>
      <c r="AE435" s="62">
        <f t="shared" si="13"/>
        <v>0.46200000000000002</v>
      </c>
    </row>
    <row r="436" spans="13:31" ht="13.5" customHeight="1">
      <c r="M436" s="46">
        <v>12</v>
      </c>
      <c r="N436" s="47" t="s">
        <v>153</v>
      </c>
      <c r="O436" s="47" t="s">
        <v>489</v>
      </c>
      <c r="P436" s="47" t="s">
        <v>114</v>
      </c>
      <c r="Q436" s="47" t="s">
        <v>630</v>
      </c>
      <c r="R436" s="48">
        <v>0</v>
      </c>
      <c r="T436" s="55">
        <v>8</v>
      </c>
      <c r="U436" s="56">
        <v>1995</v>
      </c>
      <c r="V436" s="57" t="s">
        <v>156</v>
      </c>
      <c r="W436" s="57" t="s">
        <v>111</v>
      </c>
      <c r="X436" s="57" t="s">
        <v>102</v>
      </c>
      <c r="Y436" s="58" t="str">
        <f t="shared" si="15"/>
        <v>81995暖房ビル用マルチ有り</v>
      </c>
      <c r="Z436" s="59">
        <v>-0.112</v>
      </c>
      <c r="AA436" s="59">
        <v>1.1120000000000001</v>
      </c>
      <c r="AB436" s="60">
        <v>1.0236000000000001</v>
      </c>
      <c r="AC436" s="60">
        <v>0.82809999999999995</v>
      </c>
      <c r="AD436" s="61">
        <f>HLOOKUP(T436,既存設備NO1!$E$16:$P$17,2,0)</f>
        <v>0</v>
      </c>
      <c r="AE436" s="62">
        <f t="shared" si="13"/>
        <v>0.82799999999999996</v>
      </c>
    </row>
    <row r="437" spans="13:31" ht="13.5" customHeight="1">
      <c r="M437" s="46">
        <v>12</v>
      </c>
      <c r="N437" s="47" t="s">
        <v>110</v>
      </c>
      <c r="O437" s="47" t="s">
        <v>489</v>
      </c>
      <c r="P437" s="47" t="s">
        <v>114</v>
      </c>
      <c r="Q437" s="47" t="s">
        <v>631</v>
      </c>
      <c r="R437" s="48">
        <v>0</v>
      </c>
      <c r="T437" s="55">
        <v>8</v>
      </c>
      <c r="U437" s="56">
        <v>1995</v>
      </c>
      <c r="V437" s="57" t="s">
        <v>156</v>
      </c>
      <c r="W437" s="57" t="s">
        <v>121</v>
      </c>
      <c r="X437" s="57" t="s">
        <v>102</v>
      </c>
      <c r="Y437" s="58" t="str">
        <f t="shared" si="15"/>
        <v>81995暖房設備用有り</v>
      </c>
      <c r="Z437" s="59">
        <v>0.25</v>
      </c>
      <c r="AA437" s="59">
        <v>0.75</v>
      </c>
      <c r="AB437" s="60">
        <v>1.0159</v>
      </c>
      <c r="AC437" s="60">
        <v>0.5585</v>
      </c>
      <c r="AD437" s="61">
        <f>HLOOKUP(T437,既存設備NO1!$E$16:$P$17,2,0)</f>
        <v>0</v>
      </c>
      <c r="AE437" s="62">
        <f t="shared" si="13"/>
        <v>0.55800000000000005</v>
      </c>
    </row>
    <row r="438" spans="13:31" ht="13.5" customHeight="1">
      <c r="M438" s="46">
        <v>12</v>
      </c>
      <c r="N438" s="47" t="s">
        <v>90</v>
      </c>
      <c r="O438" s="47" t="s">
        <v>489</v>
      </c>
      <c r="P438" s="47" t="s">
        <v>114</v>
      </c>
      <c r="Q438" s="47" t="s">
        <v>632</v>
      </c>
      <c r="R438" s="48">
        <v>0</v>
      </c>
      <c r="T438" s="55">
        <v>8</v>
      </c>
      <c r="U438" s="56">
        <v>1995</v>
      </c>
      <c r="V438" s="57" t="s">
        <v>156</v>
      </c>
      <c r="W438" s="57" t="s">
        <v>125</v>
      </c>
      <c r="X438" s="57" t="s">
        <v>140</v>
      </c>
      <c r="Y438" s="58" t="str">
        <f t="shared" si="15"/>
        <v>81995暖房店舗用無し（一定速）</v>
      </c>
      <c r="Z438" s="59">
        <v>0.26</v>
      </c>
      <c r="AA438" s="59">
        <v>0.74</v>
      </c>
      <c r="AB438" s="60">
        <v>0.26</v>
      </c>
      <c r="AC438" s="60">
        <v>0.74</v>
      </c>
      <c r="AD438" s="61">
        <f>HLOOKUP(T438,既存設備NO1!$E$16:$P$17,2,0)</f>
        <v>0</v>
      </c>
      <c r="AE438" s="62">
        <f t="shared" si="13"/>
        <v>0.74</v>
      </c>
    </row>
    <row r="439" spans="13:31" ht="13.5" customHeight="1">
      <c r="M439" s="46">
        <v>12</v>
      </c>
      <c r="N439" s="47" t="s">
        <v>171</v>
      </c>
      <c r="O439" s="47" t="s">
        <v>489</v>
      </c>
      <c r="P439" s="47" t="s">
        <v>114</v>
      </c>
      <c r="Q439" s="47" t="s">
        <v>633</v>
      </c>
      <c r="R439" s="48">
        <v>7.8E-2</v>
      </c>
      <c r="T439" s="55">
        <v>8</v>
      </c>
      <c r="U439" s="56">
        <v>1995</v>
      </c>
      <c r="V439" s="57" t="s">
        <v>156</v>
      </c>
      <c r="W439" s="57" t="s">
        <v>111</v>
      </c>
      <c r="X439" s="57" t="s">
        <v>140</v>
      </c>
      <c r="Y439" s="58" t="str">
        <f t="shared" si="15"/>
        <v>81995暖房ビル用マルチ無し（一定速）</v>
      </c>
      <c r="Z439" s="59">
        <v>0.26</v>
      </c>
      <c r="AA439" s="59">
        <v>0.74</v>
      </c>
      <c r="AB439" s="60">
        <v>0.26</v>
      </c>
      <c r="AC439" s="60">
        <v>0.74</v>
      </c>
      <c r="AD439" s="61">
        <f>HLOOKUP(T439,既存設備NO1!$E$16:$P$17,2,0)</f>
        <v>0</v>
      </c>
      <c r="AE439" s="62">
        <f t="shared" si="13"/>
        <v>0.74</v>
      </c>
    </row>
    <row r="440" spans="13:31" ht="13.5" customHeight="1">
      <c r="M440" s="46">
        <v>1</v>
      </c>
      <c r="N440" s="47" t="s">
        <v>112</v>
      </c>
      <c r="O440" s="47" t="s">
        <v>489</v>
      </c>
      <c r="P440" s="47" t="s">
        <v>344</v>
      </c>
      <c r="Q440" s="47" t="s">
        <v>634</v>
      </c>
      <c r="R440" s="48">
        <v>0.19900000000000001</v>
      </c>
      <c r="T440" s="55">
        <v>8</v>
      </c>
      <c r="U440" s="56">
        <v>1995</v>
      </c>
      <c r="V440" s="57" t="s">
        <v>156</v>
      </c>
      <c r="W440" s="57" t="s">
        <v>121</v>
      </c>
      <c r="X440" s="57" t="s">
        <v>140</v>
      </c>
      <c r="Y440" s="58" t="str">
        <f t="shared" si="15"/>
        <v>81995暖房設備用無し（一定速）</v>
      </c>
      <c r="Z440" s="59">
        <v>0.26</v>
      </c>
      <c r="AA440" s="59">
        <v>0.74</v>
      </c>
      <c r="AB440" s="60">
        <v>0.26</v>
      </c>
      <c r="AC440" s="60">
        <v>0.74</v>
      </c>
      <c r="AD440" s="61">
        <f>HLOOKUP(T440,既存設備NO1!$E$16:$P$17,2,0)</f>
        <v>0</v>
      </c>
      <c r="AE440" s="62">
        <f t="shared" si="13"/>
        <v>0.74</v>
      </c>
    </row>
    <row r="441" spans="13:31" ht="13.5" customHeight="1">
      <c r="M441" s="46">
        <v>1</v>
      </c>
      <c r="N441" s="47" t="s">
        <v>122</v>
      </c>
      <c r="O441" s="47" t="s">
        <v>489</v>
      </c>
      <c r="P441" s="47" t="s">
        <v>344</v>
      </c>
      <c r="Q441" s="47" t="s">
        <v>635</v>
      </c>
      <c r="R441" s="48">
        <v>0.221</v>
      </c>
      <c r="T441" s="55">
        <v>8</v>
      </c>
      <c r="U441" s="56">
        <v>2005</v>
      </c>
      <c r="V441" s="57" t="s">
        <v>124</v>
      </c>
      <c r="W441" s="57" t="s">
        <v>125</v>
      </c>
      <c r="X441" s="57" t="s">
        <v>102</v>
      </c>
      <c r="Y441" s="58" t="str">
        <f t="shared" si="15"/>
        <v>82005冷房店舗用有り</v>
      </c>
      <c r="Z441" s="59">
        <v>-0.86599999999999999</v>
      </c>
      <c r="AA441" s="59">
        <v>1.8660000000000001</v>
      </c>
      <c r="AB441" s="60">
        <v>1.0455000000000001</v>
      </c>
      <c r="AC441" s="60">
        <v>1.3880999999999999</v>
      </c>
      <c r="AD441" s="61">
        <f>HLOOKUP(T441,既存設備NO1!$E$16:$P$17,2,0)</f>
        <v>0</v>
      </c>
      <c r="AE441" s="62">
        <f t="shared" si="13"/>
        <v>1.3879999999999999</v>
      </c>
    </row>
    <row r="442" spans="13:31">
      <c r="M442" s="46">
        <v>1</v>
      </c>
      <c r="N442" s="47" t="s">
        <v>130</v>
      </c>
      <c r="O442" s="47" t="s">
        <v>489</v>
      </c>
      <c r="P442" s="47" t="s">
        <v>344</v>
      </c>
      <c r="Q442" s="47" t="s">
        <v>636</v>
      </c>
      <c r="R442" s="48">
        <v>0.26300000000000001</v>
      </c>
      <c r="T442" s="55">
        <v>8</v>
      </c>
      <c r="U442" s="56">
        <v>2005</v>
      </c>
      <c r="V442" s="57" t="s">
        <v>124</v>
      </c>
      <c r="W442" s="57" t="s">
        <v>111</v>
      </c>
      <c r="X442" s="57" t="s">
        <v>102</v>
      </c>
      <c r="Y442" s="58" t="str">
        <f t="shared" si="15"/>
        <v>82005冷房ビル用マルチ有り</v>
      </c>
      <c r="Z442" s="59">
        <v>-0.68200000000000005</v>
      </c>
      <c r="AA442" s="59">
        <v>1.6819999999999999</v>
      </c>
      <c r="AB442" s="60">
        <v>1.0490999999999999</v>
      </c>
      <c r="AC442" s="60">
        <v>1.2492000000000001</v>
      </c>
      <c r="AD442" s="61">
        <f>HLOOKUP(T442,既存設備NO1!$E$16:$P$17,2,0)</f>
        <v>0</v>
      </c>
      <c r="AE442" s="62">
        <f t="shared" ref="AE442:AE505" si="16">ROUNDDOWN(IF(AD442&gt;=0.25,Z442*AD442+AA442,AB442*AD442+AC442),3)</f>
        <v>1.2490000000000001</v>
      </c>
    </row>
    <row r="443" spans="13:31" ht="13.5" customHeight="1">
      <c r="M443" s="46">
        <v>1</v>
      </c>
      <c r="N443" s="47" t="s">
        <v>128</v>
      </c>
      <c r="O443" s="47" t="s">
        <v>489</v>
      </c>
      <c r="P443" s="47" t="s">
        <v>344</v>
      </c>
      <c r="Q443" s="47" t="s">
        <v>637</v>
      </c>
      <c r="R443" s="48">
        <v>0.42499999999999999</v>
      </c>
      <c r="T443" s="55">
        <v>8</v>
      </c>
      <c r="U443" s="56">
        <v>2005</v>
      </c>
      <c r="V443" s="57" t="s">
        <v>124</v>
      </c>
      <c r="W443" s="57" t="s">
        <v>121</v>
      </c>
      <c r="X443" s="57" t="s">
        <v>102</v>
      </c>
      <c r="Y443" s="58" t="str">
        <f t="shared" si="15"/>
        <v>82005冷房設備用有り</v>
      </c>
      <c r="Z443" s="59">
        <v>-0.114</v>
      </c>
      <c r="AA443" s="59">
        <v>1.1140000000000001</v>
      </c>
      <c r="AB443" s="60">
        <v>1.0325</v>
      </c>
      <c r="AC443" s="60">
        <v>0.82740000000000002</v>
      </c>
      <c r="AD443" s="61">
        <f>HLOOKUP(T443,既存設備NO1!$E$16:$P$17,2,0)</f>
        <v>0</v>
      </c>
      <c r="AE443" s="62">
        <f t="shared" si="16"/>
        <v>0.82699999999999996</v>
      </c>
    </row>
    <row r="444" spans="13:31" ht="13.5" customHeight="1">
      <c r="M444" s="46">
        <v>1</v>
      </c>
      <c r="N444" s="47" t="s">
        <v>138</v>
      </c>
      <c r="O444" s="47" t="s">
        <v>489</v>
      </c>
      <c r="P444" s="47" t="s">
        <v>344</v>
      </c>
      <c r="Q444" s="47" t="s">
        <v>638</v>
      </c>
      <c r="R444" s="48">
        <v>0.21</v>
      </c>
      <c r="T444" s="55">
        <v>8</v>
      </c>
      <c r="U444" s="56">
        <v>2005</v>
      </c>
      <c r="V444" s="57" t="s">
        <v>124</v>
      </c>
      <c r="W444" s="57" t="s">
        <v>125</v>
      </c>
      <c r="X444" s="57" t="s">
        <v>140</v>
      </c>
      <c r="Y444" s="58" t="str">
        <f t="shared" si="15"/>
        <v>82005冷房店舗用無し（一定速）</v>
      </c>
      <c r="Z444" s="59">
        <v>0.25</v>
      </c>
      <c r="AA444" s="59">
        <v>0.75</v>
      </c>
      <c r="AB444" s="60">
        <v>0.25</v>
      </c>
      <c r="AC444" s="60">
        <v>0.75</v>
      </c>
      <c r="AD444" s="61">
        <f>HLOOKUP(T444,既存設備NO1!$E$16:$P$17,2,0)</f>
        <v>0</v>
      </c>
      <c r="AE444" s="62">
        <f t="shared" si="16"/>
        <v>0.75</v>
      </c>
    </row>
    <row r="445" spans="13:31" ht="13.5" customHeight="1">
      <c r="M445" s="46">
        <v>1</v>
      </c>
      <c r="N445" s="47" t="s">
        <v>143</v>
      </c>
      <c r="O445" s="47" t="s">
        <v>489</v>
      </c>
      <c r="P445" s="47" t="s">
        <v>344</v>
      </c>
      <c r="Q445" s="47" t="s">
        <v>639</v>
      </c>
      <c r="R445" s="48">
        <v>0.23699999999999999</v>
      </c>
      <c r="T445" s="55">
        <v>8</v>
      </c>
      <c r="U445" s="56">
        <v>2005</v>
      </c>
      <c r="V445" s="57" t="s">
        <v>124</v>
      </c>
      <c r="W445" s="57" t="s">
        <v>111</v>
      </c>
      <c r="X445" s="57" t="s">
        <v>140</v>
      </c>
      <c r="Y445" s="58" t="str">
        <f t="shared" si="15"/>
        <v>82005冷房ビル用マルチ無し（一定速）</v>
      </c>
      <c r="Z445" s="59">
        <v>0.25</v>
      </c>
      <c r="AA445" s="59">
        <v>0.75</v>
      </c>
      <c r="AB445" s="60">
        <v>0.25</v>
      </c>
      <c r="AC445" s="60">
        <v>0.75</v>
      </c>
      <c r="AD445" s="61">
        <f>HLOOKUP(T445,既存設備NO1!$E$16:$P$17,2,0)</f>
        <v>0</v>
      </c>
      <c r="AE445" s="62">
        <f t="shared" si="16"/>
        <v>0.75</v>
      </c>
    </row>
    <row r="446" spans="13:31" ht="13.5" customHeight="1">
      <c r="M446" s="46">
        <v>1</v>
      </c>
      <c r="N446" s="47" t="s">
        <v>149</v>
      </c>
      <c r="O446" s="47" t="s">
        <v>489</v>
      </c>
      <c r="P446" s="47" t="s">
        <v>344</v>
      </c>
      <c r="Q446" s="47" t="s">
        <v>640</v>
      </c>
      <c r="R446" s="48">
        <v>0.23300000000000001</v>
      </c>
      <c r="T446" s="55">
        <v>8</v>
      </c>
      <c r="U446" s="56">
        <v>2005</v>
      </c>
      <c r="V446" s="57" t="s">
        <v>124</v>
      </c>
      <c r="W446" s="57" t="s">
        <v>121</v>
      </c>
      <c r="X446" s="57" t="s">
        <v>140</v>
      </c>
      <c r="Y446" s="58" t="str">
        <f t="shared" si="15"/>
        <v>82005冷房設備用無し（一定速）</v>
      </c>
      <c r="Z446" s="59">
        <v>0.25</v>
      </c>
      <c r="AA446" s="59">
        <v>0.75</v>
      </c>
      <c r="AB446" s="60">
        <v>0.25</v>
      </c>
      <c r="AC446" s="60">
        <v>0.75</v>
      </c>
      <c r="AD446" s="61">
        <f>HLOOKUP(T446,既存設備NO1!$E$16:$P$17,2,0)</f>
        <v>0</v>
      </c>
      <c r="AE446" s="62">
        <f t="shared" si="16"/>
        <v>0.75</v>
      </c>
    </row>
    <row r="447" spans="13:31" ht="13.5" customHeight="1">
      <c r="M447" s="46">
        <v>1</v>
      </c>
      <c r="N447" s="47" t="s">
        <v>154</v>
      </c>
      <c r="O447" s="47" t="s">
        <v>489</v>
      </c>
      <c r="P447" s="47" t="s">
        <v>344</v>
      </c>
      <c r="Q447" s="47" t="s">
        <v>641</v>
      </c>
      <c r="R447" s="48">
        <v>0.37</v>
      </c>
      <c r="T447" s="55">
        <v>8</v>
      </c>
      <c r="U447" s="56">
        <v>2005</v>
      </c>
      <c r="V447" s="57" t="s">
        <v>156</v>
      </c>
      <c r="W447" s="57" t="s">
        <v>125</v>
      </c>
      <c r="X447" s="57" t="s">
        <v>102</v>
      </c>
      <c r="Y447" s="58" t="str">
        <f t="shared" si="15"/>
        <v>82005暖房店舗用有り</v>
      </c>
      <c r="Z447" s="59">
        <v>-0.65</v>
      </c>
      <c r="AA447" s="59">
        <v>1.65</v>
      </c>
      <c r="AB447" s="60">
        <v>1.0726</v>
      </c>
      <c r="AC447" s="60">
        <v>1.2194</v>
      </c>
      <c r="AD447" s="61">
        <f>HLOOKUP(T447,既存設備NO1!$E$16:$P$17,2,0)</f>
        <v>0</v>
      </c>
      <c r="AE447" s="62">
        <f t="shared" si="16"/>
        <v>1.2190000000000001</v>
      </c>
    </row>
    <row r="448" spans="13:31">
      <c r="M448" s="46">
        <v>1</v>
      </c>
      <c r="N448" s="47" t="s">
        <v>153</v>
      </c>
      <c r="O448" s="47" t="s">
        <v>489</v>
      </c>
      <c r="P448" s="47" t="s">
        <v>344</v>
      </c>
      <c r="Q448" s="47" t="s">
        <v>642</v>
      </c>
      <c r="R448" s="48">
        <v>0.27800000000000002</v>
      </c>
      <c r="T448" s="55">
        <v>8</v>
      </c>
      <c r="U448" s="56">
        <v>2005</v>
      </c>
      <c r="V448" s="57" t="s">
        <v>156</v>
      </c>
      <c r="W448" s="57" t="s">
        <v>111</v>
      </c>
      <c r="X448" s="57" t="s">
        <v>102</v>
      </c>
      <c r="Y448" s="58" t="str">
        <f t="shared" si="15"/>
        <v>82005暖房ビル用マルチ有り</v>
      </c>
      <c r="Z448" s="59">
        <v>-0.56000000000000005</v>
      </c>
      <c r="AA448" s="59">
        <v>1.56</v>
      </c>
      <c r="AB448" s="60">
        <v>1.0330999999999999</v>
      </c>
      <c r="AC448" s="60">
        <v>1.1617</v>
      </c>
      <c r="AD448" s="61">
        <f>HLOOKUP(T448,既存設備NO1!$E$16:$P$17,2,0)</f>
        <v>0</v>
      </c>
      <c r="AE448" s="62">
        <f t="shared" si="16"/>
        <v>1.161</v>
      </c>
    </row>
    <row r="449" spans="13:31" ht="13.5" customHeight="1">
      <c r="M449" s="46">
        <v>1</v>
      </c>
      <c r="N449" s="47" t="s">
        <v>110</v>
      </c>
      <c r="O449" s="47" t="s">
        <v>489</v>
      </c>
      <c r="P449" s="47" t="s">
        <v>344</v>
      </c>
      <c r="Q449" s="47" t="s">
        <v>643</v>
      </c>
      <c r="R449" s="48">
        <v>0.56100000000000005</v>
      </c>
      <c r="T449" s="55">
        <v>8</v>
      </c>
      <c r="U449" s="56">
        <v>2005</v>
      </c>
      <c r="V449" s="57" t="s">
        <v>156</v>
      </c>
      <c r="W449" s="57" t="s">
        <v>121</v>
      </c>
      <c r="X449" s="57" t="s">
        <v>102</v>
      </c>
      <c r="Y449" s="58" t="str">
        <f t="shared" si="15"/>
        <v>82005暖房設備用有り</v>
      </c>
      <c r="Z449" s="59">
        <v>-0.126</v>
      </c>
      <c r="AA449" s="59">
        <v>1.1259999999999999</v>
      </c>
      <c r="AB449" s="60">
        <v>1.0239</v>
      </c>
      <c r="AC449" s="60">
        <v>0.83850000000000002</v>
      </c>
      <c r="AD449" s="61">
        <f>HLOOKUP(T449,既存設備NO1!$E$16:$P$17,2,0)</f>
        <v>0</v>
      </c>
      <c r="AE449" s="62">
        <f t="shared" si="16"/>
        <v>0.83799999999999997</v>
      </c>
    </row>
    <row r="450" spans="13:31" ht="13.5" customHeight="1">
      <c r="M450" s="46">
        <v>1</v>
      </c>
      <c r="N450" s="47" t="s">
        <v>90</v>
      </c>
      <c r="O450" s="47" t="s">
        <v>489</v>
      </c>
      <c r="P450" s="47" t="s">
        <v>344</v>
      </c>
      <c r="Q450" s="47" t="s">
        <v>644</v>
      </c>
      <c r="R450" s="48">
        <v>0.66600000000000004</v>
      </c>
      <c r="T450" s="55">
        <v>8</v>
      </c>
      <c r="U450" s="56">
        <v>2005</v>
      </c>
      <c r="V450" s="57" t="s">
        <v>156</v>
      </c>
      <c r="W450" s="57" t="s">
        <v>125</v>
      </c>
      <c r="X450" s="57" t="s">
        <v>140</v>
      </c>
      <c r="Y450" s="58" t="str">
        <f t="shared" si="15"/>
        <v>82005暖房店舗用無し（一定速）</v>
      </c>
      <c r="Z450" s="59">
        <v>0.25</v>
      </c>
      <c r="AA450" s="59">
        <v>0.75</v>
      </c>
      <c r="AB450" s="60">
        <v>0.25</v>
      </c>
      <c r="AC450" s="60">
        <v>0.75</v>
      </c>
      <c r="AD450" s="61">
        <f>HLOOKUP(T450,既存設備NO1!$E$16:$P$17,2,0)</f>
        <v>0</v>
      </c>
      <c r="AE450" s="62">
        <f t="shared" si="16"/>
        <v>0.75</v>
      </c>
    </row>
    <row r="451" spans="13:31" ht="13.5" customHeight="1">
      <c r="M451" s="46">
        <v>1</v>
      </c>
      <c r="N451" s="47" t="s">
        <v>171</v>
      </c>
      <c r="O451" s="47" t="s">
        <v>489</v>
      </c>
      <c r="P451" s="47" t="s">
        <v>344</v>
      </c>
      <c r="Q451" s="47" t="s">
        <v>645</v>
      </c>
      <c r="R451" s="48">
        <v>0.158</v>
      </c>
      <c r="T451" s="55">
        <v>8</v>
      </c>
      <c r="U451" s="56">
        <v>2005</v>
      </c>
      <c r="V451" s="57" t="s">
        <v>156</v>
      </c>
      <c r="W451" s="57" t="s">
        <v>111</v>
      </c>
      <c r="X451" s="57" t="s">
        <v>140</v>
      </c>
      <c r="Y451" s="58" t="str">
        <f t="shared" si="15"/>
        <v>82005暖房ビル用マルチ無し（一定速）</v>
      </c>
      <c r="Z451" s="59">
        <v>0.25</v>
      </c>
      <c r="AA451" s="59">
        <v>0.75</v>
      </c>
      <c r="AB451" s="60">
        <v>0.25</v>
      </c>
      <c r="AC451" s="60">
        <v>0.75</v>
      </c>
      <c r="AD451" s="61">
        <f>HLOOKUP(T451,既存設備NO1!$E$16:$P$17,2,0)</f>
        <v>0</v>
      </c>
      <c r="AE451" s="62">
        <f t="shared" si="16"/>
        <v>0.75</v>
      </c>
    </row>
    <row r="452" spans="13:31" ht="13.5" customHeight="1">
      <c r="M452" s="46">
        <v>2</v>
      </c>
      <c r="N452" s="47" t="s">
        <v>112</v>
      </c>
      <c r="O452" s="47" t="s">
        <v>489</v>
      </c>
      <c r="P452" s="47" t="s">
        <v>344</v>
      </c>
      <c r="Q452" s="47" t="s">
        <v>646</v>
      </c>
      <c r="R452" s="48">
        <v>0.193</v>
      </c>
      <c r="T452" s="55">
        <v>8</v>
      </c>
      <c r="U452" s="56">
        <v>2005</v>
      </c>
      <c r="V452" s="57" t="s">
        <v>156</v>
      </c>
      <c r="W452" s="57" t="s">
        <v>121</v>
      </c>
      <c r="X452" s="57" t="s">
        <v>140</v>
      </c>
      <c r="Y452" s="58" t="str">
        <f t="shared" si="15"/>
        <v>82005暖房設備用無し（一定速）</v>
      </c>
      <c r="Z452" s="59">
        <v>0.25</v>
      </c>
      <c r="AA452" s="59">
        <v>0.75</v>
      </c>
      <c r="AB452" s="60">
        <v>0.25</v>
      </c>
      <c r="AC452" s="60">
        <v>0.75</v>
      </c>
      <c r="AD452" s="61">
        <f>HLOOKUP(T452,既存設備NO1!$E$16:$P$17,2,0)</f>
        <v>0</v>
      </c>
      <c r="AE452" s="62">
        <f t="shared" si="16"/>
        <v>0.75</v>
      </c>
    </row>
    <row r="453" spans="13:31" ht="13.5" customHeight="1">
      <c r="M453" s="46">
        <v>2</v>
      </c>
      <c r="N453" s="47" t="s">
        <v>122</v>
      </c>
      <c r="O453" s="47" t="s">
        <v>489</v>
      </c>
      <c r="P453" s="47" t="s">
        <v>344</v>
      </c>
      <c r="Q453" s="47" t="s">
        <v>647</v>
      </c>
      <c r="R453" s="48">
        <v>0.22900000000000001</v>
      </c>
      <c r="T453" s="55">
        <v>8</v>
      </c>
      <c r="U453" s="67">
        <v>2010</v>
      </c>
      <c r="V453" s="46" t="s">
        <v>124</v>
      </c>
      <c r="W453" s="46" t="s">
        <v>125</v>
      </c>
      <c r="X453" s="46" t="s">
        <v>102</v>
      </c>
      <c r="Y453" s="68" t="str">
        <f t="shared" si="15"/>
        <v>82010冷房店舗用有り</v>
      </c>
      <c r="Z453" s="69">
        <v>-1.1000000000000001</v>
      </c>
      <c r="AA453" s="69">
        <v>2.1</v>
      </c>
      <c r="AB453" s="70">
        <v>1.0511999999999999</v>
      </c>
      <c r="AC453" s="70">
        <v>1.5622</v>
      </c>
      <c r="AD453" s="61">
        <f>HLOOKUP(T453,既存設備NO1!$E$16:$P$17,2,0)</f>
        <v>0</v>
      </c>
      <c r="AE453" s="62">
        <f t="shared" si="16"/>
        <v>1.5620000000000001</v>
      </c>
    </row>
    <row r="454" spans="13:31">
      <c r="M454" s="46">
        <v>2</v>
      </c>
      <c r="N454" s="47" t="s">
        <v>130</v>
      </c>
      <c r="O454" s="47" t="s">
        <v>489</v>
      </c>
      <c r="P454" s="47" t="s">
        <v>344</v>
      </c>
      <c r="Q454" s="47" t="s">
        <v>648</v>
      </c>
      <c r="R454" s="48">
        <v>0.254</v>
      </c>
      <c r="T454" s="55">
        <v>8</v>
      </c>
      <c r="U454" s="67">
        <v>2010</v>
      </c>
      <c r="V454" s="46" t="s">
        <v>124</v>
      </c>
      <c r="W454" s="46" t="s">
        <v>111</v>
      </c>
      <c r="X454" s="46" t="s">
        <v>102</v>
      </c>
      <c r="Y454" s="68" t="str">
        <f t="shared" si="15"/>
        <v>82010冷房ビル用マルチ有り</v>
      </c>
      <c r="Z454" s="69">
        <v>-0.88</v>
      </c>
      <c r="AA454" s="69">
        <v>1.88</v>
      </c>
      <c r="AB454" s="70">
        <v>1.0548999999999999</v>
      </c>
      <c r="AC454" s="70">
        <v>1.3963000000000001</v>
      </c>
      <c r="AD454" s="61">
        <f>HLOOKUP(T454,既存設備NO1!$E$16:$P$17,2,0)</f>
        <v>0</v>
      </c>
      <c r="AE454" s="62">
        <f t="shared" si="16"/>
        <v>1.3959999999999999</v>
      </c>
    </row>
    <row r="455" spans="13:31" ht="13.5" customHeight="1">
      <c r="M455" s="46">
        <v>2</v>
      </c>
      <c r="N455" s="47" t="s">
        <v>128</v>
      </c>
      <c r="O455" s="47" t="s">
        <v>489</v>
      </c>
      <c r="P455" s="47" t="s">
        <v>344</v>
      </c>
      <c r="Q455" s="47" t="s">
        <v>649</v>
      </c>
      <c r="R455" s="48">
        <v>0.36699999999999999</v>
      </c>
      <c r="T455" s="55">
        <v>8</v>
      </c>
      <c r="U455" s="67">
        <v>2010</v>
      </c>
      <c r="V455" s="46" t="s">
        <v>124</v>
      </c>
      <c r="W455" s="46" t="s">
        <v>121</v>
      </c>
      <c r="X455" s="46" t="s">
        <v>102</v>
      </c>
      <c r="Y455" s="68" t="str">
        <f t="shared" si="15"/>
        <v>82010冷房設備用有り</v>
      </c>
      <c r="Z455" s="69">
        <v>-0.26</v>
      </c>
      <c r="AA455" s="69">
        <v>1.26</v>
      </c>
      <c r="AB455" s="70">
        <v>1.1929000000000001</v>
      </c>
      <c r="AC455" s="70">
        <v>0.89680000000000004</v>
      </c>
      <c r="AD455" s="61">
        <f>HLOOKUP(T455,既存設備NO1!$E$16:$P$17,2,0)</f>
        <v>0</v>
      </c>
      <c r="AE455" s="62">
        <f t="shared" si="16"/>
        <v>0.89600000000000002</v>
      </c>
    </row>
    <row r="456" spans="13:31" ht="13.5" customHeight="1">
      <c r="M456" s="46">
        <v>2</v>
      </c>
      <c r="N456" s="47" t="s">
        <v>138</v>
      </c>
      <c r="O456" s="47" t="s">
        <v>489</v>
      </c>
      <c r="P456" s="47" t="s">
        <v>344</v>
      </c>
      <c r="Q456" s="47" t="s">
        <v>650</v>
      </c>
      <c r="R456" s="48">
        <v>0.224</v>
      </c>
      <c r="T456" s="55">
        <v>8</v>
      </c>
      <c r="U456" s="67">
        <v>2010</v>
      </c>
      <c r="V456" s="46" t="s">
        <v>124</v>
      </c>
      <c r="W456" s="46" t="s">
        <v>125</v>
      </c>
      <c r="X456" s="46" t="s">
        <v>140</v>
      </c>
      <c r="Y456" s="68" t="str">
        <f t="shared" si="15"/>
        <v>82010冷房店舗用無し（一定速）</v>
      </c>
      <c r="Z456" s="69">
        <v>0.25</v>
      </c>
      <c r="AA456" s="69">
        <v>0.75</v>
      </c>
      <c r="AB456" s="70">
        <v>0.25</v>
      </c>
      <c r="AC456" s="70">
        <v>0.75</v>
      </c>
      <c r="AD456" s="61">
        <f>HLOOKUP(T456,既存設備NO1!$E$16:$P$17,2,0)</f>
        <v>0</v>
      </c>
      <c r="AE456" s="62">
        <f t="shared" si="16"/>
        <v>0.75</v>
      </c>
    </row>
    <row r="457" spans="13:31" ht="13.5" customHeight="1">
      <c r="M457" s="46">
        <v>2</v>
      </c>
      <c r="N457" s="47" t="s">
        <v>143</v>
      </c>
      <c r="O457" s="47" t="s">
        <v>489</v>
      </c>
      <c r="P457" s="47" t="s">
        <v>344</v>
      </c>
      <c r="Q457" s="47" t="s">
        <v>651</v>
      </c>
      <c r="R457" s="48">
        <v>0.23499999999999999</v>
      </c>
      <c r="T457" s="55">
        <v>8</v>
      </c>
      <c r="U457" s="67">
        <v>2010</v>
      </c>
      <c r="V457" s="46" t="s">
        <v>124</v>
      </c>
      <c r="W457" s="46" t="s">
        <v>111</v>
      </c>
      <c r="X457" s="46" t="s">
        <v>140</v>
      </c>
      <c r="Y457" s="68" t="str">
        <f t="shared" si="15"/>
        <v>82010冷房ビル用マルチ無し（一定速）</v>
      </c>
      <c r="Z457" s="69">
        <v>0.25</v>
      </c>
      <c r="AA457" s="69">
        <v>0.75</v>
      </c>
      <c r="AB457" s="70">
        <v>0.25</v>
      </c>
      <c r="AC457" s="70">
        <v>0.75</v>
      </c>
      <c r="AD457" s="61">
        <f>HLOOKUP(T457,既存設備NO1!$E$16:$P$17,2,0)</f>
        <v>0</v>
      </c>
      <c r="AE457" s="62">
        <f t="shared" si="16"/>
        <v>0.75</v>
      </c>
    </row>
    <row r="458" spans="13:31" ht="13.5" customHeight="1">
      <c r="M458" s="46">
        <v>2</v>
      </c>
      <c r="N458" s="47" t="s">
        <v>149</v>
      </c>
      <c r="O458" s="47" t="s">
        <v>489</v>
      </c>
      <c r="P458" s="47" t="s">
        <v>344</v>
      </c>
      <c r="Q458" s="47" t="s">
        <v>652</v>
      </c>
      <c r="R458" s="48">
        <v>0.21</v>
      </c>
      <c r="T458" s="55">
        <v>8</v>
      </c>
      <c r="U458" s="67">
        <v>2010</v>
      </c>
      <c r="V458" s="46" t="s">
        <v>124</v>
      </c>
      <c r="W458" s="46" t="s">
        <v>121</v>
      </c>
      <c r="X458" s="46" t="s">
        <v>140</v>
      </c>
      <c r="Y458" s="68" t="str">
        <f t="shared" si="15"/>
        <v>82010冷房設備用無し（一定速）</v>
      </c>
      <c r="Z458" s="69">
        <v>0.25</v>
      </c>
      <c r="AA458" s="69">
        <v>0.75</v>
      </c>
      <c r="AB458" s="70">
        <v>0.25</v>
      </c>
      <c r="AC458" s="70">
        <v>0.75</v>
      </c>
      <c r="AD458" s="61">
        <f>HLOOKUP(T458,既存設備NO1!$E$16:$P$17,2,0)</f>
        <v>0</v>
      </c>
      <c r="AE458" s="62">
        <f t="shared" si="16"/>
        <v>0.75</v>
      </c>
    </row>
    <row r="459" spans="13:31" ht="13.5" customHeight="1">
      <c r="M459" s="46">
        <v>2</v>
      </c>
      <c r="N459" s="47" t="s">
        <v>154</v>
      </c>
      <c r="O459" s="47" t="s">
        <v>489</v>
      </c>
      <c r="P459" s="47" t="s">
        <v>344</v>
      </c>
      <c r="Q459" s="47" t="s">
        <v>653</v>
      </c>
      <c r="R459" s="48">
        <v>0.35899999999999999</v>
      </c>
      <c r="T459" s="55">
        <v>8</v>
      </c>
      <c r="U459" s="67">
        <v>2010</v>
      </c>
      <c r="V459" s="46" t="s">
        <v>156</v>
      </c>
      <c r="W459" s="46" t="s">
        <v>125</v>
      </c>
      <c r="X459" s="46" t="s">
        <v>102</v>
      </c>
      <c r="Y459" s="68" t="str">
        <f t="shared" si="15"/>
        <v>82010暖房店舗用有り</v>
      </c>
      <c r="Z459" s="69">
        <v>-0.72</v>
      </c>
      <c r="AA459" s="69">
        <v>1.72</v>
      </c>
      <c r="AB459" s="70">
        <v>1.0757000000000001</v>
      </c>
      <c r="AC459" s="70">
        <v>1.2710999999999999</v>
      </c>
      <c r="AD459" s="61">
        <f>HLOOKUP(T459,既存設備NO1!$E$16:$P$17,2,0)</f>
        <v>0</v>
      </c>
      <c r="AE459" s="62">
        <f t="shared" si="16"/>
        <v>1.2709999999999999</v>
      </c>
    </row>
    <row r="460" spans="13:31">
      <c r="M460" s="46">
        <v>2</v>
      </c>
      <c r="N460" s="47" t="s">
        <v>153</v>
      </c>
      <c r="O460" s="47" t="s">
        <v>489</v>
      </c>
      <c r="P460" s="47" t="s">
        <v>344</v>
      </c>
      <c r="Q460" s="47" t="s">
        <v>654</v>
      </c>
      <c r="R460" s="48">
        <v>0.25</v>
      </c>
      <c r="T460" s="55">
        <v>8</v>
      </c>
      <c r="U460" s="67">
        <v>2010</v>
      </c>
      <c r="V460" s="46" t="s">
        <v>156</v>
      </c>
      <c r="W460" s="46" t="s">
        <v>111</v>
      </c>
      <c r="X460" s="46" t="s">
        <v>102</v>
      </c>
      <c r="Y460" s="68" t="str">
        <f t="shared" si="15"/>
        <v>82010暖房ビル用マルチ有り</v>
      </c>
      <c r="Z460" s="69">
        <v>-0.7</v>
      </c>
      <c r="AA460" s="69">
        <v>1.7</v>
      </c>
      <c r="AB460" s="70">
        <v>1.036</v>
      </c>
      <c r="AC460" s="70">
        <v>1.266</v>
      </c>
      <c r="AD460" s="61">
        <f>HLOOKUP(T460,既存設備NO1!$E$16:$P$17,2,0)</f>
        <v>0</v>
      </c>
      <c r="AE460" s="62">
        <f t="shared" si="16"/>
        <v>1.266</v>
      </c>
    </row>
    <row r="461" spans="13:31" ht="13.5" customHeight="1">
      <c r="M461" s="46">
        <v>2</v>
      </c>
      <c r="N461" s="47" t="s">
        <v>110</v>
      </c>
      <c r="O461" s="47" t="s">
        <v>489</v>
      </c>
      <c r="P461" s="47" t="s">
        <v>344</v>
      </c>
      <c r="Q461" s="47" t="s">
        <v>655</v>
      </c>
      <c r="R461" s="48">
        <v>0.51700000000000002</v>
      </c>
      <c r="T461" s="55">
        <v>8</v>
      </c>
      <c r="U461" s="67">
        <v>2010</v>
      </c>
      <c r="V461" s="46" t="s">
        <v>156</v>
      </c>
      <c r="W461" s="46" t="s">
        <v>121</v>
      </c>
      <c r="X461" s="46" t="s">
        <v>102</v>
      </c>
      <c r="Y461" s="68" t="str">
        <f t="shared" si="15"/>
        <v>82010暖房設備用有り</v>
      </c>
      <c r="Z461" s="69">
        <v>-0.26</v>
      </c>
      <c r="AA461" s="69">
        <v>1.26</v>
      </c>
      <c r="AB461" s="70">
        <v>0.82779999999999998</v>
      </c>
      <c r="AC461" s="70">
        <v>0.98809999999999998</v>
      </c>
      <c r="AD461" s="61">
        <f>HLOOKUP(T461,既存設備NO1!$E$16:$P$17,2,0)</f>
        <v>0</v>
      </c>
      <c r="AE461" s="62">
        <f t="shared" si="16"/>
        <v>0.98799999999999999</v>
      </c>
    </row>
    <row r="462" spans="13:31" ht="13.5" customHeight="1">
      <c r="M462" s="46">
        <v>2</v>
      </c>
      <c r="N462" s="47" t="s">
        <v>90</v>
      </c>
      <c r="O462" s="47" t="s">
        <v>489</v>
      </c>
      <c r="P462" s="47" t="s">
        <v>344</v>
      </c>
      <c r="Q462" s="47" t="s">
        <v>656</v>
      </c>
      <c r="R462" s="48">
        <v>0.627</v>
      </c>
      <c r="T462" s="55">
        <v>8</v>
      </c>
      <c r="U462" s="67">
        <v>2010</v>
      </c>
      <c r="V462" s="46" t="s">
        <v>156</v>
      </c>
      <c r="W462" s="46" t="s">
        <v>125</v>
      </c>
      <c r="X462" s="46" t="s">
        <v>140</v>
      </c>
      <c r="Y462" s="68" t="str">
        <f t="shared" si="15"/>
        <v>82010暖房店舗用無し（一定速）</v>
      </c>
      <c r="Z462" s="69">
        <v>0.25</v>
      </c>
      <c r="AA462" s="69">
        <v>0.75</v>
      </c>
      <c r="AB462" s="70">
        <v>0.25</v>
      </c>
      <c r="AC462" s="70">
        <v>0.75</v>
      </c>
      <c r="AD462" s="61">
        <f>HLOOKUP(T462,既存設備NO1!$E$16:$P$17,2,0)</f>
        <v>0</v>
      </c>
      <c r="AE462" s="62">
        <f t="shared" si="16"/>
        <v>0.75</v>
      </c>
    </row>
    <row r="463" spans="13:31" ht="13.5" customHeight="1">
      <c r="M463" s="46">
        <v>2</v>
      </c>
      <c r="N463" s="47" t="s">
        <v>171</v>
      </c>
      <c r="O463" s="47" t="s">
        <v>489</v>
      </c>
      <c r="P463" s="47" t="s">
        <v>344</v>
      </c>
      <c r="Q463" s="47" t="s">
        <v>657</v>
      </c>
      <c r="R463" s="48">
        <v>0.11899999999999999</v>
      </c>
      <c r="T463" s="55">
        <v>8</v>
      </c>
      <c r="U463" s="67">
        <v>2010</v>
      </c>
      <c r="V463" s="46" t="s">
        <v>156</v>
      </c>
      <c r="W463" s="46" t="s">
        <v>111</v>
      </c>
      <c r="X463" s="46" t="s">
        <v>140</v>
      </c>
      <c r="Y463" s="68" t="str">
        <f t="shared" si="15"/>
        <v>82010暖房ビル用マルチ無し（一定速）</v>
      </c>
      <c r="Z463" s="69">
        <v>0.25</v>
      </c>
      <c r="AA463" s="69">
        <v>0.75</v>
      </c>
      <c r="AB463" s="70">
        <v>0.25</v>
      </c>
      <c r="AC463" s="70">
        <v>0.75</v>
      </c>
      <c r="AD463" s="61">
        <f>HLOOKUP(T463,既存設備NO1!$E$16:$P$17,2,0)</f>
        <v>0</v>
      </c>
      <c r="AE463" s="62">
        <f t="shared" si="16"/>
        <v>0.75</v>
      </c>
    </row>
    <row r="464" spans="13:31" ht="13.5" customHeight="1">
      <c r="M464" s="46">
        <v>3</v>
      </c>
      <c r="N464" s="47" t="s">
        <v>112</v>
      </c>
      <c r="O464" s="47" t="s">
        <v>489</v>
      </c>
      <c r="P464" s="47" t="s">
        <v>344</v>
      </c>
      <c r="Q464" s="47" t="s">
        <v>658</v>
      </c>
      <c r="R464" s="48">
        <v>0.14599999999999999</v>
      </c>
      <c r="T464" s="55">
        <v>8</v>
      </c>
      <c r="U464" s="67">
        <v>2010</v>
      </c>
      <c r="V464" s="46" t="s">
        <v>156</v>
      </c>
      <c r="W464" s="46" t="s">
        <v>121</v>
      </c>
      <c r="X464" s="46" t="s">
        <v>140</v>
      </c>
      <c r="Y464" s="68" t="str">
        <f t="shared" si="15"/>
        <v>82010暖房設備用無し（一定速）</v>
      </c>
      <c r="Z464" s="69">
        <v>0.25</v>
      </c>
      <c r="AA464" s="69">
        <v>0.75</v>
      </c>
      <c r="AB464" s="70">
        <v>0.25</v>
      </c>
      <c r="AC464" s="70">
        <v>0.75</v>
      </c>
      <c r="AD464" s="61">
        <f>HLOOKUP(T464,既存設備NO1!$E$16:$P$17,2,0)</f>
        <v>0</v>
      </c>
      <c r="AE464" s="62">
        <f t="shared" si="16"/>
        <v>0.75</v>
      </c>
    </row>
    <row r="465" spans="13:31" ht="13.5" customHeight="1">
      <c r="M465" s="46">
        <v>3</v>
      </c>
      <c r="N465" s="47" t="s">
        <v>122</v>
      </c>
      <c r="O465" s="47" t="s">
        <v>489</v>
      </c>
      <c r="P465" s="47" t="s">
        <v>344</v>
      </c>
      <c r="Q465" s="47" t="s">
        <v>659</v>
      </c>
      <c r="R465" s="48">
        <v>0.123</v>
      </c>
      <c r="T465" s="55">
        <v>8</v>
      </c>
      <c r="U465" s="67">
        <v>2015</v>
      </c>
      <c r="V465" s="46" t="s">
        <v>124</v>
      </c>
      <c r="W465" s="46" t="s">
        <v>125</v>
      </c>
      <c r="X465" s="46" t="s">
        <v>102</v>
      </c>
      <c r="Y465" s="68" t="str">
        <f t="shared" si="15"/>
        <v>82015冷房店舗用有り</v>
      </c>
      <c r="Z465" s="69">
        <v>-1.38</v>
      </c>
      <c r="AA465" s="69">
        <v>2.38</v>
      </c>
      <c r="AB465" s="70">
        <v>1.0581</v>
      </c>
      <c r="AC465" s="70">
        <v>1.7705</v>
      </c>
      <c r="AD465" s="61">
        <f>HLOOKUP(T465,既存設備NO1!$E$16:$P$17,2,0)</f>
        <v>0</v>
      </c>
      <c r="AE465" s="62">
        <f t="shared" si="16"/>
        <v>1.77</v>
      </c>
    </row>
    <row r="466" spans="13:31">
      <c r="M466" s="46">
        <v>3</v>
      </c>
      <c r="N466" s="47" t="s">
        <v>130</v>
      </c>
      <c r="O466" s="47" t="s">
        <v>489</v>
      </c>
      <c r="P466" s="47" t="s">
        <v>344</v>
      </c>
      <c r="Q466" s="47" t="s">
        <v>660</v>
      </c>
      <c r="R466" s="48">
        <v>0.15</v>
      </c>
      <c r="T466" s="55">
        <v>8</v>
      </c>
      <c r="U466" s="56">
        <v>2015</v>
      </c>
      <c r="V466" s="57" t="s">
        <v>124</v>
      </c>
      <c r="W466" s="57" t="s">
        <v>111</v>
      </c>
      <c r="X466" s="57" t="s">
        <v>102</v>
      </c>
      <c r="Y466" s="58" t="str">
        <f t="shared" si="15"/>
        <v>82015冷房ビル用マルチ有り</v>
      </c>
      <c r="Z466" s="59">
        <v>-1.5740000000000001</v>
      </c>
      <c r="AA466" s="59">
        <v>2.5739999999999998</v>
      </c>
      <c r="AB466" s="60">
        <v>1.0751999999999999</v>
      </c>
      <c r="AC466" s="60">
        <v>1.9117</v>
      </c>
      <c r="AD466" s="61">
        <f>HLOOKUP(T466,既存設備NO1!$E$16:$P$17,2,0)</f>
        <v>0</v>
      </c>
      <c r="AE466" s="62">
        <f t="shared" si="16"/>
        <v>1.911</v>
      </c>
    </row>
    <row r="467" spans="13:31" ht="13.5" customHeight="1">
      <c r="M467" s="46">
        <v>3</v>
      </c>
      <c r="N467" s="47" t="s">
        <v>128</v>
      </c>
      <c r="O467" s="47" t="s">
        <v>489</v>
      </c>
      <c r="P467" s="47" t="s">
        <v>344</v>
      </c>
      <c r="Q467" s="47" t="s">
        <v>661</v>
      </c>
      <c r="R467" s="48">
        <v>0.28999999999999998</v>
      </c>
      <c r="T467" s="55">
        <v>8</v>
      </c>
      <c r="U467" s="56">
        <v>2015</v>
      </c>
      <c r="V467" s="57" t="s">
        <v>124</v>
      </c>
      <c r="W467" s="57" t="s">
        <v>121</v>
      </c>
      <c r="X467" s="57" t="s">
        <v>102</v>
      </c>
      <c r="Y467" s="58" t="str">
        <f t="shared" si="15"/>
        <v>82015冷房設備用有り</v>
      </c>
      <c r="Z467" s="59">
        <v>-0.62</v>
      </c>
      <c r="AA467" s="59">
        <v>1.62</v>
      </c>
      <c r="AB467" s="60">
        <v>1.0472999999999999</v>
      </c>
      <c r="AC467" s="60">
        <v>1.2032</v>
      </c>
      <c r="AD467" s="61">
        <f>HLOOKUP(T467,既存設備NO1!$E$16:$P$17,2,0)</f>
        <v>0</v>
      </c>
      <c r="AE467" s="62">
        <f t="shared" si="16"/>
        <v>1.2030000000000001</v>
      </c>
    </row>
    <row r="468" spans="13:31" ht="13.5" customHeight="1">
      <c r="M468" s="46">
        <v>3</v>
      </c>
      <c r="N468" s="47" t="s">
        <v>138</v>
      </c>
      <c r="O468" s="47" t="s">
        <v>489</v>
      </c>
      <c r="P468" s="47" t="s">
        <v>344</v>
      </c>
      <c r="Q468" s="47" t="s">
        <v>662</v>
      </c>
      <c r="R468" s="48">
        <v>0.14299999999999999</v>
      </c>
      <c r="T468" s="55">
        <v>8</v>
      </c>
      <c r="U468" s="56">
        <v>2015</v>
      </c>
      <c r="V468" s="57" t="s">
        <v>124</v>
      </c>
      <c r="W468" s="57" t="s">
        <v>125</v>
      </c>
      <c r="X468" s="57" t="s">
        <v>140</v>
      </c>
      <c r="Y468" s="58" t="str">
        <f t="shared" si="15"/>
        <v>82015冷房店舗用無し（一定速）</v>
      </c>
      <c r="Z468" s="59">
        <v>0.25</v>
      </c>
      <c r="AA468" s="59">
        <v>0.75</v>
      </c>
      <c r="AB468" s="60">
        <v>0.25</v>
      </c>
      <c r="AC468" s="60">
        <v>0.75</v>
      </c>
      <c r="AD468" s="61">
        <f>HLOOKUP(T468,既存設備NO1!$E$16:$P$17,2,0)</f>
        <v>0</v>
      </c>
      <c r="AE468" s="62">
        <f t="shared" si="16"/>
        <v>0.75</v>
      </c>
    </row>
    <row r="469" spans="13:31" ht="13.5" customHeight="1">
      <c r="M469" s="46">
        <v>3</v>
      </c>
      <c r="N469" s="47" t="s">
        <v>143</v>
      </c>
      <c r="O469" s="47" t="s">
        <v>489</v>
      </c>
      <c r="P469" s="47" t="s">
        <v>344</v>
      </c>
      <c r="Q469" s="47" t="s">
        <v>663</v>
      </c>
      <c r="R469" s="48">
        <v>0.14199999999999999</v>
      </c>
      <c r="T469" s="55">
        <v>8</v>
      </c>
      <c r="U469" s="56">
        <v>2015</v>
      </c>
      <c r="V469" s="57" t="s">
        <v>124</v>
      </c>
      <c r="W469" s="57" t="s">
        <v>111</v>
      </c>
      <c r="X469" s="57" t="s">
        <v>140</v>
      </c>
      <c r="Y469" s="58" t="str">
        <f t="shared" si="15"/>
        <v>82015冷房ビル用マルチ無し（一定速）</v>
      </c>
      <c r="Z469" s="59">
        <v>0.25</v>
      </c>
      <c r="AA469" s="59">
        <v>0.75</v>
      </c>
      <c r="AB469" s="60">
        <v>0.25</v>
      </c>
      <c r="AC469" s="60">
        <v>0.75</v>
      </c>
      <c r="AD469" s="61">
        <f>HLOOKUP(T469,既存設備NO1!$E$16:$P$17,2,0)</f>
        <v>0</v>
      </c>
      <c r="AE469" s="62">
        <f t="shared" si="16"/>
        <v>0.75</v>
      </c>
    </row>
    <row r="470" spans="13:31" ht="13.5" customHeight="1">
      <c r="M470" s="46">
        <v>3</v>
      </c>
      <c r="N470" s="47" t="s">
        <v>149</v>
      </c>
      <c r="O470" s="47" t="s">
        <v>489</v>
      </c>
      <c r="P470" s="47" t="s">
        <v>344</v>
      </c>
      <c r="Q470" s="47" t="s">
        <v>664</v>
      </c>
      <c r="R470" s="48">
        <v>0.13</v>
      </c>
      <c r="T470" s="55">
        <v>8</v>
      </c>
      <c r="U470" s="56">
        <v>2015</v>
      </c>
      <c r="V470" s="57" t="s">
        <v>124</v>
      </c>
      <c r="W470" s="57" t="s">
        <v>121</v>
      </c>
      <c r="X470" s="57" t="s">
        <v>140</v>
      </c>
      <c r="Y470" s="58" t="str">
        <f t="shared" si="15"/>
        <v>82015冷房設備用無し（一定速）</v>
      </c>
      <c r="Z470" s="59">
        <v>0.25</v>
      </c>
      <c r="AA470" s="59">
        <v>0.75</v>
      </c>
      <c r="AB470" s="60">
        <v>0.25</v>
      </c>
      <c r="AC470" s="60">
        <v>0.75</v>
      </c>
      <c r="AD470" s="61">
        <f>HLOOKUP(T470,既存設備NO1!$E$16:$P$17,2,0)</f>
        <v>0</v>
      </c>
      <c r="AE470" s="62">
        <f t="shared" si="16"/>
        <v>0.75</v>
      </c>
    </row>
    <row r="471" spans="13:31" ht="13.5" customHeight="1">
      <c r="M471" s="46">
        <v>3</v>
      </c>
      <c r="N471" s="47" t="s">
        <v>154</v>
      </c>
      <c r="O471" s="47" t="s">
        <v>489</v>
      </c>
      <c r="P471" s="47" t="s">
        <v>344</v>
      </c>
      <c r="Q471" s="47" t="s">
        <v>665</v>
      </c>
      <c r="R471" s="48">
        <v>0.22</v>
      </c>
      <c r="T471" s="55">
        <v>8</v>
      </c>
      <c r="U471" s="56">
        <v>2015</v>
      </c>
      <c r="V471" s="57" t="s">
        <v>156</v>
      </c>
      <c r="W471" s="57" t="s">
        <v>125</v>
      </c>
      <c r="X471" s="57" t="s">
        <v>102</v>
      </c>
      <c r="Y471" s="58" t="str">
        <f t="shared" si="15"/>
        <v>82015暖房店舗用有り</v>
      </c>
      <c r="Z471" s="59">
        <v>-0.97</v>
      </c>
      <c r="AA471" s="59">
        <v>1.97</v>
      </c>
      <c r="AB471" s="60">
        <v>1.0867</v>
      </c>
      <c r="AC471" s="60">
        <v>1.4558</v>
      </c>
      <c r="AD471" s="61">
        <f>HLOOKUP(T471,既存設備NO1!$E$16:$P$17,2,0)</f>
        <v>0</v>
      </c>
      <c r="AE471" s="62">
        <f t="shared" si="16"/>
        <v>1.4550000000000001</v>
      </c>
    </row>
    <row r="472" spans="13:31">
      <c r="M472" s="46">
        <v>3</v>
      </c>
      <c r="N472" s="47" t="s">
        <v>153</v>
      </c>
      <c r="O472" s="47" t="s">
        <v>489</v>
      </c>
      <c r="P472" s="47" t="s">
        <v>344</v>
      </c>
      <c r="Q472" s="47" t="s">
        <v>666</v>
      </c>
      <c r="R472" s="48">
        <v>0.20100000000000001</v>
      </c>
      <c r="T472" s="55">
        <v>8</v>
      </c>
      <c r="U472" s="56">
        <v>2015</v>
      </c>
      <c r="V472" s="57" t="s">
        <v>156</v>
      </c>
      <c r="W472" s="57" t="s">
        <v>111</v>
      </c>
      <c r="X472" s="57" t="s">
        <v>102</v>
      </c>
      <c r="Y472" s="58" t="str">
        <f t="shared" si="15"/>
        <v>82015暖房ビル用マルチ有り</v>
      </c>
      <c r="Z472" s="59">
        <v>-0.876</v>
      </c>
      <c r="AA472" s="59">
        <v>1.8759999999999999</v>
      </c>
      <c r="AB472" s="60">
        <v>1.0398000000000001</v>
      </c>
      <c r="AC472" s="60">
        <v>1.3971</v>
      </c>
      <c r="AD472" s="61">
        <f>HLOOKUP(T472,既存設備NO1!$E$16:$P$17,2,0)</f>
        <v>0</v>
      </c>
      <c r="AE472" s="62">
        <f t="shared" si="16"/>
        <v>1.397</v>
      </c>
    </row>
    <row r="473" spans="13:31" ht="13.5" customHeight="1">
      <c r="M473" s="46">
        <v>3</v>
      </c>
      <c r="N473" s="47" t="s">
        <v>110</v>
      </c>
      <c r="O473" s="47" t="s">
        <v>489</v>
      </c>
      <c r="P473" s="47" t="s">
        <v>344</v>
      </c>
      <c r="Q473" s="47" t="s">
        <v>667</v>
      </c>
      <c r="R473" s="48">
        <v>0.36099999999999999</v>
      </c>
      <c r="T473" s="55">
        <v>8</v>
      </c>
      <c r="U473" s="56">
        <v>2015</v>
      </c>
      <c r="V473" s="57" t="s">
        <v>156</v>
      </c>
      <c r="W473" s="57" t="s">
        <v>121</v>
      </c>
      <c r="X473" s="57" t="s">
        <v>102</v>
      </c>
      <c r="Y473" s="58" t="str">
        <f t="shared" si="15"/>
        <v>82015暖房設備用有り</v>
      </c>
      <c r="Z473" s="59">
        <v>-0.59799999999999998</v>
      </c>
      <c r="AA473" s="59">
        <v>1.5980000000000001</v>
      </c>
      <c r="AB473" s="60">
        <v>1.0339</v>
      </c>
      <c r="AC473" s="60">
        <v>1.19</v>
      </c>
      <c r="AD473" s="61">
        <f>HLOOKUP(T473,既存設備NO1!$E$16:$P$17,2,0)</f>
        <v>0</v>
      </c>
      <c r="AE473" s="62">
        <f t="shared" si="16"/>
        <v>1.19</v>
      </c>
    </row>
    <row r="474" spans="13:31" ht="13.5" customHeight="1">
      <c r="M474" s="46">
        <v>3</v>
      </c>
      <c r="N474" s="47" t="s">
        <v>90</v>
      </c>
      <c r="O474" s="47" t="s">
        <v>489</v>
      </c>
      <c r="P474" s="47" t="s">
        <v>344</v>
      </c>
      <c r="Q474" s="47" t="s">
        <v>668</v>
      </c>
      <c r="R474" s="48">
        <v>0.48299999999999998</v>
      </c>
      <c r="T474" s="55">
        <v>8</v>
      </c>
      <c r="U474" s="56">
        <v>2015</v>
      </c>
      <c r="V474" s="57" t="s">
        <v>156</v>
      </c>
      <c r="W474" s="57" t="s">
        <v>125</v>
      </c>
      <c r="X474" s="57" t="s">
        <v>140</v>
      </c>
      <c r="Y474" s="58" t="str">
        <f t="shared" si="15"/>
        <v>82015暖房店舗用無し（一定速）</v>
      </c>
      <c r="Z474" s="59">
        <v>0.25</v>
      </c>
      <c r="AA474" s="59">
        <v>0.75</v>
      </c>
      <c r="AB474" s="60">
        <v>0.25</v>
      </c>
      <c r="AC474" s="60">
        <v>0.75</v>
      </c>
      <c r="AD474" s="61">
        <f>HLOOKUP(T474,既存設備NO1!$E$16:$P$17,2,0)</f>
        <v>0</v>
      </c>
      <c r="AE474" s="62">
        <f t="shared" si="16"/>
        <v>0.75</v>
      </c>
    </row>
    <row r="475" spans="13:31" ht="13.5" customHeight="1">
      <c r="M475" s="46">
        <v>3</v>
      </c>
      <c r="N475" s="47" t="s">
        <v>171</v>
      </c>
      <c r="O475" s="47" t="s">
        <v>489</v>
      </c>
      <c r="P475" s="47" t="s">
        <v>344</v>
      </c>
      <c r="Q475" s="47" t="s">
        <v>669</v>
      </c>
      <c r="R475" s="48">
        <v>7.9000000000000001E-2</v>
      </c>
      <c r="T475" s="55">
        <v>8</v>
      </c>
      <c r="U475" s="56">
        <v>2015</v>
      </c>
      <c r="V475" s="57" t="s">
        <v>156</v>
      </c>
      <c r="W475" s="57" t="s">
        <v>111</v>
      </c>
      <c r="X475" s="57" t="s">
        <v>140</v>
      </c>
      <c r="Y475" s="58" t="str">
        <f t="shared" si="15"/>
        <v>82015暖房ビル用マルチ無し（一定速）</v>
      </c>
      <c r="Z475" s="59">
        <v>0.25</v>
      </c>
      <c r="AA475" s="59">
        <v>0.75</v>
      </c>
      <c r="AB475" s="60">
        <v>0.25</v>
      </c>
      <c r="AC475" s="60">
        <v>0.75</v>
      </c>
      <c r="AD475" s="61">
        <f>HLOOKUP(T475,既存設備NO1!$E$16:$P$17,2,0)</f>
        <v>0</v>
      </c>
      <c r="AE475" s="62">
        <f t="shared" si="16"/>
        <v>0.75</v>
      </c>
    </row>
    <row r="476" spans="13:31" ht="13.5" customHeight="1">
      <c r="M476" s="46">
        <v>4</v>
      </c>
      <c r="N476" s="47" t="s">
        <v>112</v>
      </c>
      <c r="O476" s="47" t="s">
        <v>489</v>
      </c>
      <c r="P476" s="47" t="s">
        <v>344</v>
      </c>
      <c r="Q476" s="47" t="s">
        <v>670</v>
      </c>
      <c r="R476" s="48">
        <v>8.7999999999999995E-2</v>
      </c>
      <c r="T476" s="55">
        <v>8</v>
      </c>
      <c r="U476" s="57">
        <v>2015</v>
      </c>
      <c r="V476" s="57" t="s">
        <v>156</v>
      </c>
      <c r="W476" s="57" t="s">
        <v>121</v>
      </c>
      <c r="X476" s="57" t="s">
        <v>140</v>
      </c>
      <c r="Y476" s="58" t="str">
        <f t="shared" si="15"/>
        <v>82015暖房設備用無し（一定速）</v>
      </c>
      <c r="Z476" s="59">
        <v>0.25</v>
      </c>
      <c r="AA476" s="59">
        <v>0.75</v>
      </c>
      <c r="AB476" s="60">
        <v>0.25</v>
      </c>
      <c r="AC476" s="60">
        <v>0.75</v>
      </c>
      <c r="AD476" s="61">
        <f>HLOOKUP(T476,既存設備NO1!$E$16:$P$17,2,0)</f>
        <v>0</v>
      </c>
      <c r="AE476" s="62">
        <f t="shared" si="16"/>
        <v>0.75</v>
      </c>
    </row>
    <row r="477" spans="13:31" ht="13.5" customHeight="1">
      <c r="M477" s="46">
        <v>4</v>
      </c>
      <c r="N477" s="47" t="s">
        <v>122</v>
      </c>
      <c r="O477" s="47" t="s">
        <v>489</v>
      </c>
      <c r="P477" s="47" t="s">
        <v>344</v>
      </c>
      <c r="Q477" s="47" t="s">
        <v>671</v>
      </c>
      <c r="R477" s="48">
        <v>8.4000000000000005E-2</v>
      </c>
      <c r="T477" s="71">
        <v>8</v>
      </c>
      <c r="U477" s="72">
        <v>2020</v>
      </c>
      <c r="V477" s="72" t="s">
        <v>124</v>
      </c>
      <c r="W477" s="72" t="s">
        <v>125</v>
      </c>
      <c r="X477" s="72" t="s">
        <v>102</v>
      </c>
      <c r="Y477" s="73" t="str">
        <f t="shared" si="15"/>
        <v>82020冷房店舗用有り</v>
      </c>
      <c r="Z477" s="72">
        <v>-1.38</v>
      </c>
      <c r="AA477" s="72">
        <v>2.38</v>
      </c>
      <c r="AB477" s="72">
        <v>1.0581</v>
      </c>
      <c r="AC477" s="72">
        <v>1.7705</v>
      </c>
      <c r="AD477" s="61">
        <f>HLOOKUP(T477,既存設備NO1!$E$16:$P$17,2,0)</f>
        <v>0</v>
      </c>
      <c r="AE477" s="74">
        <f t="shared" si="16"/>
        <v>1.77</v>
      </c>
    </row>
    <row r="478" spans="13:31">
      <c r="M478" s="46">
        <v>4</v>
      </c>
      <c r="N478" s="47" t="s">
        <v>130</v>
      </c>
      <c r="O478" s="47" t="s">
        <v>489</v>
      </c>
      <c r="P478" s="47" t="s">
        <v>344</v>
      </c>
      <c r="Q478" s="47" t="s">
        <v>672</v>
      </c>
      <c r="R478" s="48">
        <v>9.8000000000000004E-2</v>
      </c>
      <c r="T478" s="71">
        <v>8</v>
      </c>
      <c r="U478" s="72">
        <v>2020</v>
      </c>
      <c r="V478" s="72" t="s">
        <v>124</v>
      </c>
      <c r="W478" s="72" t="s">
        <v>111</v>
      </c>
      <c r="X478" s="72" t="s">
        <v>102</v>
      </c>
      <c r="Y478" s="73" t="str">
        <f t="shared" si="15"/>
        <v>82020冷房ビル用マルチ有り</v>
      </c>
      <c r="Z478" s="72">
        <v>-1.68</v>
      </c>
      <c r="AA478" s="72">
        <v>2.68</v>
      </c>
      <c r="AB478" s="72">
        <v>1.0788</v>
      </c>
      <c r="AC478" s="72">
        <v>2.0053000000000001</v>
      </c>
      <c r="AD478" s="61">
        <f>HLOOKUP(T478,既存設備NO1!$E$16:$P$17,2,0)</f>
        <v>0</v>
      </c>
      <c r="AE478" s="74">
        <f t="shared" si="16"/>
        <v>2.0049999999999999</v>
      </c>
    </row>
    <row r="479" spans="13:31" ht="14.25" customHeight="1">
      <c r="M479" s="46">
        <v>4</v>
      </c>
      <c r="N479" s="47" t="s">
        <v>128</v>
      </c>
      <c r="O479" s="47" t="s">
        <v>489</v>
      </c>
      <c r="P479" s="47" t="s">
        <v>344</v>
      </c>
      <c r="Q479" s="47" t="s">
        <v>673</v>
      </c>
      <c r="R479" s="48">
        <v>0.128</v>
      </c>
      <c r="T479" s="71">
        <v>8</v>
      </c>
      <c r="U479" s="72">
        <v>2020</v>
      </c>
      <c r="V479" s="72" t="s">
        <v>124</v>
      </c>
      <c r="W479" s="72" t="s">
        <v>121</v>
      </c>
      <c r="X479" s="72" t="s">
        <v>102</v>
      </c>
      <c r="Y479" s="73" t="str">
        <f t="shared" si="15"/>
        <v>82020冷房設備用有り</v>
      </c>
      <c r="Z479" s="72">
        <v>-0.62</v>
      </c>
      <c r="AA479" s="72">
        <v>1.62</v>
      </c>
      <c r="AB479" s="72">
        <v>1.0472999999999999</v>
      </c>
      <c r="AC479" s="72">
        <v>1.2032</v>
      </c>
      <c r="AD479" s="61">
        <f>HLOOKUP(T479,既存設備NO1!$E$16:$P$17,2,0)</f>
        <v>0</v>
      </c>
      <c r="AE479" s="74">
        <f t="shared" si="16"/>
        <v>1.2030000000000001</v>
      </c>
    </row>
    <row r="480" spans="13:31" ht="13.5" customHeight="1">
      <c r="M480" s="46">
        <v>4</v>
      </c>
      <c r="N480" s="47" t="s">
        <v>138</v>
      </c>
      <c r="O480" s="47" t="s">
        <v>489</v>
      </c>
      <c r="P480" s="47" t="s">
        <v>344</v>
      </c>
      <c r="Q480" s="47" t="s">
        <v>674</v>
      </c>
      <c r="R480" s="48">
        <v>0</v>
      </c>
      <c r="T480" s="71">
        <v>8</v>
      </c>
      <c r="U480" s="72">
        <v>2020</v>
      </c>
      <c r="V480" s="72" t="s">
        <v>124</v>
      </c>
      <c r="W480" s="72" t="s">
        <v>125</v>
      </c>
      <c r="X480" s="72" t="s">
        <v>140</v>
      </c>
      <c r="Y480" s="73" t="str">
        <f t="shared" si="15"/>
        <v>82020冷房店舗用無し（一定速）</v>
      </c>
      <c r="Z480" s="75">
        <v>0.25</v>
      </c>
      <c r="AA480" s="75">
        <v>0.75</v>
      </c>
      <c r="AB480" s="76">
        <v>0.25</v>
      </c>
      <c r="AC480" s="76">
        <v>0.75</v>
      </c>
      <c r="AD480" s="61">
        <f>HLOOKUP(T480,既存設備NO1!$E$16:$P$17,2,0)</f>
        <v>0</v>
      </c>
      <c r="AE480" s="74">
        <f t="shared" si="16"/>
        <v>0.75</v>
      </c>
    </row>
    <row r="481" spans="13:31" ht="13.5" customHeight="1">
      <c r="M481" s="46">
        <v>4</v>
      </c>
      <c r="N481" s="47" t="s">
        <v>143</v>
      </c>
      <c r="O481" s="47" t="s">
        <v>489</v>
      </c>
      <c r="P481" s="47" t="s">
        <v>344</v>
      </c>
      <c r="Q481" s="47" t="s">
        <v>675</v>
      </c>
      <c r="R481" s="48">
        <v>6.8000000000000005E-2</v>
      </c>
      <c r="T481" s="71">
        <v>8</v>
      </c>
      <c r="U481" s="72">
        <v>2020</v>
      </c>
      <c r="V481" s="72" t="s">
        <v>124</v>
      </c>
      <c r="W481" s="72" t="s">
        <v>111</v>
      </c>
      <c r="X481" s="72" t="s">
        <v>140</v>
      </c>
      <c r="Y481" s="73" t="str">
        <f t="shared" si="15"/>
        <v>82020冷房ビル用マルチ無し（一定速）</v>
      </c>
      <c r="Z481" s="75">
        <v>0.25</v>
      </c>
      <c r="AA481" s="75">
        <v>0.75</v>
      </c>
      <c r="AB481" s="76">
        <v>0.25</v>
      </c>
      <c r="AC481" s="76">
        <v>0.75</v>
      </c>
      <c r="AD481" s="61">
        <f>HLOOKUP(T481,既存設備NO1!$E$16:$P$17,2,0)</f>
        <v>0</v>
      </c>
      <c r="AE481" s="74">
        <f t="shared" si="16"/>
        <v>0.75</v>
      </c>
    </row>
    <row r="482" spans="13:31" ht="13.5" customHeight="1">
      <c r="M482" s="46">
        <v>4</v>
      </c>
      <c r="N482" s="47" t="s">
        <v>149</v>
      </c>
      <c r="O482" s="47" t="s">
        <v>489</v>
      </c>
      <c r="P482" s="47" t="s">
        <v>344</v>
      </c>
      <c r="Q482" s="47" t="s">
        <v>676</v>
      </c>
      <c r="R482" s="48">
        <v>6.8000000000000005E-2</v>
      </c>
      <c r="T482" s="71">
        <v>8</v>
      </c>
      <c r="U482" s="72">
        <v>2020</v>
      </c>
      <c r="V482" s="72" t="s">
        <v>124</v>
      </c>
      <c r="W482" s="72" t="s">
        <v>121</v>
      </c>
      <c r="X482" s="72" t="s">
        <v>140</v>
      </c>
      <c r="Y482" s="73" t="str">
        <f t="shared" si="15"/>
        <v>82020冷房設備用無し（一定速）</v>
      </c>
      <c r="Z482" s="75">
        <v>0.25</v>
      </c>
      <c r="AA482" s="75">
        <v>0.75</v>
      </c>
      <c r="AB482" s="76">
        <v>0.25</v>
      </c>
      <c r="AC482" s="76">
        <v>0.75</v>
      </c>
      <c r="AD482" s="61">
        <f>HLOOKUP(T482,既存設備NO1!$E$16:$P$17,2,0)</f>
        <v>0</v>
      </c>
      <c r="AE482" s="74">
        <f t="shared" si="16"/>
        <v>0.75</v>
      </c>
    </row>
    <row r="483" spans="13:31" ht="14.25" customHeight="1">
      <c r="M483" s="46">
        <v>4</v>
      </c>
      <c r="N483" s="47" t="s">
        <v>154</v>
      </c>
      <c r="O483" s="47" t="s">
        <v>489</v>
      </c>
      <c r="P483" s="47" t="s">
        <v>344</v>
      </c>
      <c r="Q483" s="47" t="s">
        <v>677</v>
      </c>
      <c r="R483" s="48">
        <v>0.14899999999999999</v>
      </c>
      <c r="T483" s="71">
        <v>8</v>
      </c>
      <c r="U483" s="72">
        <v>2020</v>
      </c>
      <c r="V483" s="72" t="s">
        <v>156</v>
      </c>
      <c r="W483" s="72" t="s">
        <v>125</v>
      </c>
      <c r="X483" s="72" t="s">
        <v>102</v>
      </c>
      <c r="Y483" s="73" t="str">
        <f t="shared" si="15"/>
        <v>82020暖房店舗用有り</v>
      </c>
      <c r="Z483" s="72">
        <v>-0.96</v>
      </c>
      <c r="AA483" s="72">
        <v>1.96</v>
      </c>
      <c r="AB483" s="72">
        <v>1.0862000000000001</v>
      </c>
      <c r="AC483" s="72">
        <v>1.4483999999999999</v>
      </c>
      <c r="AD483" s="61">
        <f>HLOOKUP(T483,既存設備NO1!$E$16:$P$17,2,0)</f>
        <v>0</v>
      </c>
      <c r="AE483" s="74">
        <f t="shared" si="16"/>
        <v>1.448</v>
      </c>
    </row>
    <row r="484" spans="13:31">
      <c r="M484" s="46">
        <v>4</v>
      </c>
      <c r="N484" s="47" t="s">
        <v>153</v>
      </c>
      <c r="O484" s="47" t="s">
        <v>489</v>
      </c>
      <c r="P484" s="47" t="s">
        <v>344</v>
      </c>
      <c r="Q484" s="47" t="s">
        <v>678</v>
      </c>
      <c r="R484" s="48">
        <v>0.10199999999999999</v>
      </c>
      <c r="T484" s="71">
        <v>8</v>
      </c>
      <c r="U484" s="72">
        <v>2020</v>
      </c>
      <c r="V484" s="72" t="s">
        <v>156</v>
      </c>
      <c r="W484" s="72" t="s">
        <v>111</v>
      </c>
      <c r="X484" s="72" t="s">
        <v>102</v>
      </c>
      <c r="Y484" s="73" t="str">
        <f t="shared" si="15"/>
        <v>82020暖房ビル用マルチ有り</v>
      </c>
      <c r="Z484" s="72">
        <v>-1.1000000000000001</v>
      </c>
      <c r="AA484" s="72">
        <v>2.1</v>
      </c>
      <c r="AB484" s="72">
        <v>1.0416000000000001</v>
      </c>
      <c r="AC484" s="72">
        <v>1.4596</v>
      </c>
      <c r="AD484" s="61">
        <f>HLOOKUP(T484,既存設備NO1!$E$16:$P$17,2,0)</f>
        <v>0</v>
      </c>
      <c r="AE484" s="74">
        <f t="shared" si="16"/>
        <v>1.4590000000000001</v>
      </c>
    </row>
    <row r="485" spans="13:31" ht="13.5" customHeight="1">
      <c r="M485" s="46">
        <v>4</v>
      </c>
      <c r="N485" s="47" t="s">
        <v>110</v>
      </c>
      <c r="O485" s="47" t="s">
        <v>489</v>
      </c>
      <c r="P485" s="47" t="s">
        <v>344</v>
      </c>
      <c r="Q485" s="47" t="s">
        <v>679</v>
      </c>
      <c r="R485" s="48">
        <v>0.14499999999999999</v>
      </c>
      <c r="T485" s="71">
        <v>8</v>
      </c>
      <c r="U485" s="72">
        <v>2020</v>
      </c>
      <c r="V485" s="72" t="s">
        <v>156</v>
      </c>
      <c r="W485" s="72" t="s">
        <v>121</v>
      </c>
      <c r="X485" s="72" t="s">
        <v>102</v>
      </c>
      <c r="Y485" s="73" t="str">
        <f t="shared" si="15"/>
        <v>82020暖房設備用有り</v>
      </c>
      <c r="Z485" s="72">
        <v>-0.46</v>
      </c>
      <c r="AA485" s="72">
        <v>1.46</v>
      </c>
      <c r="AB485" s="72">
        <v>0.94</v>
      </c>
      <c r="AC485" s="72">
        <v>1.1100000000000001</v>
      </c>
      <c r="AD485" s="61">
        <f>HLOOKUP(T485,既存設備NO1!$E$16:$P$17,2,0)</f>
        <v>0</v>
      </c>
      <c r="AE485" s="74">
        <f t="shared" si="16"/>
        <v>1.1100000000000001</v>
      </c>
    </row>
    <row r="486" spans="13:31" ht="13.5" customHeight="1">
      <c r="M486" s="46">
        <v>4</v>
      </c>
      <c r="N486" s="47" t="s">
        <v>90</v>
      </c>
      <c r="O486" s="47" t="s">
        <v>489</v>
      </c>
      <c r="P486" s="47" t="s">
        <v>344</v>
      </c>
      <c r="Q486" s="47" t="s">
        <v>680</v>
      </c>
      <c r="R486" s="48">
        <v>0.30099999999999999</v>
      </c>
      <c r="T486" s="71">
        <v>8</v>
      </c>
      <c r="U486" s="72">
        <v>2020</v>
      </c>
      <c r="V486" s="72" t="s">
        <v>156</v>
      </c>
      <c r="W486" s="72" t="s">
        <v>125</v>
      </c>
      <c r="X486" s="72" t="s">
        <v>140</v>
      </c>
      <c r="Y486" s="73" t="str">
        <f t="shared" si="15"/>
        <v>82020暖房店舗用無し（一定速）</v>
      </c>
      <c r="Z486" s="75">
        <v>0.25</v>
      </c>
      <c r="AA486" s="75">
        <v>0.75</v>
      </c>
      <c r="AB486" s="76">
        <v>0.25</v>
      </c>
      <c r="AC486" s="76">
        <v>0.75</v>
      </c>
      <c r="AD486" s="61">
        <f>HLOOKUP(T486,既存設備NO1!$E$16:$P$17,2,0)</f>
        <v>0</v>
      </c>
      <c r="AE486" s="74">
        <f t="shared" si="16"/>
        <v>0.75</v>
      </c>
    </row>
    <row r="487" spans="13:31" ht="13.5" customHeight="1">
      <c r="M487" s="46">
        <v>4</v>
      </c>
      <c r="N487" s="47" t="s">
        <v>171</v>
      </c>
      <c r="O487" s="47" t="s">
        <v>489</v>
      </c>
      <c r="P487" s="47" t="s">
        <v>344</v>
      </c>
      <c r="Q487" s="47" t="s">
        <v>681</v>
      </c>
      <c r="R487" s="48">
        <v>0</v>
      </c>
      <c r="T487" s="71">
        <v>8</v>
      </c>
      <c r="U487" s="72">
        <v>2020</v>
      </c>
      <c r="V487" s="72" t="s">
        <v>156</v>
      </c>
      <c r="W487" s="72" t="s">
        <v>111</v>
      </c>
      <c r="X487" s="72" t="s">
        <v>140</v>
      </c>
      <c r="Y487" s="73" t="str">
        <f t="shared" si="15"/>
        <v>82020暖房ビル用マルチ無し（一定速）</v>
      </c>
      <c r="Z487" s="75">
        <v>0.25</v>
      </c>
      <c r="AA487" s="75">
        <v>0.75</v>
      </c>
      <c r="AB487" s="76">
        <v>0.25</v>
      </c>
      <c r="AC487" s="76">
        <v>0.75</v>
      </c>
      <c r="AD487" s="61">
        <f>HLOOKUP(T487,既存設備NO1!$E$16:$P$17,2,0)</f>
        <v>0</v>
      </c>
      <c r="AE487" s="74">
        <f t="shared" si="16"/>
        <v>0.75</v>
      </c>
    </row>
    <row r="488" spans="13:31" ht="13.5" customHeight="1">
      <c r="M488" s="46">
        <v>5</v>
      </c>
      <c r="N488" s="47" t="s">
        <v>112</v>
      </c>
      <c r="O488" s="47" t="s">
        <v>489</v>
      </c>
      <c r="P488" s="47" t="s">
        <v>344</v>
      </c>
      <c r="Q488" s="47" t="s">
        <v>682</v>
      </c>
      <c r="R488" s="48">
        <v>4.4999999999999998E-2</v>
      </c>
      <c r="T488" s="71">
        <v>8</v>
      </c>
      <c r="U488" s="72">
        <v>2020</v>
      </c>
      <c r="V488" s="72" t="s">
        <v>156</v>
      </c>
      <c r="W488" s="72" t="s">
        <v>121</v>
      </c>
      <c r="X488" s="72" t="s">
        <v>140</v>
      </c>
      <c r="Y488" s="73" t="str">
        <f t="shared" si="15"/>
        <v>82020暖房設備用無し（一定速）</v>
      </c>
      <c r="Z488" s="75">
        <v>0.25</v>
      </c>
      <c r="AA488" s="75">
        <v>0.75</v>
      </c>
      <c r="AB488" s="76">
        <v>0.25</v>
      </c>
      <c r="AC488" s="76">
        <v>0.75</v>
      </c>
      <c r="AD488" s="61">
        <f>HLOOKUP(T488,既存設備NO1!$E$16:$P$17,2,0)</f>
        <v>0</v>
      </c>
      <c r="AE488" s="74">
        <f t="shared" si="16"/>
        <v>0.75</v>
      </c>
    </row>
    <row r="489" spans="13:31" ht="13.5" customHeight="1">
      <c r="M489" s="46">
        <v>5</v>
      </c>
      <c r="N489" s="47" t="s">
        <v>122</v>
      </c>
      <c r="O489" s="47" t="s">
        <v>489</v>
      </c>
      <c r="P489" s="47" t="s">
        <v>344</v>
      </c>
      <c r="Q489" s="47" t="s">
        <v>683</v>
      </c>
      <c r="R489" s="48">
        <v>0</v>
      </c>
      <c r="T489" s="55">
        <v>9</v>
      </c>
      <c r="U489" s="56">
        <v>1995</v>
      </c>
      <c r="V489" s="57" t="s">
        <v>124</v>
      </c>
      <c r="W489" s="57" t="s">
        <v>125</v>
      </c>
      <c r="X489" s="57" t="s">
        <v>102</v>
      </c>
      <c r="Y489" s="58" t="str">
        <f t="shared" si="15"/>
        <v>91995冷房店舗用有り</v>
      </c>
      <c r="Z489" s="59">
        <v>0.32</v>
      </c>
      <c r="AA489" s="59">
        <v>0.68</v>
      </c>
      <c r="AB489" s="60">
        <v>1.0165999999999999</v>
      </c>
      <c r="AC489" s="60">
        <v>0.50590000000000002</v>
      </c>
      <c r="AD489" s="61">
        <f>HLOOKUP(T489,既存設備NO1!$E$16:$P$17,2,0)</f>
        <v>0</v>
      </c>
      <c r="AE489" s="62">
        <f t="shared" si="16"/>
        <v>0.505</v>
      </c>
    </row>
    <row r="490" spans="13:31">
      <c r="M490" s="46">
        <v>5</v>
      </c>
      <c r="N490" s="47" t="s">
        <v>130</v>
      </c>
      <c r="O490" s="47" t="s">
        <v>489</v>
      </c>
      <c r="P490" s="47" t="s">
        <v>344</v>
      </c>
      <c r="Q490" s="47" t="s">
        <v>684</v>
      </c>
      <c r="R490" s="48">
        <v>0</v>
      </c>
      <c r="T490" s="55">
        <v>9</v>
      </c>
      <c r="U490" s="56">
        <v>1995</v>
      </c>
      <c r="V490" s="57" t="s">
        <v>124</v>
      </c>
      <c r="W490" s="57" t="s">
        <v>111</v>
      </c>
      <c r="X490" s="57" t="s">
        <v>102</v>
      </c>
      <c r="Y490" s="58" t="str">
        <f t="shared" si="15"/>
        <v>91995冷房ビル用マルチ有り</v>
      </c>
      <c r="Z490" s="59">
        <v>-0.218</v>
      </c>
      <c r="AA490" s="59">
        <v>1.218</v>
      </c>
      <c r="AB490" s="60">
        <v>1.0356000000000001</v>
      </c>
      <c r="AC490" s="60">
        <v>0.90459999999999996</v>
      </c>
      <c r="AD490" s="61">
        <f>HLOOKUP(T490,既存設備NO1!$E$16:$P$17,2,0)</f>
        <v>0</v>
      </c>
      <c r="AE490" s="62">
        <f t="shared" si="16"/>
        <v>0.90400000000000003</v>
      </c>
    </row>
    <row r="491" spans="13:31" ht="13.5" customHeight="1">
      <c r="M491" s="46">
        <v>5</v>
      </c>
      <c r="N491" s="47" t="s">
        <v>128</v>
      </c>
      <c r="O491" s="47" t="s">
        <v>489</v>
      </c>
      <c r="P491" s="47" t="s">
        <v>344</v>
      </c>
      <c r="Q491" s="47" t="s">
        <v>685</v>
      </c>
      <c r="R491" s="48">
        <v>0.155</v>
      </c>
      <c r="T491" s="55">
        <v>9</v>
      </c>
      <c r="U491" s="56">
        <v>1995</v>
      </c>
      <c r="V491" s="57" t="s">
        <v>124</v>
      </c>
      <c r="W491" s="57" t="s">
        <v>121</v>
      </c>
      <c r="X491" s="57" t="s">
        <v>102</v>
      </c>
      <c r="Y491" s="58" t="str">
        <f t="shared" si="15"/>
        <v>91995冷房設備用有り</v>
      </c>
      <c r="Z491" s="59">
        <v>0.25</v>
      </c>
      <c r="AA491" s="59">
        <v>0.75</v>
      </c>
      <c r="AB491" s="60">
        <v>1.0219</v>
      </c>
      <c r="AC491" s="60">
        <v>0.55700000000000005</v>
      </c>
      <c r="AD491" s="61">
        <f>HLOOKUP(T491,既存設備NO1!$E$16:$P$17,2,0)</f>
        <v>0</v>
      </c>
      <c r="AE491" s="62">
        <f t="shared" si="16"/>
        <v>0.55700000000000005</v>
      </c>
    </row>
    <row r="492" spans="13:31" ht="13.5" customHeight="1">
      <c r="M492" s="46">
        <v>5</v>
      </c>
      <c r="N492" s="47" t="s">
        <v>138</v>
      </c>
      <c r="O492" s="47" t="s">
        <v>489</v>
      </c>
      <c r="P492" s="47" t="s">
        <v>344</v>
      </c>
      <c r="Q492" s="47" t="s">
        <v>686</v>
      </c>
      <c r="R492" s="48">
        <v>0</v>
      </c>
      <c r="T492" s="55">
        <v>9</v>
      </c>
      <c r="U492" s="56">
        <v>1995</v>
      </c>
      <c r="V492" s="57" t="s">
        <v>124</v>
      </c>
      <c r="W492" s="57" t="s">
        <v>125</v>
      </c>
      <c r="X492" s="57" t="s">
        <v>140</v>
      </c>
      <c r="Y492" s="58" t="str">
        <f t="shared" si="15"/>
        <v>91995冷房店舗用無し（一定速）</v>
      </c>
      <c r="Z492" s="59">
        <v>0.26</v>
      </c>
      <c r="AA492" s="59">
        <v>0.74</v>
      </c>
      <c r="AB492" s="60">
        <v>0.26</v>
      </c>
      <c r="AC492" s="60">
        <v>0.74</v>
      </c>
      <c r="AD492" s="61">
        <f>HLOOKUP(T492,既存設備NO1!$E$16:$P$17,2,0)</f>
        <v>0</v>
      </c>
      <c r="AE492" s="62">
        <f t="shared" si="16"/>
        <v>0.74</v>
      </c>
    </row>
    <row r="493" spans="13:31" ht="13.5" customHeight="1">
      <c r="M493" s="46">
        <v>5</v>
      </c>
      <c r="N493" s="47" t="s">
        <v>143</v>
      </c>
      <c r="O493" s="47" t="s">
        <v>489</v>
      </c>
      <c r="P493" s="47" t="s">
        <v>344</v>
      </c>
      <c r="Q493" s="47" t="s">
        <v>687</v>
      </c>
      <c r="R493" s="48">
        <v>0</v>
      </c>
      <c r="T493" s="55">
        <v>9</v>
      </c>
      <c r="U493" s="56">
        <v>1995</v>
      </c>
      <c r="V493" s="57" t="s">
        <v>124</v>
      </c>
      <c r="W493" s="57" t="s">
        <v>111</v>
      </c>
      <c r="X493" s="57" t="s">
        <v>140</v>
      </c>
      <c r="Y493" s="58" t="str">
        <f t="shared" si="15"/>
        <v>91995冷房ビル用マルチ無し（一定速）</v>
      </c>
      <c r="Z493" s="59">
        <v>0.26</v>
      </c>
      <c r="AA493" s="59">
        <v>0.74</v>
      </c>
      <c r="AB493" s="60">
        <v>0.26</v>
      </c>
      <c r="AC493" s="60">
        <v>0.74</v>
      </c>
      <c r="AD493" s="61">
        <f>HLOOKUP(T493,既存設備NO1!$E$16:$P$17,2,0)</f>
        <v>0</v>
      </c>
      <c r="AE493" s="62">
        <f t="shared" si="16"/>
        <v>0.74</v>
      </c>
    </row>
    <row r="494" spans="13:31" ht="13.5" customHeight="1">
      <c r="M494" s="46">
        <v>5</v>
      </c>
      <c r="N494" s="47" t="s">
        <v>149</v>
      </c>
      <c r="O494" s="47" t="s">
        <v>489</v>
      </c>
      <c r="P494" s="47" t="s">
        <v>344</v>
      </c>
      <c r="Q494" s="47" t="s">
        <v>688</v>
      </c>
      <c r="R494" s="48">
        <v>0</v>
      </c>
      <c r="T494" s="55">
        <v>9</v>
      </c>
      <c r="U494" s="56">
        <v>1995</v>
      </c>
      <c r="V494" s="57" t="s">
        <v>124</v>
      </c>
      <c r="W494" s="57" t="s">
        <v>121</v>
      </c>
      <c r="X494" s="57" t="s">
        <v>140</v>
      </c>
      <c r="Y494" s="58" t="str">
        <f t="shared" si="15"/>
        <v>91995冷房設備用無し（一定速）</v>
      </c>
      <c r="Z494" s="59">
        <v>0.26</v>
      </c>
      <c r="AA494" s="59">
        <v>0.74</v>
      </c>
      <c r="AB494" s="60">
        <v>0.26</v>
      </c>
      <c r="AC494" s="60">
        <v>0.74</v>
      </c>
      <c r="AD494" s="61">
        <f>HLOOKUP(T494,既存設備NO1!$E$16:$P$17,2,0)</f>
        <v>0</v>
      </c>
      <c r="AE494" s="62">
        <f t="shared" si="16"/>
        <v>0.74</v>
      </c>
    </row>
    <row r="495" spans="13:31" ht="13.5" customHeight="1">
      <c r="M495" s="46">
        <v>5</v>
      </c>
      <c r="N495" s="47" t="s">
        <v>154</v>
      </c>
      <c r="O495" s="47" t="s">
        <v>489</v>
      </c>
      <c r="P495" s="47" t="s">
        <v>344</v>
      </c>
      <c r="Q495" s="47" t="s">
        <v>689</v>
      </c>
      <c r="R495" s="48">
        <v>4.4999999999999998E-2</v>
      </c>
      <c r="T495" s="55">
        <v>9</v>
      </c>
      <c r="U495" s="56">
        <v>1995</v>
      </c>
      <c r="V495" s="57" t="s">
        <v>156</v>
      </c>
      <c r="W495" s="57" t="s">
        <v>125</v>
      </c>
      <c r="X495" s="57" t="s">
        <v>102</v>
      </c>
      <c r="Y495" s="58" t="str">
        <f t="shared" si="15"/>
        <v>91995暖房店舗用有り</v>
      </c>
      <c r="Z495" s="59">
        <v>0.374</v>
      </c>
      <c r="AA495" s="59">
        <v>0.626</v>
      </c>
      <c r="AB495" s="60">
        <v>1.0275000000000001</v>
      </c>
      <c r="AC495" s="60">
        <v>0.46260000000000001</v>
      </c>
      <c r="AD495" s="61">
        <f>HLOOKUP(T495,既存設備NO1!$E$16:$P$17,2,0)</f>
        <v>0</v>
      </c>
      <c r="AE495" s="62">
        <f t="shared" si="16"/>
        <v>0.46200000000000002</v>
      </c>
    </row>
    <row r="496" spans="13:31">
      <c r="M496" s="46">
        <v>5</v>
      </c>
      <c r="N496" s="47" t="s">
        <v>153</v>
      </c>
      <c r="O496" s="47" t="s">
        <v>489</v>
      </c>
      <c r="P496" s="47" t="s">
        <v>344</v>
      </c>
      <c r="Q496" s="47" t="s">
        <v>690</v>
      </c>
      <c r="R496" s="48">
        <v>7.5999999999999998E-2</v>
      </c>
      <c r="T496" s="55">
        <v>9</v>
      </c>
      <c r="U496" s="56">
        <v>1995</v>
      </c>
      <c r="V496" s="57" t="s">
        <v>156</v>
      </c>
      <c r="W496" s="57" t="s">
        <v>111</v>
      </c>
      <c r="X496" s="57" t="s">
        <v>102</v>
      </c>
      <c r="Y496" s="58" t="str">
        <f t="shared" si="15"/>
        <v>91995暖房ビル用マルチ有り</v>
      </c>
      <c r="Z496" s="59">
        <v>-0.112</v>
      </c>
      <c r="AA496" s="59">
        <v>1.1120000000000001</v>
      </c>
      <c r="AB496" s="60">
        <v>1.0236000000000001</v>
      </c>
      <c r="AC496" s="60">
        <v>0.82809999999999995</v>
      </c>
      <c r="AD496" s="61">
        <f>HLOOKUP(T496,既存設備NO1!$E$16:$P$17,2,0)</f>
        <v>0</v>
      </c>
      <c r="AE496" s="62">
        <f t="shared" si="16"/>
        <v>0.82799999999999996</v>
      </c>
    </row>
    <row r="497" spans="13:31" ht="13.5" customHeight="1">
      <c r="M497" s="46">
        <v>5</v>
      </c>
      <c r="N497" s="47" t="s">
        <v>110</v>
      </c>
      <c r="O497" s="47" t="s">
        <v>489</v>
      </c>
      <c r="P497" s="47" t="s">
        <v>344</v>
      </c>
      <c r="Q497" s="47" t="s">
        <v>691</v>
      </c>
      <c r="R497" s="48">
        <v>0.10100000000000001</v>
      </c>
      <c r="T497" s="55">
        <v>9</v>
      </c>
      <c r="U497" s="56">
        <v>1995</v>
      </c>
      <c r="V497" s="57" t="s">
        <v>156</v>
      </c>
      <c r="W497" s="57" t="s">
        <v>121</v>
      </c>
      <c r="X497" s="57" t="s">
        <v>102</v>
      </c>
      <c r="Y497" s="58" t="str">
        <f t="shared" si="15"/>
        <v>91995暖房設備用有り</v>
      </c>
      <c r="Z497" s="59">
        <v>0.25</v>
      </c>
      <c r="AA497" s="59">
        <v>0.75</v>
      </c>
      <c r="AB497" s="60">
        <v>1.0159</v>
      </c>
      <c r="AC497" s="60">
        <v>0.5585</v>
      </c>
      <c r="AD497" s="61">
        <f>HLOOKUP(T497,既存設備NO1!$E$16:$P$17,2,0)</f>
        <v>0</v>
      </c>
      <c r="AE497" s="62">
        <f t="shared" si="16"/>
        <v>0.55800000000000005</v>
      </c>
    </row>
    <row r="498" spans="13:31" ht="13.5" customHeight="1">
      <c r="M498" s="46">
        <v>5</v>
      </c>
      <c r="N498" s="47" t="s">
        <v>90</v>
      </c>
      <c r="O498" s="47" t="s">
        <v>489</v>
      </c>
      <c r="P498" s="47" t="s">
        <v>344</v>
      </c>
      <c r="Q498" s="47" t="s">
        <v>692</v>
      </c>
      <c r="R498" s="48">
        <v>0.10199999999999999</v>
      </c>
      <c r="T498" s="55">
        <v>9</v>
      </c>
      <c r="U498" s="56">
        <v>1995</v>
      </c>
      <c r="V498" s="57" t="s">
        <v>156</v>
      </c>
      <c r="W498" s="57" t="s">
        <v>125</v>
      </c>
      <c r="X498" s="57" t="s">
        <v>140</v>
      </c>
      <c r="Y498" s="58" t="str">
        <f t="shared" ref="Y498:Y561" si="17">T498&amp;U498&amp;V498&amp;W498&amp;X498</f>
        <v>91995暖房店舗用無し（一定速）</v>
      </c>
      <c r="Z498" s="59">
        <v>0.26</v>
      </c>
      <c r="AA498" s="59">
        <v>0.74</v>
      </c>
      <c r="AB498" s="60">
        <v>0.26</v>
      </c>
      <c r="AC498" s="60">
        <v>0.74</v>
      </c>
      <c r="AD498" s="61">
        <f>HLOOKUP(T498,既存設備NO1!$E$16:$P$17,2,0)</f>
        <v>0</v>
      </c>
      <c r="AE498" s="62">
        <f t="shared" si="16"/>
        <v>0.74</v>
      </c>
    </row>
    <row r="499" spans="13:31" ht="13.5" customHeight="1">
      <c r="M499" s="46">
        <v>5</v>
      </c>
      <c r="N499" s="47" t="s">
        <v>171</v>
      </c>
      <c r="O499" s="47" t="s">
        <v>489</v>
      </c>
      <c r="P499" s="47" t="s">
        <v>344</v>
      </c>
      <c r="Q499" s="47" t="s">
        <v>693</v>
      </c>
      <c r="R499" s="48">
        <v>0</v>
      </c>
      <c r="T499" s="55">
        <v>9</v>
      </c>
      <c r="U499" s="56">
        <v>1995</v>
      </c>
      <c r="V499" s="57" t="s">
        <v>156</v>
      </c>
      <c r="W499" s="57" t="s">
        <v>111</v>
      </c>
      <c r="X499" s="57" t="s">
        <v>140</v>
      </c>
      <c r="Y499" s="58" t="str">
        <f t="shared" si="17"/>
        <v>91995暖房ビル用マルチ無し（一定速）</v>
      </c>
      <c r="Z499" s="59">
        <v>0.26</v>
      </c>
      <c r="AA499" s="59">
        <v>0.74</v>
      </c>
      <c r="AB499" s="60">
        <v>0.26</v>
      </c>
      <c r="AC499" s="60">
        <v>0.74</v>
      </c>
      <c r="AD499" s="61">
        <f>HLOOKUP(T499,既存設備NO1!$E$16:$P$17,2,0)</f>
        <v>0</v>
      </c>
      <c r="AE499" s="62">
        <f t="shared" si="16"/>
        <v>0.74</v>
      </c>
    </row>
    <row r="500" spans="13:31" ht="13.5" customHeight="1">
      <c r="M500" s="46">
        <v>6</v>
      </c>
      <c r="N500" s="47" t="s">
        <v>112</v>
      </c>
      <c r="O500" s="47" t="s">
        <v>489</v>
      </c>
      <c r="P500" s="47" t="s">
        <v>344</v>
      </c>
      <c r="Q500" s="47" t="s">
        <v>694</v>
      </c>
      <c r="R500" s="48">
        <v>0</v>
      </c>
      <c r="T500" s="55">
        <v>9</v>
      </c>
      <c r="U500" s="56">
        <v>1995</v>
      </c>
      <c r="V500" s="57" t="s">
        <v>156</v>
      </c>
      <c r="W500" s="57" t="s">
        <v>121</v>
      </c>
      <c r="X500" s="57" t="s">
        <v>140</v>
      </c>
      <c r="Y500" s="58" t="str">
        <f t="shared" si="17"/>
        <v>91995暖房設備用無し（一定速）</v>
      </c>
      <c r="Z500" s="59">
        <v>0.26</v>
      </c>
      <c r="AA500" s="59">
        <v>0.74</v>
      </c>
      <c r="AB500" s="60">
        <v>0.26</v>
      </c>
      <c r="AC500" s="60">
        <v>0.74</v>
      </c>
      <c r="AD500" s="61">
        <f>HLOOKUP(T500,既存設備NO1!$E$16:$P$17,2,0)</f>
        <v>0</v>
      </c>
      <c r="AE500" s="62">
        <f t="shared" si="16"/>
        <v>0.74</v>
      </c>
    </row>
    <row r="501" spans="13:31" ht="13.5" customHeight="1">
      <c r="M501" s="46">
        <v>6</v>
      </c>
      <c r="N501" s="47" t="s">
        <v>122</v>
      </c>
      <c r="O501" s="47" t="s">
        <v>489</v>
      </c>
      <c r="P501" s="47" t="s">
        <v>344</v>
      </c>
      <c r="Q501" s="47" t="s">
        <v>695</v>
      </c>
      <c r="R501" s="48">
        <v>0</v>
      </c>
      <c r="T501" s="55">
        <v>9</v>
      </c>
      <c r="U501" s="56">
        <v>2005</v>
      </c>
      <c r="V501" s="57" t="s">
        <v>124</v>
      </c>
      <c r="W501" s="57" t="s">
        <v>125</v>
      </c>
      <c r="X501" s="57" t="s">
        <v>102</v>
      </c>
      <c r="Y501" s="58" t="str">
        <f t="shared" si="17"/>
        <v>92005冷房店舗用有り</v>
      </c>
      <c r="Z501" s="59">
        <v>-0.86599999999999999</v>
      </c>
      <c r="AA501" s="59">
        <v>1.8660000000000001</v>
      </c>
      <c r="AB501" s="60">
        <v>1.0455000000000001</v>
      </c>
      <c r="AC501" s="60">
        <v>1.3880999999999999</v>
      </c>
      <c r="AD501" s="61">
        <f>HLOOKUP(T501,既存設備NO1!$E$16:$P$17,2,0)</f>
        <v>0</v>
      </c>
      <c r="AE501" s="62">
        <f t="shared" si="16"/>
        <v>1.3879999999999999</v>
      </c>
    </row>
    <row r="502" spans="13:31">
      <c r="M502" s="46">
        <v>6</v>
      </c>
      <c r="N502" s="47" t="s">
        <v>130</v>
      </c>
      <c r="O502" s="47" t="s">
        <v>489</v>
      </c>
      <c r="P502" s="47" t="s">
        <v>344</v>
      </c>
      <c r="Q502" s="47" t="s">
        <v>696</v>
      </c>
      <c r="R502" s="48">
        <v>0</v>
      </c>
      <c r="T502" s="55">
        <v>9</v>
      </c>
      <c r="U502" s="56">
        <v>2005</v>
      </c>
      <c r="V502" s="57" t="s">
        <v>124</v>
      </c>
      <c r="W502" s="57" t="s">
        <v>111</v>
      </c>
      <c r="X502" s="57" t="s">
        <v>102</v>
      </c>
      <c r="Y502" s="58" t="str">
        <f t="shared" si="17"/>
        <v>92005冷房ビル用マルチ有り</v>
      </c>
      <c r="Z502" s="59">
        <v>-0.68200000000000005</v>
      </c>
      <c r="AA502" s="59">
        <v>1.6819999999999999</v>
      </c>
      <c r="AB502" s="60">
        <v>1.0490999999999999</v>
      </c>
      <c r="AC502" s="60">
        <v>1.2492000000000001</v>
      </c>
      <c r="AD502" s="61">
        <f>HLOOKUP(T502,既存設備NO1!$E$16:$P$17,2,0)</f>
        <v>0</v>
      </c>
      <c r="AE502" s="62">
        <f t="shared" si="16"/>
        <v>1.2490000000000001</v>
      </c>
    </row>
    <row r="503" spans="13:31" ht="13.5" customHeight="1">
      <c r="M503" s="46">
        <v>6</v>
      </c>
      <c r="N503" s="47" t="s">
        <v>128</v>
      </c>
      <c r="O503" s="47" t="s">
        <v>489</v>
      </c>
      <c r="P503" s="47" t="s">
        <v>344</v>
      </c>
      <c r="Q503" s="47" t="s">
        <v>697</v>
      </c>
      <c r="R503" s="48">
        <v>0</v>
      </c>
      <c r="T503" s="55">
        <v>9</v>
      </c>
      <c r="U503" s="56">
        <v>2005</v>
      </c>
      <c r="V503" s="57" t="s">
        <v>124</v>
      </c>
      <c r="W503" s="57" t="s">
        <v>121</v>
      </c>
      <c r="X503" s="57" t="s">
        <v>102</v>
      </c>
      <c r="Y503" s="58" t="str">
        <f t="shared" si="17"/>
        <v>92005冷房設備用有り</v>
      </c>
      <c r="Z503" s="59">
        <v>-0.114</v>
      </c>
      <c r="AA503" s="59">
        <v>1.1140000000000001</v>
      </c>
      <c r="AB503" s="60">
        <v>1.0325</v>
      </c>
      <c r="AC503" s="60">
        <v>0.82740000000000002</v>
      </c>
      <c r="AD503" s="61">
        <f>HLOOKUP(T503,既存設備NO1!$E$16:$P$17,2,0)</f>
        <v>0</v>
      </c>
      <c r="AE503" s="62">
        <f t="shared" si="16"/>
        <v>0.82699999999999996</v>
      </c>
    </row>
    <row r="504" spans="13:31" ht="13.5" customHeight="1">
      <c r="M504" s="46">
        <v>6</v>
      </c>
      <c r="N504" s="47" t="s">
        <v>138</v>
      </c>
      <c r="O504" s="47" t="s">
        <v>489</v>
      </c>
      <c r="P504" s="47" t="s">
        <v>344</v>
      </c>
      <c r="Q504" s="47" t="s">
        <v>698</v>
      </c>
      <c r="R504" s="48">
        <v>0</v>
      </c>
      <c r="T504" s="55">
        <v>9</v>
      </c>
      <c r="U504" s="56">
        <v>2005</v>
      </c>
      <c r="V504" s="57" t="s">
        <v>124</v>
      </c>
      <c r="W504" s="57" t="s">
        <v>125</v>
      </c>
      <c r="X504" s="57" t="s">
        <v>140</v>
      </c>
      <c r="Y504" s="58" t="str">
        <f t="shared" si="17"/>
        <v>92005冷房店舗用無し（一定速）</v>
      </c>
      <c r="Z504" s="59">
        <v>0.25</v>
      </c>
      <c r="AA504" s="59">
        <v>0.75</v>
      </c>
      <c r="AB504" s="60">
        <v>0.25</v>
      </c>
      <c r="AC504" s="60">
        <v>0.75</v>
      </c>
      <c r="AD504" s="61">
        <f>HLOOKUP(T504,既存設備NO1!$E$16:$P$17,2,0)</f>
        <v>0</v>
      </c>
      <c r="AE504" s="62">
        <f t="shared" si="16"/>
        <v>0.75</v>
      </c>
    </row>
    <row r="505" spans="13:31" ht="13.5" customHeight="1">
      <c r="M505" s="46">
        <v>6</v>
      </c>
      <c r="N505" s="47" t="s">
        <v>143</v>
      </c>
      <c r="O505" s="47" t="s">
        <v>489</v>
      </c>
      <c r="P505" s="47" t="s">
        <v>344</v>
      </c>
      <c r="Q505" s="47" t="s">
        <v>699</v>
      </c>
      <c r="R505" s="48">
        <v>0</v>
      </c>
      <c r="T505" s="55">
        <v>9</v>
      </c>
      <c r="U505" s="56">
        <v>2005</v>
      </c>
      <c r="V505" s="57" t="s">
        <v>124</v>
      </c>
      <c r="W505" s="57" t="s">
        <v>111</v>
      </c>
      <c r="X505" s="57" t="s">
        <v>140</v>
      </c>
      <c r="Y505" s="58" t="str">
        <f t="shared" si="17"/>
        <v>92005冷房ビル用マルチ無し（一定速）</v>
      </c>
      <c r="Z505" s="59">
        <v>0.25</v>
      </c>
      <c r="AA505" s="59">
        <v>0.75</v>
      </c>
      <c r="AB505" s="60">
        <v>0.25</v>
      </c>
      <c r="AC505" s="60">
        <v>0.75</v>
      </c>
      <c r="AD505" s="61">
        <f>HLOOKUP(T505,既存設備NO1!$E$16:$P$17,2,0)</f>
        <v>0</v>
      </c>
      <c r="AE505" s="62">
        <f t="shared" si="16"/>
        <v>0.75</v>
      </c>
    </row>
    <row r="506" spans="13:31" ht="13.5" customHeight="1">
      <c r="M506" s="46">
        <v>6</v>
      </c>
      <c r="N506" s="47" t="s">
        <v>149</v>
      </c>
      <c r="O506" s="47" t="s">
        <v>489</v>
      </c>
      <c r="P506" s="47" t="s">
        <v>344</v>
      </c>
      <c r="Q506" s="47" t="s">
        <v>700</v>
      </c>
      <c r="R506" s="48">
        <v>0</v>
      </c>
      <c r="T506" s="55">
        <v>9</v>
      </c>
      <c r="U506" s="56">
        <v>2005</v>
      </c>
      <c r="V506" s="57" t="s">
        <v>124</v>
      </c>
      <c r="W506" s="57" t="s">
        <v>121</v>
      </c>
      <c r="X506" s="57" t="s">
        <v>140</v>
      </c>
      <c r="Y506" s="58" t="str">
        <f t="shared" si="17"/>
        <v>92005冷房設備用無し（一定速）</v>
      </c>
      <c r="Z506" s="59">
        <v>0.25</v>
      </c>
      <c r="AA506" s="59">
        <v>0.75</v>
      </c>
      <c r="AB506" s="60">
        <v>0.25</v>
      </c>
      <c r="AC506" s="60">
        <v>0.75</v>
      </c>
      <c r="AD506" s="61">
        <f>HLOOKUP(T506,既存設備NO1!$E$16:$P$17,2,0)</f>
        <v>0</v>
      </c>
      <c r="AE506" s="62">
        <f t="shared" ref="AE506:AE569" si="18">ROUNDDOWN(IF(AD506&gt;=0.25,Z506*AD506+AA506,AB506*AD506+AC506),3)</f>
        <v>0.75</v>
      </c>
    </row>
    <row r="507" spans="13:31" ht="13.5" customHeight="1">
      <c r="M507" s="46">
        <v>6</v>
      </c>
      <c r="N507" s="47" t="s">
        <v>154</v>
      </c>
      <c r="O507" s="47" t="s">
        <v>489</v>
      </c>
      <c r="P507" s="47" t="s">
        <v>344</v>
      </c>
      <c r="Q507" s="47" t="s">
        <v>701</v>
      </c>
      <c r="R507" s="48">
        <v>0</v>
      </c>
      <c r="T507" s="55">
        <v>9</v>
      </c>
      <c r="U507" s="56">
        <v>2005</v>
      </c>
      <c r="V507" s="57" t="s">
        <v>156</v>
      </c>
      <c r="W507" s="57" t="s">
        <v>125</v>
      </c>
      <c r="X507" s="57" t="s">
        <v>102</v>
      </c>
      <c r="Y507" s="58" t="str">
        <f t="shared" si="17"/>
        <v>92005暖房店舗用有り</v>
      </c>
      <c r="Z507" s="59">
        <v>-0.65</v>
      </c>
      <c r="AA507" s="59">
        <v>1.65</v>
      </c>
      <c r="AB507" s="60">
        <v>1.0726</v>
      </c>
      <c r="AC507" s="60">
        <v>1.2194</v>
      </c>
      <c r="AD507" s="61">
        <f>HLOOKUP(T507,既存設備NO1!$E$16:$P$17,2,0)</f>
        <v>0</v>
      </c>
      <c r="AE507" s="62">
        <f t="shared" si="18"/>
        <v>1.2190000000000001</v>
      </c>
    </row>
    <row r="508" spans="13:31">
      <c r="M508" s="46">
        <v>6</v>
      </c>
      <c r="N508" s="47" t="s">
        <v>153</v>
      </c>
      <c r="O508" s="47" t="s">
        <v>489</v>
      </c>
      <c r="P508" s="47" t="s">
        <v>344</v>
      </c>
      <c r="Q508" s="47" t="s">
        <v>702</v>
      </c>
      <c r="R508" s="48">
        <v>0</v>
      </c>
      <c r="T508" s="55">
        <v>9</v>
      </c>
      <c r="U508" s="56">
        <v>2005</v>
      </c>
      <c r="V508" s="57" t="s">
        <v>156</v>
      </c>
      <c r="W508" s="57" t="s">
        <v>111</v>
      </c>
      <c r="X508" s="57" t="s">
        <v>102</v>
      </c>
      <c r="Y508" s="58" t="str">
        <f t="shared" si="17"/>
        <v>92005暖房ビル用マルチ有り</v>
      </c>
      <c r="Z508" s="59">
        <v>-0.56000000000000005</v>
      </c>
      <c r="AA508" s="59">
        <v>1.56</v>
      </c>
      <c r="AB508" s="60">
        <v>1.0330999999999999</v>
      </c>
      <c r="AC508" s="60">
        <v>1.1617</v>
      </c>
      <c r="AD508" s="61">
        <f>HLOOKUP(T508,既存設備NO1!$E$16:$P$17,2,0)</f>
        <v>0</v>
      </c>
      <c r="AE508" s="62">
        <f t="shared" si="18"/>
        <v>1.161</v>
      </c>
    </row>
    <row r="509" spans="13:31" ht="13.5" customHeight="1">
      <c r="M509" s="46">
        <v>6</v>
      </c>
      <c r="N509" s="47" t="s">
        <v>110</v>
      </c>
      <c r="O509" s="47" t="s">
        <v>489</v>
      </c>
      <c r="P509" s="47" t="s">
        <v>344</v>
      </c>
      <c r="Q509" s="47" t="s">
        <v>703</v>
      </c>
      <c r="R509" s="48">
        <v>0</v>
      </c>
      <c r="T509" s="55">
        <v>9</v>
      </c>
      <c r="U509" s="56">
        <v>2005</v>
      </c>
      <c r="V509" s="57" t="s">
        <v>156</v>
      </c>
      <c r="W509" s="57" t="s">
        <v>121</v>
      </c>
      <c r="X509" s="57" t="s">
        <v>102</v>
      </c>
      <c r="Y509" s="58" t="str">
        <f t="shared" si="17"/>
        <v>92005暖房設備用有り</v>
      </c>
      <c r="Z509" s="59">
        <v>-0.126</v>
      </c>
      <c r="AA509" s="59">
        <v>1.1259999999999999</v>
      </c>
      <c r="AB509" s="60">
        <v>1.0239</v>
      </c>
      <c r="AC509" s="60">
        <v>0.83850000000000002</v>
      </c>
      <c r="AD509" s="61">
        <f>HLOOKUP(T509,既存設備NO1!$E$16:$P$17,2,0)</f>
        <v>0</v>
      </c>
      <c r="AE509" s="62">
        <f t="shared" si="18"/>
        <v>0.83799999999999997</v>
      </c>
    </row>
    <row r="510" spans="13:31" ht="13.5" customHeight="1">
      <c r="M510" s="46">
        <v>6</v>
      </c>
      <c r="N510" s="47" t="s">
        <v>90</v>
      </c>
      <c r="O510" s="47" t="s">
        <v>489</v>
      </c>
      <c r="P510" s="47" t="s">
        <v>344</v>
      </c>
      <c r="Q510" s="47" t="s">
        <v>704</v>
      </c>
      <c r="R510" s="48">
        <v>7.4999999999999997E-2</v>
      </c>
      <c r="T510" s="55">
        <v>9</v>
      </c>
      <c r="U510" s="56">
        <v>2005</v>
      </c>
      <c r="V510" s="57" t="s">
        <v>156</v>
      </c>
      <c r="W510" s="57" t="s">
        <v>125</v>
      </c>
      <c r="X510" s="57" t="s">
        <v>140</v>
      </c>
      <c r="Y510" s="58" t="str">
        <f t="shared" si="17"/>
        <v>92005暖房店舗用無し（一定速）</v>
      </c>
      <c r="Z510" s="59">
        <v>0.25</v>
      </c>
      <c r="AA510" s="59">
        <v>0.75</v>
      </c>
      <c r="AB510" s="60">
        <v>0.25</v>
      </c>
      <c r="AC510" s="60">
        <v>0.75</v>
      </c>
      <c r="AD510" s="61">
        <f>HLOOKUP(T510,既存設備NO1!$E$16:$P$17,2,0)</f>
        <v>0</v>
      </c>
      <c r="AE510" s="62">
        <f t="shared" si="18"/>
        <v>0.75</v>
      </c>
    </row>
    <row r="511" spans="13:31" ht="13.5" customHeight="1">
      <c r="M511" s="46">
        <v>6</v>
      </c>
      <c r="N511" s="47" t="s">
        <v>171</v>
      </c>
      <c r="O511" s="47" t="s">
        <v>489</v>
      </c>
      <c r="P511" s="47" t="s">
        <v>344</v>
      </c>
      <c r="Q511" s="47" t="s">
        <v>705</v>
      </c>
      <c r="R511" s="48">
        <v>0</v>
      </c>
      <c r="T511" s="55">
        <v>9</v>
      </c>
      <c r="U511" s="56">
        <v>2005</v>
      </c>
      <c r="V511" s="57" t="s">
        <v>156</v>
      </c>
      <c r="W511" s="57" t="s">
        <v>111</v>
      </c>
      <c r="X511" s="57" t="s">
        <v>140</v>
      </c>
      <c r="Y511" s="58" t="str">
        <f t="shared" si="17"/>
        <v>92005暖房ビル用マルチ無し（一定速）</v>
      </c>
      <c r="Z511" s="59">
        <v>0.25</v>
      </c>
      <c r="AA511" s="59">
        <v>0.75</v>
      </c>
      <c r="AB511" s="60">
        <v>0.25</v>
      </c>
      <c r="AC511" s="60">
        <v>0.75</v>
      </c>
      <c r="AD511" s="61">
        <f>HLOOKUP(T511,既存設備NO1!$E$16:$P$17,2,0)</f>
        <v>0</v>
      </c>
      <c r="AE511" s="62">
        <f t="shared" si="18"/>
        <v>0.75</v>
      </c>
    </row>
    <row r="512" spans="13:31" ht="13.5" customHeight="1">
      <c r="M512" s="46">
        <v>7</v>
      </c>
      <c r="N512" s="47" t="s">
        <v>112</v>
      </c>
      <c r="O512" s="47" t="s">
        <v>489</v>
      </c>
      <c r="P512" s="47" t="s">
        <v>344</v>
      </c>
      <c r="Q512" s="47" t="s">
        <v>706</v>
      </c>
      <c r="R512" s="48">
        <v>0</v>
      </c>
      <c r="T512" s="55">
        <v>9</v>
      </c>
      <c r="U512" s="56">
        <v>2005</v>
      </c>
      <c r="V512" s="57" t="s">
        <v>156</v>
      </c>
      <c r="W512" s="57" t="s">
        <v>121</v>
      </c>
      <c r="X512" s="57" t="s">
        <v>140</v>
      </c>
      <c r="Y512" s="58" t="str">
        <f t="shared" si="17"/>
        <v>92005暖房設備用無し（一定速）</v>
      </c>
      <c r="Z512" s="59">
        <v>0.25</v>
      </c>
      <c r="AA512" s="59">
        <v>0.75</v>
      </c>
      <c r="AB512" s="60">
        <v>0.25</v>
      </c>
      <c r="AC512" s="60">
        <v>0.75</v>
      </c>
      <c r="AD512" s="61">
        <f>HLOOKUP(T512,既存設備NO1!$E$16:$P$17,2,0)</f>
        <v>0</v>
      </c>
      <c r="AE512" s="62">
        <f t="shared" si="18"/>
        <v>0.75</v>
      </c>
    </row>
    <row r="513" spans="13:31" ht="13.5" customHeight="1">
      <c r="M513" s="46">
        <v>7</v>
      </c>
      <c r="N513" s="47" t="s">
        <v>122</v>
      </c>
      <c r="O513" s="47" t="s">
        <v>489</v>
      </c>
      <c r="P513" s="47" t="s">
        <v>344</v>
      </c>
      <c r="Q513" s="47" t="s">
        <v>707</v>
      </c>
      <c r="R513" s="48">
        <v>0</v>
      </c>
      <c r="T513" s="55">
        <v>9</v>
      </c>
      <c r="U513" s="67">
        <v>2010</v>
      </c>
      <c r="V513" s="46" t="s">
        <v>124</v>
      </c>
      <c r="W513" s="46" t="s">
        <v>125</v>
      </c>
      <c r="X513" s="46" t="s">
        <v>102</v>
      </c>
      <c r="Y513" s="68" t="str">
        <f t="shared" si="17"/>
        <v>92010冷房店舗用有り</v>
      </c>
      <c r="Z513" s="69">
        <v>-1.1000000000000001</v>
      </c>
      <c r="AA513" s="69">
        <v>2.1</v>
      </c>
      <c r="AB513" s="70">
        <v>1.0511999999999999</v>
      </c>
      <c r="AC513" s="70">
        <v>1.5622</v>
      </c>
      <c r="AD513" s="61">
        <f>HLOOKUP(T513,既存設備NO1!$E$16:$P$17,2,0)</f>
        <v>0</v>
      </c>
      <c r="AE513" s="62">
        <f t="shared" si="18"/>
        <v>1.5620000000000001</v>
      </c>
    </row>
    <row r="514" spans="13:31">
      <c r="M514" s="46">
        <v>7</v>
      </c>
      <c r="N514" s="47" t="s">
        <v>130</v>
      </c>
      <c r="O514" s="47" t="s">
        <v>489</v>
      </c>
      <c r="P514" s="47" t="s">
        <v>344</v>
      </c>
      <c r="Q514" s="47" t="s">
        <v>708</v>
      </c>
      <c r="R514" s="48">
        <v>0</v>
      </c>
      <c r="T514" s="55">
        <v>9</v>
      </c>
      <c r="U514" s="67">
        <v>2010</v>
      </c>
      <c r="V514" s="46" t="s">
        <v>124</v>
      </c>
      <c r="W514" s="46" t="s">
        <v>111</v>
      </c>
      <c r="X514" s="46" t="s">
        <v>102</v>
      </c>
      <c r="Y514" s="68" t="str">
        <f t="shared" si="17"/>
        <v>92010冷房ビル用マルチ有り</v>
      </c>
      <c r="Z514" s="69">
        <v>-0.88</v>
      </c>
      <c r="AA514" s="69">
        <v>1.88</v>
      </c>
      <c r="AB514" s="70">
        <v>1.0548999999999999</v>
      </c>
      <c r="AC514" s="70">
        <v>1.3963000000000001</v>
      </c>
      <c r="AD514" s="61">
        <f>HLOOKUP(T514,既存設備NO1!$E$16:$P$17,2,0)</f>
        <v>0</v>
      </c>
      <c r="AE514" s="62">
        <f t="shared" si="18"/>
        <v>1.3959999999999999</v>
      </c>
    </row>
    <row r="515" spans="13:31">
      <c r="M515" s="46">
        <v>7</v>
      </c>
      <c r="N515" s="47" t="s">
        <v>128</v>
      </c>
      <c r="O515" s="47" t="s">
        <v>489</v>
      </c>
      <c r="P515" s="47" t="s">
        <v>344</v>
      </c>
      <c r="Q515" s="47" t="s">
        <v>709</v>
      </c>
      <c r="R515" s="48">
        <v>0</v>
      </c>
      <c r="T515" s="55">
        <v>9</v>
      </c>
      <c r="U515" s="67">
        <v>2010</v>
      </c>
      <c r="V515" s="46" t="s">
        <v>124</v>
      </c>
      <c r="W515" s="46" t="s">
        <v>121</v>
      </c>
      <c r="X515" s="46" t="s">
        <v>102</v>
      </c>
      <c r="Y515" s="68" t="str">
        <f t="shared" si="17"/>
        <v>92010冷房設備用有り</v>
      </c>
      <c r="Z515" s="69">
        <v>-0.26</v>
      </c>
      <c r="AA515" s="69">
        <v>1.26</v>
      </c>
      <c r="AB515" s="70">
        <v>1.1929000000000001</v>
      </c>
      <c r="AC515" s="70">
        <v>0.89680000000000004</v>
      </c>
      <c r="AD515" s="61">
        <f>HLOOKUP(T515,既存設備NO1!$E$16:$P$17,2,0)</f>
        <v>0</v>
      </c>
      <c r="AE515" s="62">
        <f t="shared" si="18"/>
        <v>0.89600000000000002</v>
      </c>
    </row>
    <row r="516" spans="13:31">
      <c r="M516" s="46">
        <v>7</v>
      </c>
      <c r="N516" s="47" t="s">
        <v>138</v>
      </c>
      <c r="O516" s="47" t="s">
        <v>489</v>
      </c>
      <c r="P516" s="47" t="s">
        <v>344</v>
      </c>
      <c r="Q516" s="47" t="s">
        <v>710</v>
      </c>
      <c r="R516" s="48">
        <v>0</v>
      </c>
      <c r="T516" s="55">
        <v>9</v>
      </c>
      <c r="U516" s="67">
        <v>2010</v>
      </c>
      <c r="V516" s="46" t="s">
        <v>124</v>
      </c>
      <c r="W516" s="46" t="s">
        <v>125</v>
      </c>
      <c r="X516" s="46" t="s">
        <v>140</v>
      </c>
      <c r="Y516" s="68" t="str">
        <f t="shared" si="17"/>
        <v>92010冷房店舗用無し（一定速）</v>
      </c>
      <c r="Z516" s="69">
        <v>0.25</v>
      </c>
      <c r="AA516" s="69">
        <v>0.75</v>
      </c>
      <c r="AB516" s="70">
        <v>0.25</v>
      </c>
      <c r="AC516" s="70">
        <v>0.75</v>
      </c>
      <c r="AD516" s="61">
        <f>HLOOKUP(T516,既存設備NO1!$E$16:$P$17,2,0)</f>
        <v>0</v>
      </c>
      <c r="AE516" s="62">
        <f t="shared" si="18"/>
        <v>0.75</v>
      </c>
    </row>
    <row r="517" spans="13:31">
      <c r="M517" s="46">
        <v>7</v>
      </c>
      <c r="N517" s="47" t="s">
        <v>143</v>
      </c>
      <c r="O517" s="47" t="s">
        <v>489</v>
      </c>
      <c r="P517" s="47" t="s">
        <v>344</v>
      </c>
      <c r="Q517" s="47" t="s">
        <v>711</v>
      </c>
      <c r="R517" s="48">
        <v>0</v>
      </c>
      <c r="T517" s="55">
        <v>9</v>
      </c>
      <c r="U517" s="67">
        <v>2010</v>
      </c>
      <c r="V517" s="46" t="s">
        <v>124</v>
      </c>
      <c r="W517" s="46" t="s">
        <v>111</v>
      </c>
      <c r="X517" s="46" t="s">
        <v>140</v>
      </c>
      <c r="Y517" s="68" t="str">
        <f t="shared" si="17"/>
        <v>92010冷房ビル用マルチ無し（一定速）</v>
      </c>
      <c r="Z517" s="69">
        <v>0.25</v>
      </c>
      <c r="AA517" s="69">
        <v>0.75</v>
      </c>
      <c r="AB517" s="70">
        <v>0.25</v>
      </c>
      <c r="AC517" s="70">
        <v>0.75</v>
      </c>
      <c r="AD517" s="61">
        <f>HLOOKUP(T517,既存設備NO1!$E$16:$P$17,2,0)</f>
        <v>0</v>
      </c>
      <c r="AE517" s="62">
        <f t="shared" si="18"/>
        <v>0.75</v>
      </c>
    </row>
    <row r="518" spans="13:31">
      <c r="M518" s="46">
        <v>7</v>
      </c>
      <c r="N518" s="47" t="s">
        <v>149</v>
      </c>
      <c r="O518" s="47" t="s">
        <v>489</v>
      </c>
      <c r="P518" s="47" t="s">
        <v>344</v>
      </c>
      <c r="Q518" s="47" t="s">
        <v>712</v>
      </c>
      <c r="R518" s="48">
        <v>0</v>
      </c>
      <c r="T518" s="55">
        <v>9</v>
      </c>
      <c r="U518" s="67">
        <v>2010</v>
      </c>
      <c r="V518" s="46" t="s">
        <v>124</v>
      </c>
      <c r="W518" s="46" t="s">
        <v>121</v>
      </c>
      <c r="X518" s="46" t="s">
        <v>140</v>
      </c>
      <c r="Y518" s="68" t="str">
        <f t="shared" si="17"/>
        <v>92010冷房設備用無し（一定速）</v>
      </c>
      <c r="Z518" s="69">
        <v>0.25</v>
      </c>
      <c r="AA518" s="69">
        <v>0.75</v>
      </c>
      <c r="AB518" s="70">
        <v>0.25</v>
      </c>
      <c r="AC518" s="70">
        <v>0.75</v>
      </c>
      <c r="AD518" s="61">
        <f>HLOOKUP(T518,既存設備NO1!$E$16:$P$17,2,0)</f>
        <v>0</v>
      </c>
      <c r="AE518" s="62">
        <f t="shared" si="18"/>
        <v>0.75</v>
      </c>
    </row>
    <row r="519" spans="13:31">
      <c r="M519" s="46">
        <v>7</v>
      </c>
      <c r="N519" s="47" t="s">
        <v>154</v>
      </c>
      <c r="O519" s="47" t="s">
        <v>489</v>
      </c>
      <c r="P519" s="47" t="s">
        <v>344</v>
      </c>
      <c r="Q519" s="47" t="s">
        <v>713</v>
      </c>
      <c r="R519" s="48">
        <v>0</v>
      </c>
      <c r="T519" s="55">
        <v>9</v>
      </c>
      <c r="U519" s="67">
        <v>2010</v>
      </c>
      <c r="V519" s="46" t="s">
        <v>156</v>
      </c>
      <c r="W519" s="46" t="s">
        <v>125</v>
      </c>
      <c r="X519" s="46" t="s">
        <v>102</v>
      </c>
      <c r="Y519" s="68" t="str">
        <f t="shared" si="17"/>
        <v>92010暖房店舗用有り</v>
      </c>
      <c r="Z519" s="69">
        <v>-0.72</v>
      </c>
      <c r="AA519" s="69">
        <v>1.72</v>
      </c>
      <c r="AB519" s="70">
        <v>1.0757000000000001</v>
      </c>
      <c r="AC519" s="70">
        <v>1.2710999999999999</v>
      </c>
      <c r="AD519" s="61">
        <f>HLOOKUP(T519,既存設備NO1!$E$16:$P$17,2,0)</f>
        <v>0</v>
      </c>
      <c r="AE519" s="62">
        <f t="shared" si="18"/>
        <v>1.2709999999999999</v>
      </c>
    </row>
    <row r="520" spans="13:31">
      <c r="M520" s="46">
        <v>7</v>
      </c>
      <c r="N520" s="47" t="s">
        <v>153</v>
      </c>
      <c r="O520" s="47" t="s">
        <v>489</v>
      </c>
      <c r="P520" s="47" t="s">
        <v>344</v>
      </c>
      <c r="Q520" s="47" t="s">
        <v>714</v>
      </c>
      <c r="R520" s="48">
        <v>0</v>
      </c>
      <c r="T520" s="55">
        <v>9</v>
      </c>
      <c r="U520" s="67">
        <v>2010</v>
      </c>
      <c r="V520" s="46" t="s">
        <v>156</v>
      </c>
      <c r="W520" s="46" t="s">
        <v>111</v>
      </c>
      <c r="X520" s="46" t="s">
        <v>102</v>
      </c>
      <c r="Y520" s="68" t="str">
        <f t="shared" si="17"/>
        <v>92010暖房ビル用マルチ有り</v>
      </c>
      <c r="Z520" s="69">
        <v>-0.7</v>
      </c>
      <c r="AA520" s="69">
        <v>1.7</v>
      </c>
      <c r="AB520" s="70">
        <v>1.036</v>
      </c>
      <c r="AC520" s="70">
        <v>1.266</v>
      </c>
      <c r="AD520" s="61">
        <f>HLOOKUP(T520,既存設備NO1!$E$16:$P$17,2,0)</f>
        <v>0</v>
      </c>
      <c r="AE520" s="62">
        <f t="shared" si="18"/>
        <v>1.266</v>
      </c>
    </row>
    <row r="521" spans="13:31">
      <c r="M521" s="46">
        <v>7</v>
      </c>
      <c r="N521" s="47" t="s">
        <v>110</v>
      </c>
      <c r="O521" s="47" t="s">
        <v>489</v>
      </c>
      <c r="P521" s="47" t="s">
        <v>344</v>
      </c>
      <c r="Q521" s="47" t="s">
        <v>715</v>
      </c>
      <c r="R521" s="48">
        <v>0</v>
      </c>
      <c r="T521" s="55">
        <v>9</v>
      </c>
      <c r="U521" s="67">
        <v>2010</v>
      </c>
      <c r="V521" s="46" t="s">
        <v>156</v>
      </c>
      <c r="W521" s="46" t="s">
        <v>121</v>
      </c>
      <c r="X521" s="46" t="s">
        <v>102</v>
      </c>
      <c r="Y521" s="68" t="str">
        <f t="shared" si="17"/>
        <v>92010暖房設備用有り</v>
      </c>
      <c r="Z521" s="69">
        <v>-0.26</v>
      </c>
      <c r="AA521" s="69">
        <v>1.26</v>
      </c>
      <c r="AB521" s="70">
        <v>0.82779999999999998</v>
      </c>
      <c r="AC521" s="70">
        <v>0.98809999999999998</v>
      </c>
      <c r="AD521" s="61">
        <f>HLOOKUP(T521,既存設備NO1!$E$16:$P$17,2,0)</f>
        <v>0</v>
      </c>
      <c r="AE521" s="62">
        <f t="shared" si="18"/>
        <v>0.98799999999999999</v>
      </c>
    </row>
    <row r="522" spans="13:31">
      <c r="M522" s="46">
        <v>7</v>
      </c>
      <c r="N522" s="47" t="s">
        <v>90</v>
      </c>
      <c r="O522" s="47" t="s">
        <v>489</v>
      </c>
      <c r="P522" s="47" t="s">
        <v>344</v>
      </c>
      <c r="Q522" s="47" t="s">
        <v>716</v>
      </c>
      <c r="R522" s="48">
        <v>0</v>
      </c>
      <c r="T522" s="55">
        <v>9</v>
      </c>
      <c r="U522" s="67">
        <v>2010</v>
      </c>
      <c r="V522" s="46" t="s">
        <v>156</v>
      </c>
      <c r="W522" s="46" t="s">
        <v>125</v>
      </c>
      <c r="X522" s="46" t="s">
        <v>140</v>
      </c>
      <c r="Y522" s="68" t="str">
        <f t="shared" si="17"/>
        <v>92010暖房店舗用無し（一定速）</v>
      </c>
      <c r="Z522" s="69">
        <v>0.25</v>
      </c>
      <c r="AA522" s="69">
        <v>0.75</v>
      </c>
      <c r="AB522" s="70">
        <v>0.25</v>
      </c>
      <c r="AC522" s="70">
        <v>0.75</v>
      </c>
      <c r="AD522" s="61">
        <f>HLOOKUP(T522,既存設備NO1!$E$16:$P$17,2,0)</f>
        <v>0</v>
      </c>
      <c r="AE522" s="62">
        <f t="shared" si="18"/>
        <v>0.75</v>
      </c>
    </row>
    <row r="523" spans="13:31">
      <c r="M523" s="46">
        <v>7</v>
      </c>
      <c r="N523" s="47" t="s">
        <v>171</v>
      </c>
      <c r="O523" s="47" t="s">
        <v>489</v>
      </c>
      <c r="P523" s="47" t="s">
        <v>344</v>
      </c>
      <c r="Q523" s="47" t="s">
        <v>717</v>
      </c>
      <c r="R523" s="48">
        <v>0</v>
      </c>
      <c r="T523" s="55">
        <v>9</v>
      </c>
      <c r="U523" s="67">
        <v>2010</v>
      </c>
      <c r="V523" s="46" t="s">
        <v>156</v>
      </c>
      <c r="W523" s="46" t="s">
        <v>111</v>
      </c>
      <c r="X523" s="46" t="s">
        <v>140</v>
      </c>
      <c r="Y523" s="68" t="str">
        <f t="shared" si="17"/>
        <v>92010暖房ビル用マルチ無し（一定速）</v>
      </c>
      <c r="Z523" s="69">
        <v>0.25</v>
      </c>
      <c r="AA523" s="69">
        <v>0.75</v>
      </c>
      <c r="AB523" s="70">
        <v>0.25</v>
      </c>
      <c r="AC523" s="70">
        <v>0.75</v>
      </c>
      <c r="AD523" s="61">
        <f>HLOOKUP(T523,既存設備NO1!$E$16:$P$17,2,0)</f>
        <v>0</v>
      </c>
      <c r="AE523" s="62">
        <f t="shared" si="18"/>
        <v>0.75</v>
      </c>
    </row>
    <row r="524" spans="13:31">
      <c r="M524" s="46">
        <v>8</v>
      </c>
      <c r="N524" s="47" t="s">
        <v>112</v>
      </c>
      <c r="O524" s="47" t="s">
        <v>489</v>
      </c>
      <c r="P524" s="47" t="s">
        <v>344</v>
      </c>
      <c r="Q524" s="47" t="s">
        <v>718</v>
      </c>
      <c r="R524" s="48">
        <v>0</v>
      </c>
      <c r="T524" s="55">
        <v>9</v>
      </c>
      <c r="U524" s="67">
        <v>2010</v>
      </c>
      <c r="V524" s="46" t="s">
        <v>156</v>
      </c>
      <c r="W524" s="46" t="s">
        <v>121</v>
      </c>
      <c r="X524" s="46" t="s">
        <v>140</v>
      </c>
      <c r="Y524" s="68" t="str">
        <f t="shared" si="17"/>
        <v>92010暖房設備用無し（一定速）</v>
      </c>
      <c r="Z524" s="69">
        <v>0.25</v>
      </c>
      <c r="AA524" s="69">
        <v>0.75</v>
      </c>
      <c r="AB524" s="70">
        <v>0.25</v>
      </c>
      <c r="AC524" s="70">
        <v>0.75</v>
      </c>
      <c r="AD524" s="61">
        <f>HLOOKUP(T524,既存設備NO1!$E$16:$P$17,2,0)</f>
        <v>0</v>
      </c>
      <c r="AE524" s="62">
        <f t="shared" si="18"/>
        <v>0.75</v>
      </c>
    </row>
    <row r="525" spans="13:31">
      <c r="M525" s="46">
        <v>8</v>
      </c>
      <c r="N525" s="47" t="s">
        <v>122</v>
      </c>
      <c r="O525" s="47" t="s">
        <v>489</v>
      </c>
      <c r="P525" s="47" t="s">
        <v>344</v>
      </c>
      <c r="Q525" s="47" t="s">
        <v>719</v>
      </c>
      <c r="R525" s="48">
        <v>0</v>
      </c>
      <c r="T525" s="55">
        <v>9</v>
      </c>
      <c r="U525" s="67">
        <v>2015</v>
      </c>
      <c r="V525" s="46" t="s">
        <v>124</v>
      </c>
      <c r="W525" s="46" t="s">
        <v>125</v>
      </c>
      <c r="X525" s="46" t="s">
        <v>102</v>
      </c>
      <c r="Y525" s="68" t="str">
        <f t="shared" si="17"/>
        <v>92015冷房店舗用有り</v>
      </c>
      <c r="Z525" s="69">
        <v>-1.38</v>
      </c>
      <c r="AA525" s="69">
        <v>2.38</v>
      </c>
      <c r="AB525" s="70">
        <v>1.0581</v>
      </c>
      <c r="AC525" s="70">
        <v>1.7705</v>
      </c>
      <c r="AD525" s="61">
        <f>HLOOKUP(T525,既存設備NO1!$E$16:$P$17,2,0)</f>
        <v>0</v>
      </c>
      <c r="AE525" s="62">
        <f t="shared" si="18"/>
        <v>1.77</v>
      </c>
    </row>
    <row r="526" spans="13:31">
      <c r="M526" s="46">
        <v>8</v>
      </c>
      <c r="N526" s="47" t="s">
        <v>130</v>
      </c>
      <c r="O526" s="47" t="s">
        <v>489</v>
      </c>
      <c r="P526" s="47" t="s">
        <v>344</v>
      </c>
      <c r="Q526" s="47" t="s">
        <v>720</v>
      </c>
      <c r="R526" s="48">
        <v>0</v>
      </c>
      <c r="T526" s="55">
        <v>9</v>
      </c>
      <c r="U526" s="56">
        <v>2015</v>
      </c>
      <c r="V526" s="57" t="s">
        <v>124</v>
      </c>
      <c r="W526" s="57" t="s">
        <v>111</v>
      </c>
      <c r="X526" s="57" t="s">
        <v>102</v>
      </c>
      <c r="Y526" s="58" t="str">
        <f t="shared" si="17"/>
        <v>92015冷房ビル用マルチ有り</v>
      </c>
      <c r="Z526" s="59">
        <v>-1.5740000000000001</v>
      </c>
      <c r="AA526" s="59">
        <v>2.5739999999999998</v>
      </c>
      <c r="AB526" s="60">
        <v>1.0751999999999999</v>
      </c>
      <c r="AC526" s="60">
        <v>1.9117</v>
      </c>
      <c r="AD526" s="61">
        <f>HLOOKUP(T526,既存設備NO1!$E$16:$P$17,2,0)</f>
        <v>0</v>
      </c>
      <c r="AE526" s="62">
        <f t="shared" si="18"/>
        <v>1.911</v>
      </c>
    </row>
    <row r="527" spans="13:31">
      <c r="M527" s="46">
        <v>8</v>
      </c>
      <c r="N527" s="47" t="s">
        <v>128</v>
      </c>
      <c r="O527" s="47" t="s">
        <v>489</v>
      </c>
      <c r="P527" s="47" t="s">
        <v>344</v>
      </c>
      <c r="Q527" s="47" t="s">
        <v>721</v>
      </c>
      <c r="R527" s="48">
        <v>0</v>
      </c>
      <c r="T527" s="55">
        <v>9</v>
      </c>
      <c r="U527" s="56">
        <v>2015</v>
      </c>
      <c r="V527" s="57" t="s">
        <v>124</v>
      </c>
      <c r="W527" s="57" t="s">
        <v>121</v>
      </c>
      <c r="X527" s="57" t="s">
        <v>102</v>
      </c>
      <c r="Y527" s="58" t="str">
        <f t="shared" si="17"/>
        <v>92015冷房設備用有り</v>
      </c>
      <c r="Z527" s="59">
        <v>-0.62</v>
      </c>
      <c r="AA527" s="59">
        <v>1.62</v>
      </c>
      <c r="AB527" s="60">
        <v>1.0472999999999999</v>
      </c>
      <c r="AC527" s="60">
        <v>1.2032</v>
      </c>
      <c r="AD527" s="61">
        <f>HLOOKUP(T527,既存設備NO1!$E$16:$P$17,2,0)</f>
        <v>0</v>
      </c>
      <c r="AE527" s="62">
        <f t="shared" si="18"/>
        <v>1.2030000000000001</v>
      </c>
    </row>
    <row r="528" spans="13:31">
      <c r="M528" s="46">
        <v>8</v>
      </c>
      <c r="N528" s="47" t="s">
        <v>138</v>
      </c>
      <c r="O528" s="47" t="s">
        <v>489</v>
      </c>
      <c r="P528" s="47" t="s">
        <v>344</v>
      </c>
      <c r="Q528" s="47" t="s">
        <v>722</v>
      </c>
      <c r="R528" s="48">
        <v>0</v>
      </c>
      <c r="T528" s="55">
        <v>9</v>
      </c>
      <c r="U528" s="56">
        <v>2015</v>
      </c>
      <c r="V528" s="57" t="s">
        <v>124</v>
      </c>
      <c r="W528" s="57" t="s">
        <v>125</v>
      </c>
      <c r="X528" s="57" t="s">
        <v>140</v>
      </c>
      <c r="Y528" s="58" t="str">
        <f t="shared" si="17"/>
        <v>92015冷房店舗用無し（一定速）</v>
      </c>
      <c r="Z528" s="59">
        <v>0.25</v>
      </c>
      <c r="AA528" s="59">
        <v>0.75</v>
      </c>
      <c r="AB528" s="60">
        <v>0.25</v>
      </c>
      <c r="AC528" s="60">
        <v>0.75</v>
      </c>
      <c r="AD528" s="61">
        <f>HLOOKUP(T528,既存設備NO1!$E$16:$P$17,2,0)</f>
        <v>0</v>
      </c>
      <c r="AE528" s="62">
        <f t="shared" si="18"/>
        <v>0.75</v>
      </c>
    </row>
    <row r="529" spans="13:31">
      <c r="M529" s="46">
        <v>8</v>
      </c>
      <c r="N529" s="47" t="s">
        <v>143</v>
      </c>
      <c r="O529" s="47" t="s">
        <v>489</v>
      </c>
      <c r="P529" s="47" t="s">
        <v>344</v>
      </c>
      <c r="Q529" s="47" t="s">
        <v>723</v>
      </c>
      <c r="R529" s="48">
        <v>0</v>
      </c>
      <c r="T529" s="55">
        <v>9</v>
      </c>
      <c r="U529" s="56">
        <v>2015</v>
      </c>
      <c r="V529" s="57" t="s">
        <v>124</v>
      </c>
      <c r="W529" s="57" t="s">
        <v>111</v>
      </c>
      <c r="X529" s="57" t="s">
        <v>140</v>
      </c>
      <c r="Y529" s="58" t="str">
        <f t="shared" si="17"/>
        <v>92015冷房ビル用マルチ無し（一定速）</v>
      </c>
      <c r="Z529" s="59">
        <v>0.25</v>
      </c>
      <c r="AA529" s="59">
        <v>0.75</v>
      </c>
      <c r="AB529" s="60">
        <v>0.25</v>
      </c>
      <c r="AC529" s="60">
        <v>0.75</v>
      </c>
      <c r="AD529" s="61">
        <f>HLOOKUP(T529,既存設備NO1!$E$16:$P$17,2,0)</f>
        <v>0</v>
      </c>
      <c r="AE529" s="62">
        <f t="shared" si="18"/>
        <v>0.75</v>
      </c>
    </row>
    <row r="530" spans="13:31">
      <c r="M530" s="46">
        <v>8</v>
      </c>
      <c r="N530" s="47" t="s">
        <v>149</v>
      </c>
      <c r="O530" s="47" t="s">
        <v>489</v>
      </c>
      <c r="P530" s="47" t="s">
        <v>344</v>
      </c>
      <c r="Q530" s="47" t="s">
        <v>724</v>
      </c>
      <c r="R530" s="48">
        <v>0</v>
      </c>
      <c r="T530" s="55">
        <v>9</v>
      </c>
      <c r="U530" s="56">
        <v>2015</v>
      </c>
      <c r="V530" s="57" t="s">
        <v>124</v>
      </c>
      <c r="W530" s="57" t="s">
        <v>121</v>
      </c>
      <c r="X530" s="57" t="s">
        <v>140</v>
      </c>
      <c r="Y530" s="58" t="str">
        <f t="shared" si="17"/>
        <v>92015冷房設備用無し（一定速）</v>
      </c>
      <c r="Z530" s="59">
        <v>0.25</v>
      </c>
      <c r="AA530" s="59">
        <v>0.75</v>
      </c>
      <c r="AB530" s="60">
        <v>0.25</v>
      </c>
      <c r="AC530" s="60">
        <v>0.75</v>
      </c>
      <c r="AD530" s="61">
        <f>HLOOKUP(T530,既存設備NO1!$E$16:$P$17,2,0)</f>
        <v>0</v>
      </c>
      <c r="AE530" s="62">
        <f t="shared" si="18"/>
        <v>0.75</v>
      </c>
    </row>
    <row r="531" spans="13:31">
      <c r="M531" s="46">
        <v>8</v>
      </c>
      <c r="N531" s="47" t="s">
        <v>154</v>
      </c>
      <c r="O531" s="47" t="s">
        <v>489</v>
      </c>
      <c r="P531" s="47" t="s">
        <v>344</v>
      </c>
      <c r="Q531" s="47" t="s">
        <v>725</v>
      </c>
      <c r="R531" s="48">
        <v>0</v>
      </c>
      <c r="T531" s="55">
        <v>9</v>
      </c>
      <c r="U531" s="56">
        <v>2015</v>
      </c>
      <c r="V531" s="57" t="s">
        <v>156</v>
      </c>
      <c r="W531" s="57" t="s">
        <v>125</v>
      </c>
      <c r="X531" s="57" t="s">
        <v>102</v>
      </c>
      <c r="Y531" s="58" t="str">
        <f t="shared" si="17"/>
        <v>92015暖房店舗用有り</v>
      </c>
      <c r="Z531" s="59">
        <v>-0.97</v>
      </c>
      <c r="AA531" s="59">
        <v>1.97</v>
      </c>
      <c r="AB531" s="60">
        <v>1.0867</v>
      </c>
      <c r="AC531" s="60">
        <v>1.4558</v>
      </c>
      <c r="AD531" s="61">
        <f>HLOOKUP(T531,既存設備NO1!$E$16:$P$17,2,0)</f>
        <v>0</v>
      </c>
      <c r="AE531" s="62">
        <f t="shared" si="18"/>
        <v>1.4550000000000001</v>
      </c>
    </row>
    <row r="532" spans="13:31">
      <c r="M532" s="46">
        <v>8</v>
      </c>
      <c r="N532" s="47" t="s">
        <v>153</v>
      </c>
      <c r="O532" s="47" t="s">
        <v>489</v>
      </c>
      <c r="P532" s="47" t="s">
        <v>344</v>
      </c>
      <c r="Q532" s="47" t="s">
        <v>726</v>
      </c>
      <c r="R532" s="48">
        <v>0</v>
      </c>
      <c r="T532" s="55">
        <v>9</v>
      </c>
      <c r="U532" s="56">
        <v>2015</v>
      </c>
      <c r="V532" s="57" t="s">
        <v>156</v>
      </c>
      <c r="W532" s="57" t="s">
        <v>111</v>
      </c>
      <c r="X532" s="57" t="s">
        <v>102</v>
      </c>
      <c r="Y532" s="58" t="str">
        <f t="shared" si="17"/>
        <v>92015暖房ビル用マルチ有り</v>
      </c>
      <c r="Z532" s="59">
        <v>-0.876</v>
      </c>
      <c r="AA532" s="59">
        <v>1.8759999999999999</v>
      </c>
      <c r="AB532" s="60">
        <v>1.0398000000000001</v>
      </c>
      <c r="AC532" s="60">
        <v>1.3971</v>
      </c>
      <c r="AD532" s="61">
        <f>HLOOKUP(T532,既存設備NO1!$E$16:$P$17,2,0)</f>
        <v>0</v>
      </c>
      <c r="AE532" s="62">
        <f t="shared" si="18"/>
        <v>1.397</v>
      </c>
    </row>
    <row r="533" spans="13:31">
      <c r="M533" s="46">
        <v>8</v>
      </c>
      <c r="N533" s="47" t="s">
        <v>110</v>
      </c>
      <c r="O533" s="47" t="s">
        <v>489</v>
      </c>
      <c r="P533" s="47" t="s">
        <v>344</v>
      </c>
      <c r="Q533" s="47" t="s">
        <v>727</v>
      </c>
      <c r="R533" s="48">
        <v>0</v>
      </c>
      <c r="T533" s="55">
        <v>9</v>
      </c>
      <c r="U533" s="56">
        <v>2015</v>
      </c>
      <c r="V533" s="57" t="s">
        <v>156</v>
      </c>
      <c r="W533" s="57" t="s">
        <v>121</v>
      </c>
      <c r="X533" s="57" t="s">
        <v>102</v>
      </c>
      <c r="Y533" s="58" t="str">
        <f t="shared" si="17"/>
        <v>92015暖房設備用有り</v>
      </c>
      <c r="Z533" s="59">
        <v>-0.59799999999999998</v>
      </c>
      <c r="AA533" s="59">
        <v>1.5980000000000001</v>
      </c>
      <c r="AB533" s="60">
        <v>1.0339</v>
      </c>
      <c r="AC533" s="60">
        <v>1.19</v>
      </c>
      <c r="AD533" s="61">
        <f>HLOOKUP(T533,既存設備NO1!$E$16:$P$17,2,0)</f>
        <v>0</v>
      </c>
      <c r="AE533" s="62">
        <f t="shared" si="18"/>
        <v>1.19</v>
      </c>
    </row>
    <row r="534" spans="13:31">
      <c r="M534" s="46">
        <v>8</v>
      </c>
      <c r="N534" s="47" t="s">
        <v>90</v>
      </c>
      <c r="O534" s="47" t="s">
        <v>489</v>
      </c>
      <c r="P534" s="47" t="s">
        <v>344</v>
      </c>
      <c r="Q534" s="47" t="s">
        <v>728</v>
      </c>
      <c r="R534" s="48">
        <v>0</v>
      </c>
      <c r="T534" s="55">
        <v>9</v>
      </c>
      <c r="U534" s="56">
        <v>2015</v>
      </c>
      <c r="V534" s="57" t="s">
        <v>156</v>
      </c>
      <c r="W534" s="57" t="s">
        <v>125</v>
      </c>
      <c r="X534" s="57" t="s">
        <v>140</v>
      </c>
      <c r="Y534" s="58" t="str">
        <f t="shared" si="17"/>
        <v>92015暖房店舗用無し（一定速）</v>
      </c>
      <c r="Z534" s="59">
        <v>0.25</v>
      </c>
      <c r="AA534" s="59">
        <v>0.75</v>
      </c>
      <c r="AB534" s="60">
        <v>0.25</v>
      </c>
      <c r="AC534" s="60">
        <v>0.75</v>
      </c>
      <c r="AD534" s="61">
        <f>HLOOKUP(T534,既存設備NO1!$E$16:$P$17,2,0)</f>
        <v>0</v>
      </c>
      <c r="AE534" s="62">
        <f t="shared" si="18"/>
        <v>0.75</v>
      </c>
    </row>
    <row r="535" spans="13:31">
      <c r="M535" s="46">
        <v>8</v>
      </c>
      <c r="N535" s="47" t="s">
        <v>171</v>
      </c>
      <c r="O535" s="47" t="s">
        <v>489</v>
      </c>
      <c r="P535" s="47" t="s">
        <v>344</v>
      </c>
      <c r="Q535" s="47" t="s">
        <v>729</v>
      </c>
      <c r="R535" s="48">
        <v>0</v>
      </c>
      <c r="T535" s="55">
        <v>9</v>
      </c>
      <c r="U535" s="56">
        <v>2015</v>
      </c>
      <c r="V535" s="57" t="s">
        <v>156</v>
      </c>
      <c r="W535" s="57" t="s">
        <v>111</v>
      </c>
      <c r="X535" s="57" t="s">
        <v>140</v>
      </c>
      <c r="Y535" s="58" t="str">
        <f t="shared" si="17"/>
        <v>92015暖房ビル用マルチ無し（一定速）</v>
      </c>
      <c r="Z535" s="59">
        <v>0.25</v>
      </c>
      <c r="AA535" s="59">
        <v>0.75</v>
      </c>
      <c r="AB535" s="60">
        <v>0.25</v>
      </c>
      <c r="AC535" s="60">
        <v>0.75</v>
      </c>
      <c r="AD535" s="61">
        <f>HLOOKUP(T535,既存設備NO1!$E$16:$P$17,2,0)</f>
        <v>0</v>
      </c>
      <c r="AE535" s="62">
        <f t="shared" si="18"/>
        <v>0.75</v>
      </c>
    </row>
    <row r="536" spans="13:31">
      <c r="M536" s="46">
        <v>9</v>
      </c>
      <c r="N536" s="47" t="s">
        <v>112</v>
      </c>
      <c r="O536" s="47" t="s">
        <v>489</v>
      </c>
      <c r="P536" s="47" t="s">
        <v>344</v>
      </c>
      <c r="Q536" s="47" t="s">
        <v>730</v>
      </c>
      <c r="R536" s="48">
        <v>0</v>
      </c>
      <c r="T536" s="55">
        <v>9</v>
      </c>
      <c r="U536" s="57">
        <v>2015</v>
      </c>
      <c r="V536" s="57" t="s">
        <v>156</v>
      </c>
      <c r="W536" s="57" t="s">
        <v>121</v>
      </c>
      <c r="X536" s="57" t="s">
        <v>140</v>
      </c>
      <c r="Y536" s="58" t="str">
        <f t="shared" si="17"/>
        <v>92015暖房設備用無し（一定速）</v>
      </c>
      <c r="Z536" s="59">
        <v>0.25</v>
      </c>
      <c r="AA536" s="59">
        <v>0.75</v>
      </c>
      <c r="AB536" s="60">
        <v>0.25</v>
      </c>
      <c r="AC536" s="60">
        <v>0.75</v>
      </c>
      <c r="AD536" s="61">
        <f>HLOOKUP(T536,既存設備NO1!$E$16:$P$17,2,0)</f>
        <v>0</v>
      </c>
      <c r="AE536" s="62">
        <f t="shared" si="18"/>
        <v>0.75</v>
      </c>
    </row>
    <row r="537" spans="13:31">
      <c r="M537" s="46">
        <v>9</v>
      </c>
      <c r="N537" s="47" t="s">
        <v>122</v>
      </c>
      <c r="O537" s="47" t="s">
        <v>489</v>
      </c>
      <c r="P537" s="47" t="s">
        <v>344</v>
      </c>
      <c r="Q537" s="47" t="s">
        <v>731</v>
      </c>
      <c r="R537" s="48">
        <v>0</v>
      </c>
      <c r="T537" s="71">
        <v>9</v>
      </c>
      <c r="U537" s="72">
        <v>2020</v>
      </c>
      <c r="V537" s="72" t="s">
        <v>124</v>
      </c>
      <c r="W537" s="72" t="s">
        <v>125</v>
      </c>
      <c r="X537" s="72" t="s">
        <v>102</v>
      </c>
      <c r="Y537" s="73" t="str">
        <f t="shared" si="17"/>
        <v>92020冷房店舗用有り</v>
      </c>
      <c r="Z537" s="72">
        <v>-1.38</v>
      </c>
      <c r="AA537" s="72">
        <v>2.38</v>
      </c>
      <c r="AB537" s="72">
        <v>1.0581</v>
      </c>
      <c r="AC537" s="72">
        <v>1.7705</v>
      </c>
      <c r="AD537" s="61">
        <f>HLOOKUP(T537,既存設備NO1!$E$16:$P$17,2,0)</f>
        <v>0</v>
      </c>
      <c r="AE537" s="74">
        <f t="shared" si="18"/>
        <v>1.77</v>
      </c>
    </row>
    <row r="538" spans="13:31">
      <c r="M538" s="46">
        <v>9</v>
      </c>
      <c r="N538" s="47" t="s">
        <v>130</v>
      </c>
      <c r="O538" s="47" t="s">
        <v>489</v>
      </c>
      <c r="P538" s="47" t="s">
        <v>344</v>
      </c>
      <c r="Q538" s="47" t="s">
        <v>732</v>
      </c>
      <c r="R538" s="48">
        <v>0</v>
      </c>
      <c r="T538" s="71">
        <v>9</v>
      </c>
      <c r="U538" s="72">
        <v>2020</v>
      </c>
      <c r="V538" s="72" t="s">
        <v>124</v>
      </c>
      <c r="W538" s="72" t="s">
        <v>111</v>
      </c>
      <c r="X538" s="72" t="s">
        <v>102</v>
      </c>
      <c r="Y538" s="73" t="str">
        <f t="shared" si="17"/>
        <v>92020冷房ビル用マルチ有り</v>
      </c>
      <c r="Z538" s="72">
        <v>-1.68</v>
      </c>
      <c r="AA538" s="72">
        <v>2.68</v>
      </c>
      <c r="AB538" s="72">
        <v>1.0788</v>
      </c>
      <c r="AC538" s="72">
        <v>2.0053000000000001</v>
      </c>
      <c r="AD538" s="61">
        <f>HLOOKUP(T538,既存設備NO1!$E$16:$P$17,2,0)</f>
        <v>0</v>
      </c>
      <c r="AE538" s="74">
        <f t="shared" si="18"/>
        <v>2.0049999999999999</v>
      </c>
    </row>
    <row r="539" spans="13:31">
      <c r="M539" s="46">
        <v>9</v>
      </c>
      <c r="N539" s="47" t="s">
        <v>128</v>
      </c>
      <c r="O539" s="47" t="s">
        <v>489</v>
      </c>
      <c r="P539" s="47" t="s">
        <v>344</v>
      </c>
      <c r="Q539" s="47" t="s">
        <v>733</v>
      </c>
      <c r="R539" s="48">
        <v>0</v>
      </c>
      <c r="T539" s="71">
        <v>9</v>
      </c>
      <c r="U539" s="72">
        <v>2020</v>
      </c>
      <c r="V539" s="72" t="s">
        <v>124</v>
      </c>
      <c r="W539" s="72" t="s">
        <v>121</v>
      </c>
      <c r="X539" s="72" t="s">
        <v>102</v>
      </c>
      <c r="Y539" s="73" t="str">
        <f t="shared" si="17"/>
        <v>92020冷房設備用有り</v>
      </c>
      <c r="Z539" s="72">
        <v>-0.62</v>
      </c>
      <c r="AA539" s="72">
        <v>1.62</v>
      </c>
      <c r="AB539" s="72">
        <v>1.0472999999999999</v>
      </c>
      <c r="AC539" s="72">
        <v>1.2032</v>
      </c>
      <c r="AD539" s="61">
        <f>HLOOKUP(T539,既存設備NO1!$E$16:$P$17,2,0)</f>
        <v>0</v>
      </c>
      <c r="AE539" s="74">
        <f t="shared" si="18"/>
        <v>1.2030000000000001</v>
      </c>
    </row>
    <row r="540" spans="13:31">
      <c r="M540" s="46">
        <v>9</v>
      </c>
      <c r="N540" s="47" t="s">
        <v>138</v>
      </c>
      <c r="O540" s="47" t="s">
        <v>489</v>
      </c>
      <c r="P540" s="47" t="s">
        <v>344</v>
      </c>
      <c r="Q540" s="47" t="s">
        <v>734</v>
      </c>
      <c r="R540" s="48">
        <v>0</v>
      </c>
      <c r="T540" s="71">
        <v>9</v>
      </c>
      <c r="U540" s="72">
        <v>2020</v>
      </c>
      <c r="V540" s="72" t="s">
        <v>124</v>
      </c>
      <c r="W540" s="72" t="s">
        <v>125</v>
      </c>
      <c r="X540" s="72" t="s">
        <v>140</v>
      </c>
      <c r="Y540" s="73" t="str">
        <f t="shared" si="17"/>
        <v>92020冷房店舗用無し（一定速）</v>
      </c>
      <c r="Z540" s="75">
        <v>0.25</v>
      </c>
      <c r="AA540" s="75">
        <v>0.75</v>
      </c>
      <c r="AB540" s="76">
        <v>0.25</v>
      </c>
      <c r="AC540" s="76">
        <v>0.75</v>
      </c>
      <c r="AD540" s="61">
        <f>HLOOKUP(T540,既存設備NO1!$E$16:$P$17,2,0)</f>
        <v>0</v>
      </c>
      <c r="AE540" s="74">
        <f t="shared" si="18"/>
        <v>0.75</v>
      </c>
    </row>
    <row r="541" spans="13:31">
      <c r="M541" s="46">
        <v>9</v>
      </c>
      <c r="N541" s="47" t="s">
        <v>143</v>
      </c>
      <c r="O541" s="47" t="s">
        <v>489</v>
      </c>
      <c r="P541" s="47" t="s">
        <v>344</v>
      </c>
      <c r="Q541" s="47" t="s">
        <v>735</v>
      </c>
      <c r="R541" s="48">
        <v>0</v>
      </c>
      <c r="T541" s="71">
        <v>9</v>
      </c>
      <c r="U541" s="72">
        <v>2020</v>
      </c>
      <c r="V541" s="72" t="s">
        <v>124</v>
      </c>
      <c r="W541" s="72" t="s">
        <v>111</v>
      </c>
      <c r="X541" s="72" t="s">
        <v>140</v>
      </c>
      <c r="Y541" s="73" t="str">
        <f t="shared" si="17"/>
        <v>92020冷房ビル用マルチ無し（一定速）</v>
      </c>
      <c r="Z541" s="75">
        <v>0.25</v>
      </c>
      <c r="AA541" s="75">
        <v>0.75</v>
      </c>
      <c r="AB541" s="76">
        <v>0.25</v>
      </c>
      <c r="AC541" s="76">
        <v>0.75</v>
      </c>
      <c r="AD541" s="61">
        <f>HLOOKUP(T541,既存設備NO1!$E$16:$P$17,2,0)</f>
        <v>0</v>
      </c>
      <c r="AE541" s="74">
        <f t="shared" si="18"/>
        <v>0.75</v>
      </c>
    </row>
    <row r="542" spans="13:31">
      <c r="M542" s="46">
        <v>9</v>
      </c>
      <c r="N542" s="47" t="s">
        <v>149</v>
      </c>
      <c r="O542" s="47" t="s">
        <v>489</v>
      </c>
      <c r="P542" s="47" t="s">
        <v>344</v>
      </c>
      <c r="Q542" s="47" t="s">
        <v>736</v>
      </c>
      <c r="R542" s="48">
        <v>0</v>
      </c>
      <c r="T542" s="71">
        <v>9</v>
      </c>
      <c r="U542" s="72">
        <v>2020</v>
      </c>
      <c r="V542" s="72" t="s">
        <v>124</v>
      </c>
      <c r="W542" s="72" t="s">
        <v>121</v>
      </c>
      <c r="X542" s="72" t="s">
        <v>140</v>
      </c>
      <c r="Y542" s="73" t="str">
        <f t="shared" si="17"/>
        <v>92020冷房設備用無し（一定速）</v>
      </c>
      <c r="Z542" s="75">
        <v>0.25</v>
      </c>
      <c r="AA542" s="75">
        <v>0.75</v>
      </c>
      <c r="AB542" s="76">
        <v>0.25</v>
      </c>
      <c r="AC542" s="76">
        <v>0.75</v>
      </c>
      <c r="AD542" s="61">
        <f>HLOOKUP(T542,既存設備NO1!$E$16:$P$17,2,0)</f>
        <v>0</v>
      </c>
      <c r="AE542" s="74">
        <f t="shared" si="18"/>
        <v>0.75</v>
      </c>
    </row>
    <row r="543" spans="13:31">
      <c r="M543" s="46">
        <v>9</v>
      </c>
      <c r="N543" s="47" t="s">
        <v>154</v>
      </c>
      <c r="O543" s="47" t="s">
        <v>489</v>
      </c>
      <c r="P543" s="47" t="s">
        <v>344</v>
      </c>
      <c r="Q543" s="47" t="s">
        <v>737</v>
      </c>
      <c r="R543" s="48">
        <v>0</v>
      </c>
      <c r="T543" s="71">
        <v>9</v>
      </c>
      <c r="U543" s="72">
        <v>2020</v>
      </c>
      <c r="V543" s="72" t="s">
        <v>156</v>
      </c>
      <c r="W543" s="72" t="s">
        <v>125</v>
      </c>
      <c r="X543" s="72" t="s">
        <v>102</v>
      </c>
      <c r="Y543" s="73" t="str">
        <f t="shared" si="17"/>
        <v>92020暖房店舗用有り</v>
      </c>
      <c r="Z543" s="72">
        <v>-0.96</v>
      </c>
      <c r="AA543" s="72">
        <v>1.96</v>
      </c>
      <c r="AB543" s="72">
        <v>1.0862000000000001</v>
      </c>
      <c r="AC543" s="72">
        <v>1.4483999999999999</v>
      </c>
      <c r="AD543" s="61">
        <f>HLOOKUP(T543,既存設備NO1!$E$16:$P$17,2,0)</f>
        <v>0</v>
      </c>
      <c r="AE543" s="74">
        <f t="shared" si="18"/>
        <v>1.448</v>
      </c>
    </row>
    <row r="544" spans="13:31">
      <c r="M544" s="46">
        <v>9</v>
      </c>
      <c r="N544" s="47" t="s">
        <v>153</v>
      </c>
      <c r="O544" s="47" t="s">
        <v>489</v>
      </c>
      <c r="P544" s="47" t="s">
        <v>344</v>
      </c>
      <c r="Q544" s="47" t="s">
        <v>738</v>
      </c>
      <c r="R544" s="48">
        <v>0</v>
      </c>
      <c r="T544" s="71">
        <v>9</v>
      </c>
      <c r="U544" s="72">
        <v>2020</v>
      </c>
      <c r="V544" s="72" t="s">
        <v>156</v>
      </c>
      <c r="W544" s="72" t="s">
        <v>111</v>
      </c>
      <c r="X544" s="72" t="s">
        <v>102</v>
      </c>
      <c r="Y544" s="73" t="str">
        <f t="shared" si="17"/>
        <v>92020暖房ビル用マルチ有り</v>
      </c>
      <c r="Z544" s="72">
        <v>-1.1000000000000001</v>
      </c>
      <c r="AA544" s="72">
        <v>2.1</v>
      </c>
      <c r="AB544" s="72">
        <v>1.0416000000000001</v>
      </c>
      <c r="AC544" s="72">
        <v>1.4596</v>
      </c>
      <c r="AD544" s="61">
        <f>HLOOKUP(T544,既存設備NO1!$E$16:$P$17,2,0)</f>
        <v>0</v>
      </c>
      <c r="AE544" s="74">
        <f t="shared" si="18"/>
        <v>1.4590000000000001</v>
      </c>
    </row>
    <row r="545" spans="13:31">
      <c r="M545" s="46">
        <v>9</v>
      </c>
      <c r="N545" s="47" t="s">
        <v>110</v>
      </c>
      <c r="O545" s="47" t="s">
        <v>489</v>
      </c>
      <c r="P545" s="47" t="s">
        <v>344</v>
      </c>
      <c r="Q545" s="47" t="s">
        <v>739</v>
      </c>
      <c r="R545" s="48">
        <v>4.4999999999999998E-2</v>
      </c>
      <c r="T545" s="71">
        <v>9</v>
      </c>
      <c r="U545" s="72">
        <v>2020</v>
      </c>
      <c r="V545" s="72" t="s">
        <v>156</v>
      </c>
      <c r="W545" s="72" t="s">
        <v>121</v>
      </c>
      <c r="X545" s="72" t="s">
        <v>102</v>
      </c>
      <c r="Y545" s="73" t="str">
        <f t="shared" si="17"/>
        <v>92020暖房設備用有り</v>
      </c>
      <c r="Z545" s="72">
        <v>-0.46</v>
      </c>
      <c r="AA545" s="72">
        <v>1.46</v>
      </c>
      <c r="AB545" s="72">
        <v>0.94</v>
      </c>
      <c r="AC545" s="72">
        <v>1.1100000000000001</v>
      </c>
      <c r="AD545" s="61">
        <f>HLOOKUP(T545,既存設備NO1!$E$16:$P$17,2,0)</f>
        <v>0</v>
      </c>
      <c r="AE545" s="74">
        <f t="shared" si="18"/>
        <v>1.1100000000000001</v>
      </c>
    </row>
    <row r="546" spans="13:31">
      <c r="M546" s="46">
        <v>9</v>
      </c>
      <c r="N546" s="47" t="s">
        <v>90</v>
      </c>
      <c r="O546" s="47" t="s">
        <v>489</v>
      </c>
      <c r="P546" s="47" t="s">
        <v>344</v>
      </c>
      <c r="Q546" s="47" t="s">
        <v>740</v>
      </c>
      <c r="R546" s="48">
        <v>0</v>
      </c>
      <c r="T546" s="71">
        <v>9</v>
      </c>
      <c r="U546" s="72">
        <v>2020</v>
      </c>
      <c r="V546" s="72" t="s">
        <v>156</v>
      </c>
      <c r="W546" s="72" t="s">
        <v>125</v>
      </c>
      <c r="X546" s="72" t="s">
        <v>140</v>
      </c>
      <c r="Y546" s="73" t="str">
        <f t="shared" si="17"/>
        <v>92020暖房店舗用無し（一定速）</v>
      </c>
      <c r="Z546" s="75">
        <v>0.25</v>
      </c>
      <c r="AA546" s="75">
        <v>0.75</v>
      </c>
      <c r="AB546" s="76">
        <v>0.25</v>
      </c>
      <c r="AC546" s="76">
        <v>0.75</v>
      </c>
      <c r="AD546" s="61">
        <f>HLOOKUP(T546,既存設備NO1!$E$16:$P$17,2,0)</f>
        <v>0</v>
      </c>
      <c r="AE546" s="74">
        <f t="shared" si="18"/>
        <v>0.75</v>
      </c>
    </row>
    <row r="547" spans="13:31">
      <c r="M547" s="46">
        <v>9</v>
      </c>
      <c r="N547" s="47" t="s">
        <v>171</v>
      </c>
      <c r="O547" s="47" t="s">
        <v>489</v>
      </c>
      <c r="P547" s="47" t="s">
        <v>344</v>
      </c>
      <c r="Q547" s="47" t="s">
        <v>741</v>
      </c>
      <c r="R547" s="48">
        <v>0</v>
      </c>
      <c r="T547" s="71">
        <v>9</v>
      </c>
      <c r="U547" s="72">
        <v>2020</v>
      </c>
      <c r="V547" s="72" t="s">
        <v>156</v>
      </c>
      <c r="W547" s="72" t="s">
        <v>111</v>
      </c>
      <c r="X547" s="72" t="s">
        <v>140</v>
      </c>
      <c r="Y547" s="73" t="str">
        <f t="shared" si="17"/>
        <v>92020暖房ビル用マルチ無し（一定速）</v>
      </c>
      <c r="Z547" s="75">
        <v>0.25</v>
      </c>
      <c r="AA547" s="75">
        <v>0.75</v>
      </c>
      <c r="AB547" s="76">
        <v>0.25</v>
      </c>
      <c r="AC547" s="76">
        <v>0.75</v>
      </c>
      <c r="AD547" s="61">
        <f>HLOOKUP(T547,既存設備NO1!$E$16:$P$17,2,0)</f>
        <v>0</v>
      </c>
      <c r="AE547" s="74">
        <f t="shared" si="18"/>
        <v>0.75</v>
      </c>
    </row>
    <row r="548" spans="13:31">
      <c r="M548" s="46">
        <v>10</v>
      </c>
      <c r="N548" s="47" t="s">
        <v>112</v>
      </c>
      <c r="O548" s="47" t="s">
        <v>489</v>
      </c>
      <c r="P548" s="47" t="s">
        <v>344</v>
      </c>
      <c r="Q548" s="47" t="s">
        <v>742</v>
      </c>
      <c r="R548" s="48">
        <v>0</v>
      </c>
      <c r="T548" s="71">
        <v>9</v>
      </c>
      <c r="U548" s="72">
        <v>2020</v>
      </c>
      <c r="V548" s="72" t="s">
        <v>156</v>
      </c>
      <c r="W548" s="72" t="s">
        <v>121</v>
      </c>
      <c r="X548" s="72" t="s">
        <v>140</v>
      </c>
      <c r="Y548" s="73" t="str">
        <f t="shared" si="17"/>
        <v>92020暖房設備用無し（一定速）</v>
      </c>
      <c r="Z548" s="75">
        <v>0.25</v>
      </c>
      <c r="AA548" s="75">
        <v>0.75</v>
      </c>
      <c r="AB548" s="76">
        <v>0.25</v>
      </c>
      <c r="AC548" s="76">
        <v>0.75</v>
      </c>
      <c r="AD548" s="61">
        <f>HLOOKUP(T548,既存設備NO1!$E$16:$P$17,2,0)</f>
        <v>0</v>
      </c>
      <c r="AE548" s="74">
        <f t="shared" si="18"/>
        <v>0.75</v>
      </c>
    </row>
    <row r="549" spans="13:31">
      <c r="M549" s="46">
        <v>10</v>
      </c>
      <c r="N549" s="47" t="s">
        <v>122</v>
      </c>
      <c r="O549" s="47" t="s">
        <v>489</v>
      </c>
      <c r="P549" s="47" t="s">
        <v>344</v>
      </c>
      <c r="Q549" s="47" t="s">
        <v>743</v>
      </c>
      <c r="R549" s="48">
        <v>0</v>
      </c>
      <c r="T549" s="55">
        <v>10</v>
      </c>
      <c r="U549" s="56">
        <v>1995</v>
      </c>
      <c r="V549" s="57" t="s">
        <v>124</v>
      </c>
      <c r="W549" s="57" t="s">
        <v>125</v>
      </c>
      <c r="X549" s="57" t="s">
        <v>102</v>
      </c>
      <c r="Y549" s="58" t="str">
        <f t="shared" si="17"/>
        <v>101995冷房店舗用有り</v>
      </c>
      <c r="Z549" s="59">
        <v>0.32</v>
      </c>
      <c r="AA549" s="59">
        <v>0.68</v>
      </c>
      <c r="AB549" s="60">
        <v>1.0165999999999999</v>
      </c>
      <c r="AC549" s="60">
        <v>0.50590000000000002</v>
      </c>
      <c r="AD549" s="61">
        <f>HLOOKUP(T549,既存設備NO1!$E$16:$P$17,2,0)</f>
        <v>0</v>
      </c>
      <c r="AE549" s="62">
        <f t="shared" si="18"/>
        <v>0.505</v>
      </c>
    </row>
    <row r="550" spans="13:31">
      <c r="M550" s="46">
        <v>10</v>
      </c>
      <c r="N550" s="47" t="s">
        <v>130</v>
      </c>
      <c r="O550" s="47" t="s">
        <v>489</v>
      </c>
      <c r="P550" s="47" t="s">
        <v>344</v>
      </c>
      <c r="Q550" s="47" t="s">
        <v>744</v>
      </c>
      <c r="R550" s="48">
        <v>0</v>
      </c>
      <c r="T550" s="55">
        <v>10</v>
      </c>
      <c r="U550" s="56">
        <v>1995</v>
      </c>
      <c r="V550" s="57" t="s">
        <v>124</v>
      </c>
      <c r="W550" s="57" t="s">
        <v>111</v>
      </c>
      <c r="X550" s="57" t="s">
        <v>102</v>
      </c>
      <c r="Y550" s="58" t="str">
        <f t="shared" si="17"/>
        <v>101995冷房ビル用マルチ有り</v>
      </c>
      <c r="Z550" s="59">
        <v>-0.218</v>
      </c>
      <c r="AA550" s="59">
        <v>1.218</v>
      </c>
      <c r="AB550" s="60">
        <v>1.0356000000000001</v>
      </c>
      <c r="AC550" s="60">
        <v>0.90459999999999996</v>
      </c>
      <c r="AD550" s="61">
        <f>HLOOKUP(T550,既存設備NO1!$E$16:$P$17,2,0)</f>
        <v>0</v>
      </c>
      <c r="AE550" s="62">
        <f t="shared" si="18"/>
        <v>0.90400000000000003</v>
      </c>
    </row>
    <row r="551" spans="13:31">
      <c r="M551" s="46">
        <v>10</v>
      </c>
      <c r="N551" s="47" t="s">
        <v>128</v>
      </c>
      <c r="O551" s="47" t="s">
        <v>489</v>
      </c>
      <c r="P551" s="47" t="s">
        <v>344</v>
      </c>
      <c r="Q551" s="47" t="s">
        <v>745</v>
      </c>
      <c r="R551" s="48">
        <v>6.8000000000000005E-2</v>
      </c>
      <c r="T551" s="55">
        <v>10</v>
      </c>
      <c r="U551" s="56">
        <v>1995</v>
      </c>
      <c r="V551" s="57" t="s">
        <v>124</v>
      </c>
      <c r="W551" s="57" t="s">
        <v>121</v>
      </c>
      <c r="X551" s="57" t="s">
        <v>102</v>
      </c>
      <c r="Y551" s="58" t="str">
        <f t="shared" si="17"/>
        <v>101995冷房設備用有り</v>
      </c>
      <c r="Z551" s="59">
        <v>0.25</v>
      </c>
      <c r="AA551" s="59">
        <v>0.75</v>
      </c>
      <c r="AB551" s="60">
        <v>1.0219</v>
      </c>
      <c r="AC551" s="60">
        <v>0.55700000000000005</v>
      </c>
      <c r="AD551" s="61">
        <f>HLOOKUP(T551,既存設備NO1!$E$16:$P$17,2,0)</f>
        <v>0</v>
      </c>
      <c r="AE551" s="62">
        <f t="shared" si="18"/>
        <v>0.55700000000000005</v>
      </c>
    </row>
    <row r="552" spans="13:31">
      <c r="M552" s="46">
        <v>10</v>
      </c>
      <c r="N552" s="47" t="s">
        <v>138</v>
      </c>
      <c r="O552" s="47" t="s">
        <v>489</v>
      </c>
      <c r="P552" s="47" t="s">
        <v>344</v>
      </c>
      <c r="Q552" s="47" t="s">
        <v>746</v>
      </c>
      <c r="R552" s="48">
        <v>0</v>
      </c>
      <c r="T552" s="55">
        <v>10</v>
      </c>
      <c r="U552" s="56">
        <v>1995</v>
      </c>
      <c r="V552" s="57" t="s">
        <v>124</v>
      </c>
      <c r="W552" s="57" t="s">
        <v>125</v>
      </c>
      <c r="X552" s="57" t="s">
        <v>140</v>
      </c>
      <c r="Y552" s="58" t="str">
        <f t="shared" si="17"/>
        <v>101995冷房店舗用無し（一定速）</v>
      </c>
      <c r="Z552" s="59">
        <v>0.26</v>
      </c>
      <c r="AA552" s="59">
        <v>0.74</v>
      </c>
      <c r="AB552" s="60">
        <v>0.26</v>
      </c>
      <c r="AC552" s="60">
        <v>0.74</v>
      </c>
      <c r="AD552" s="61">
        <f>HLOOKUP(T552,既存設備NO1!$E$16:$P$17,2,0)</f>
        <v>0</v>
      </c>
      <c r="AE552" s="62">
        <f t="shared" si="18"/>
        <v>0.74</v>
      </c>
    </row>
    <row r="553" spans="13:31">
      <c r="M553" s="46">
        <v>10</v>
      </c>
      <c r="N553" s="47" t="s">
        <v>143</v>
      </c>
      <c r="O553" s="47" t="s">
        <v>489</v>
      </c>
      <c r="P553" s="47" t="s">
        <v>344</v>
      </c>
      <c r="Q553" s="47" t="s">
        <v>747</v>
      </c>
      <c r="R553" s="48">
        <v>0</v>
      </c>
      <c r="T553" s="55">
        <v>10</v>
      </c>
      <c r="U553" s="56">
        <v>1995</v>
      </c>
      <c r="V553" s="57" t="s">
        <v>124</v>
      </c>
      <c r="W553" s="57" t="s">
        <v>111</v>
      </c>
      <c r="X553" s="57" t="s">
        <v>140</v>
      </c>
      <c r="Y553" s="58" t="str">
        <f t="shared" si="17"/>
        <v>101995冷房ビル用マルチ無し（一定速）</v>
      </c>
      <c r="Z553" s="59">
        <v>0.26</v>
      </c>
      <c r="AA553" s="59">
        <v>0.74</v>
      </c>
      <c r="AB553" s="60">
        <v>0.26</v>
      </c>
      <c r="AC553" s="60">
        <v>0.74</v>
      </c>
      <c r="AD553" s="61">
        <f>HLOOKUP(T553,既存設備NO1!$E$16:$P$17,2,0)</f>
        <v>0</v>
      </c>
      <c r="AE553" s="62">
        <f t="shared" si="18"/>
        <v>0.74</v>
      </c>
    </row>
    <row r="554" spans="13:31">
      <c r="M554" s="46">
        <v>10</v>
      </c>
      <c r="N554" s="47" t="s">
        <v>149</v>
      </c>
      <c r="O554" s="47" t="s">
        <v>489</v>
      </c>
      <c r="P554" s="47" t="s">
        <v>344</v>
      </c>
      <c r="Q554" s="47" t="s">
        <v>748</v>
      </c>
      <c r="R554" s="48">
        <v>0</v>
      </c>
      <c r="T554" s="55">
        <v>10</v>
      </c>
      <c r="U554" s="56">
        <v>1995</v>
      </c>
      <c r="V554" s="57" t="s">
        <v>124</v>
      </c>
      <c r="W554" s="57" t="s">
        <v>121</v>
      </c>
      <c r="X554" s="57" t="s">
        <v>140</v>
      </c>
      <c r="Y554" s="58" t="str">
        <f t="shared" si="17"/>
        <v>101995冷房設備用無し（一定速）</v>
      </c>
      <c r="Z554" s="59">
        <v>0.26</v>
      </c>
      <c r="AA554" s="59">
        <v>0.74</v>
      </c>
      <c r="AB554" s="60">
        <v>0.26</v>
      </c>
      <c r="AC554" s="60">
        <v>0.74</v>
      </c>
      <c r="AD554" s="61">
        <f>HLOOKUP(T554,既存設備NO1!$E$16:$P$17,2,0)</f>
        <v>0</v>
      </c>
      <c r="AE554" s="62">
        <f t="shared" si="18"/>
        <v>0.74</v>
      </c>
    </row>
    <row r="555" spans="13:31">
      <c r="M555" s="46">
        <v>10</v>
      </c>
      <c r="N555" s="47" t="s">
        <v>154</v>
      </c>
      <c r="O555" s="47" t="s">
        <v>489</v>
      </c>
      <c r="P555" s="47" t="s">
        <v>344</v>
      </c>
      <c r="Q555" s="47" t="s">
        <v>749</v>
      </c>
      <c r="R555" s="48">
        <v>4.4999999999999998E-2</v>
      </c>
      <c r="T555" s="55">
        <v>10</v>
      </c>
      <c r="U555" s="56">
        <v>1995</v>
      </c>
      <c r="V555" s="57" t="s">
        <v>156</v>
      </c>
      <c r="W555" s="57" t="s">
        <v>125</v>
      </c>
      <c r="X555" s="57" t="s">
        <v>102</v>
      </c>
      <c r="Y555" s="58" t="str">
        <f t="shared" si="17"/>
        <v>101995暖房店舗用有り</v>
      </c>
      <c r="Z555" s="59">
        <v>0.374</v>
      </c>
      <c r="AA555" s="59">
        <v>0.626</v>
      </c>
      <c r="AB555" s="60">
        <v>1.0275000000000001</v>
      </c>
      <c r="AC555" s="60">
        <v>0.46260000000000001</v>
      </c>
      <c r="AD555" s="61">
        <f>HLOOKUP(T555,既存設備NO1!$E$16:$P$17,2,0)</f>
        <v>0</v>
      </c>
      <c r="AE555" s="62">
        <f t="shared" si="18"/>
        <v>0.46200000000000002</v>
      </c>
    </row>
    <row r="556" spans="13:31">
      <c r="M556" s="46">
        <v>10</v>
      </c>
      <c r="N556" s="47" t="s">
        <v>153</v>
      </c>
      <c r="O556" s="47" t="s">
        <v>489</v>
      </c>
      <c r="P556" s="47" t="s">
        <v>344</v>
      </c>
      <c r="Q556" s="47" t="s">
        <v>750</v>
      </c>
      <c r="R556" s="48">
        <v>4.4999999999999998E-2</v>
      </c>
      <c r="T556" s="55">
        <v>10</v>
      </c>
      <c r="U556" s="56">
        <v>1995</v>
      </c>
      <c r="V556" s="57" t="s">
        <v>156</v>
      </c>
      <c r="W556" s="57" t="s">
        <v>111</v>
      </c>
      <c r="X556" s="57" t="s">
        <v>102</v>
      </c>
      <c r="Y556" s="58" t="str">
        <f t="shared" si="17"/>
        <v>101995暖房ビル用マルチ有り</v>
      </c>
      <c r="Z556" s="59">
        <v>-0.112</v>
      </c>
      <c r="AA556" s="59">
        <v>1.1120000000000001</v>
      </c>
      <c r="AB556" s="60">
        <v>1.0236000000000001</v>
      </c>
      <c r="AC556" s="60">
        <v>0.82809999999999995</v>
      </c>
      <c r="AD556" s="61">
        <f>HLOOKUP(T556,既存設備NO1!$E$16:$P$17,2,0)</f>
        <v>0</v>
      </c>
      <c r="AE556" s="62">
        <f t="shared" si="18"/>
        <v>0.82799999999999996</v>
      </c>
    </row>
    <row r="557" spans="13:31">
      <c r="M557" s="46">
        <v>10</v>
      </c>
      <c r="N557" s="47" t="s">
        <v>110</v>
      </c>
      <c r="O557" s="47" t="s">
        <v>489</v>
      </c>
      <c r="P557" s="47" t="s">
        <v>344</v>
      </c>
      <c r="Q557" s="47" t="s">
        <v>751</v>
      </c>
      <c r="R557" s="48">
        <v>0.121</v>
      </c>
      <c r="T557" s="55">
        <v>10</v>
      </c>
      <c r="U557" s="56">
        <v>1995</v>
      </c>
      <c r="V557" s="57" t="s">
        <v>156</v>
      </c>
      <c r="W557" s="57" t="s">
        <v>121</v>
      </c>
      <c r="X557" s="57" t="s">
        <v>102</v>
      </c>
      <c r="Y557" s="58" t="str">
        <f t="shared" si="17"/>
        <v>101995暖房設備用有り</v>
      </c>
      <c r="Z557" s="59">
        <v>0.25</v>
      </c>
      <c r="AA557" s="59">
        <v>0.75</v>
      </c>
      <c r="AB557" s="60">
        <v>1.0159</v>
      </c>
      <c r="AC557" s="60">
        <v>0.5585</v>
      </c>
      <c r="AD557" s="61">
        <f>HLOOKUP(T557,既存設備NO1!$E$16:$P$17,2,0)</f>
        <v>0</v>
      </c>
      <c r="AE557" s="62">
        <f t="shared" si="18"/>
        <v>0.55800000000000005</v>
      </c>
    </row>
    <row r="558" spans="13:31">
      <c r="M558" s="46">
        <v>10</v>
      </c>
      <c r="N558" s="47" t="s">
        <v>90</v>
      </c>
      <c r="O558" s="47" t="s">
        <v>489</v>
      </c>
      <c r="P558" s="47" t="s">
        <v>344</v>
      </c>
      <c r="Q558" s="47" t="s">
        <v>752</v>
      </c>
      <c r="R558" s="48">
        <v>0.16900000000000001</v>
      </c>
      <c r="T558" s="55">
        <v>10</v>
      </c>
      <c r="U558" s="56">
        <v>1995</v>
      </c>
      <c r="V558" s="57" t="s">
        <v>156</v>
      </c>
      <c r="W558" s="57" t="s">
        <v>125</v>
      </c>
      <c r="X558" s="57" t="s">
        <v>140</v>
      </c>
      <c r="Y558" s="58" t="str">
        <f t="shared" si="17"/>
        <v>101995暖房店舗用無し（一定速）</v>
      </c>
      <c r="Z558" s="59">
        <v>0.26</v>
      </c>
      <c r="AA558" s="59">
        <v>0.74</v>
      </c>
      <c r="AB558" s="60">
        <v>0.26</v>
      </c>
      <c r="AC558" s="60">
        <v>0.74</v>
      </c>
      <c r="AD558" s="61">
        <f>HLOOKUP(T558,既存設備NO1!$E$16:$P$17,2,0)</f>
        <v>0</v>
      </c>
      <c r="AE558" s="62">
        <f t="shared" si="18"/>
        <v>0.74</v>
      </c>
    </row>
    <row r="559" spans="13:31">
      <c r="M559" s="46">
        <v>10</v>
      </c>
      <c r="N559" s="47" t="s">
        <v>171</v>
      </c>
      <c r="O559" s="47" t="s">
        <v>489</v>
      </c>
      <c r="P559" s="47" t="s">
        <v>344</v>
      </c>
      <c r="Q559" s="47" t="s">
        <v>753</v>
      </c>
      <c r="R559" s="48">
        <v>0</v>
      </c>
      <c r="T559" s="55">
        <v>10</v>
      </c>
      <c r="U559" s="56">
        <v>1995</v>
      </c>
      <c r="V559" s="57" t="s">
        <v>156</v>
      </c>
      <c r="W559" s="57" t="s">
        <v>111</v>
      </c>
      <c r="X559" s="57" t="s">
        <v>140</v>
      </c>
      <c r="Y559" s="58" t="str">
        <f t="shared" si="17"/>
        <v>101995暖房ビル用マルチ無し（一定速）</v>
      </c>
      <c r="Z559" s="59">
        <v>0.26</v>
      </c>
      <c r="AA559" s="59">
        <v>0.74</v>
      </c>
      <c r="AB559" s="60">
        <v>0.26</v>
      </c>
      <c r="AC559" s="60">
        <v>0.74</v>
      </c>
      <c r="AD559" s="61">
        <f>HLOOKUP(T559,既存設備NO1!$E$16:$P$17,2,0)</f>
        <v>0</v>
      </c>
      <c r="AE559" s="62">
        <f t="shared" si="18"/>
        <v>0.74</v>
      </c>
    </row>
    <row r="560" spans="13:31">
      <c r="M560" s="46">
        <v>11</v>
      </c>
      <c r="N560" s="47" t="s">
        <v>112</v>
      </c>
      <c r="O560" s="47" t="s">
        <v>489</v>
      </c>
      <c r="P560" s="47" t="s">
        <v>344</v>
      </c>
      <c r="Q560" s="47" t="s">
        <v>754</v>
      </c>
      <c r="R560" s="48">
        <v>0.09</v>
      </c>
      <c r="T560" s="55">
        <v>10</v>
      </c>
      <c r="U560" s="56">
        <v>1995</v>
      </c>
      <c r="V560" s="57" t="s">
        <v>156</v>
      </c>
      <c r="W560" s="57" t="s">
        <v>121</v>
      </c>
      <c r="X560" s="57" t="s">
        <v>140</v>
      </c>
      <c r="Y560" s="58" t="str">
        <f t="shared" si="17"/>
        <v>101995暖房設備用無し（一定速）</v>
      </c>
      <c r="Z560" s="59">
        <v>0.26</v>
      </c>
      <c r="AA560" s="59">
        <v>0.74</v>
      </c>
      <c r="AB560" s="60">
        <v>0.26</v>
      </c>
      <c r="AC560" s="60">
        <v>0.74</v>
      </c>
      <c r="AD560" s="61">
        <f>HLOOKUP(T560,既存設備NO1!$E$16:$P$17,2,0)</f>
        <v>0</v>
      </c>
      <c r="AE560" s="62">
        <f t="shared" si="18"/>
        <v>0.74</v>
      </c>
    </row>
    <row r="561" spans="13:31">
      <c r="M561" s="46">
        <v>11</v>
      </c>
      <c r="N561" s="47" t="s">
        <v>122</v>
      </c>
      <c r="O561" s="47" t="s">
        <v>489</v>
      </c>
      <c r="P561" s="47" t="s">
        <v>344</v>
      </c>
      <c r="Q561" s="47" t="s">
        <v>755</v>
      </c>
      <c r="R561" s="48">
        <v>9.7000000000000003E-2</v>
      </c>
      <c r="T561" s="55">
        <v>10</v>
      </c>
      <c r="U561" s="56">
        <v>2005</v>
      </c>
      <c r="V561" s="57" t="s">
        <v>124</v>
      </c>
      <c r="W561" s="57" t="s">
        <v>125</v>
      </c>
      <c r="X561" s="57" t="s">
        <v>102</v>
      </c>
      <c r="Y561" s="58" t="str">
        <f t="shared" si="17"/>
        <v>102005冷房店舗用有り</v>
      </c>
      <c r="Z561" s="59">
        <v>-0.86599999999999999</v>
      </c>
      <c r="AA561" s="59">
        <v>1.8660000000000001</v>
      </c>
      <c r="AB561" s="60">
        <v>1.0455000000000001</v>
      </c>
      <c r="AC561" s="60">
        <v>1.3880999999999999</v>
      </c>
      <c r="AD561" s="61">
        <f>HLOOKUP(T561,既存設備NO1!$E$16:$P$17,2,0)</f>
        <v>0</v>
      </c>
      <c r="AE561" s="62">
        <f t="shared" si="18"/>
        <v>1.3879999999999999</v>
      </c>
    </row>
    <row r="562" spans="13:31">
      <c r="M562" s="46">
        <v>11</v>
      </c>
      <c r="N562" s="47" t="s">
        <v>130</v>
      </c>
      <c r="O562" s="47" t="s">
        <v>489</v>
      </c>
      <c r="P562" s="47" t="s">
        <v>344</v>
      </c>
      <c r="Q562" s="47" t="s">
        <v>756</v>
      </c>
      <c r="R562" s="48">
        <v>8.1000000000000003E-2</v>
      </c>
      <c r="T562" s="55">
        <v>10</v>
      </c>
      <c r="U562" s="56">
        <v>2005</v>
      </c>
      <c r="V562" s="57" t="s">
        <v>124</v>
      </c>
      <c r="W562" s="57" t="s">
        <v>111</v>
      </c>
      <c r="X562" s="57" t="s">
        <v>102</v>
      </c>
      <c r="Y562" s="58" t="str">
        <f t="shared" ref="Y562:Y625" si="19">T562&amp;U562&amp;V562&amp;W562&amp;X562</f>
        <v>102005冷房ビル用マルチ有り</v>
      </c>
      <c r="Z562" s="59">
        <v>-0.68200000000000005</v>
      </c>
      <c r="AA562" s="59">
        <v>1.6819999999999999</v>
      </c>
      <c r="AB562" s="60">
        <v>1.0490999999999999</v>
      </c>
      <c r="AC562" s="60">
        <v>1.2492000000000001</v>
      </c>
      <c r="AD562" s="61">
        <f>HLOOKUP(T562,既存設備NO1!$E$16:$P$17,2,0)</f>
        <v>0</v>
      </c>
      <c r="AE562" s="62">
        <f t="shared" si="18"/>
        <v>1.2490000000000001</v>
      </c>
    </row>
    <row r="563" spans="13:31">
      <c r="M563" s="46">
        <v>11</v>
      </c>
      <c r="N563" s="47" t="s">
        <v>128</v>
      </c>
      <c r="O563" s="47" t="s">
        <v>489</v>
      </c>
      <c r="P563" s="47" t="s">
        <v>344</v>
      </c>
      <c r="Q563" s="47" t="s">
        <v>757</v>
      </c>
      <c r="R563" s="48">
        <v>0.16600000000000001</v>
      </c>
      <c r="T563" s="55">
        <v>10</v>
      </c>
      <c r="U563" s="56">
        <v>2005</v>
      </c>
      <c r="V563" s="57" t="s">
        <v>124</v>
      </c>
      <c r="W563" s="57" t="s">
        <v>121</v>
      </c>
      <c r="X563" s="57" t="s">
        <v>102</v>
      </c>
      <c r="Y563" s="58" t="str">
        <f t="shared" si="19"/>
        <v>102005冷房設備用有り</v>
      </c>
      <c r="Z563" s="59">
        <v>-0.114</v>
      </c>
      <c r="AA563" s="59">
        <v>1.1140000000000001</v>
      </c>
      <c r="AB563" s="60">
        <v>1.0325</v>
      </c>
      <c r="AC563" s="60">
        <v>0.82740000000000002</v>
      </c>
      <c r="AD563" s="61">
        <f>HLOOKUP(T563,既存設備NO1!$E$16:$P$17,2,0)</f>
        <v>0</v>
      </c>
      <c r="AE563" s="62">
        <f t="shared" si="18"/>
        <v>0.82699999999999996</v>
      </c>
    </row>
    <row r="564" spans="13:31">
      <c r="M564" s="46">
        <v>11</v>
      </c>
      <c r="N564" s="47" t="s">
        <v>138</v>
      </c>
      <c r="O564" s="47" t="s">
        <v>489</v>
      </c>
      <c r="P564" s="47" t="s">
        <v>344</v>
      </c>
      <c r="Q564" s="47" t="s">
        <v>758</v>
      </c>
      <c r="R564" s="48">
        <v>9.5000000000000001E-2</v>
      </c>
      <c r="T564" s="55">
        <v>10</v>
      </c>
      <c r="U564" s="56">
        <v>2005</v>
      </c>
      <c r="V564" s="57" t="s">
        <v>124</v>
      </c>
      <c r="W564" s="57" t="s">
        <v>125</v>
      </c>
      <c r="X564" s="57" t="s">
        <v>140</v>
      </c>
      <c r="Y564" s="58" t="str">
        <f t="shared" si="19"/>
        <v>102005冷房店舗用無し（一定速）</v>
      </c>
      <c r="Z564" s="59">
        <v>0.25</v>
      </c>
      <c r="AA564" s="59">
        <v>0.75</v>
      </c>
      <c r="AB564" s="60">
        <v>0.25</v>
      </c>
      <c r="AC564" s="60">
        <v>0.75</v>
      </c>
      <c r="AD564" s="61">
        <f>HLOOKUP(T564,既存設備NO1!$E$16:$P$17,2,0)</f>
        <v>0</v>
      </c>
      <c r="AE564" s="62">
        <f t="shared" si="18"/>
        <v>0.75</v>
      </c>
    </row>
    <row r="565" spans="13:31">
      <c r="M565" s="46">
        <v>11</v>
      </c>
      <c r="N565" s="47" t="s">
        <v>143</v>
      </c>
      <c r="O565" s="47" t="s">
        <v>489</v>
      </c>
      <c r="P565" s="47" t="s">
        <v>344</v>
      </c>
      <c r="Q565" s="47" t="s">
        <v>759</v>
      </c>
      <c r="R565" s="48">
        <v>0.114</v>
      </c>
      <c r="T565" s="55">
        <v>10</v>
      </c>
      <c r="U565" s="56">
        <v>2005</v>
      </c>
      <c r="V565" s="57" t="s">
        <v>124</v>
      </c>
      <c r="W565" s="57" t="s">
        <v>111</v>
      </c>
      <c r="X565" s="57" t="s">
        <v>140</v>
      </c>
      <c r="Y565" s="58" t="str">
        <f t="shared" si="19"/>
        <v>102005冷房ビル用マルチ無し（一定速）</v>
      </c>
      <c r="Z565" s="59">
        <v>0.25</v>
      </c>
      <c r="AA565" s="59">
        <v>0.75</v>
      </c>
      <c r="AB565" s="60">
        <v>0.25</v>
      </c>
      <c r="AC565" s="60">
        <v>0.75</v>
      </c>
      <c r="AD565" s="61">
        <f>HLOOKUP(T565,既存設備NO1!$E$16:$P$17,2,0)</f>
        <v>0</v>
      </c>
      <c r="AE565" s="62">
        <f t="shared" si="18"/>
        <v>0.75</v>
      </c>
    </row>
    <row r="566" spans="13:31">
      <c r="M566" s="46">
        <v>11</v>
      </c>
      <c r="N566" s="47" t="s">
        <v>149</v>
      </c>
      <c r="O566" s="47" t="s">
        <v>489</v>
      </c>
      <c r="P566" s="47" t="s">
        <v>344</v>
      </c>
      <c r="Q566" s="47" t="s">
        <v>760</v>
      </c>
      <c r="R566" s="48">
        <v>0.104</v>
      </c>
      <c r="T566" s="55">
        <v>10</v>
      </c>
      <c r="U566" s="56">
        <v>2005</v>
      </c>
      <c r="V566" s="57" t="s">
        <v>124</v>
      </c>
      <c r="W566" s="57" t="s">
        <v>121</v>
      </c>
      <c r="X566" s="57" t="s">
        <v>140</v>
      </c>
      <c r="Y566" s="58" t="str">
        <f t="shared" si="19"/>
        <v>102005冷房設備用無し（一定速）</v>
      </c>
      <c r="Z566" s="59">
        <v>0.25</v>
      </c>
      <c r="AA566" s="59">
        <v>0.75</v>
      </c>
      <c r="AB566" s="60">
        <v>0.25</v>
      </c>
      <c r="AC566" s="60">
        <v>0.75</v>
      </c>
      <c r="AD566" s="61">
        <f>HLOOKUP(T566,既存設備NO1!$E$16:$P$17,2,0)</f>
        <v>0</v>
      </c>
      <c r="AE566" s="62">
        <f t="shared" si="18"/>
        <v>0.75</v>
      </c>
    </row>
    <row r="567" spans="13:31">
      <c r="M567" s="46">
        <v>11</v>
      </c>
      <c r="N567" s="47" t="s">
        <v>154</v>
      </c>
      <c r="O567" s="47" t="s">
        <v>489</v>
      </c>
      <c r="P567" s="47" t="s">
        <v>344</v>
      </c>
      <c r="Q567" s="47" t="s">
        <v>761</v>
      </c>
      <c r="R567" s="48">
        <v>0.20200000000000001</v>
      </c>
      <c r="T567" s="55">
        <v>10</v>
      </c>
      <c r="U567" s="56">
        <v>2005</v>
      </c>
      <c r="V567" s="57" t="s">
        <v>156</v>
      </c>
      <c r="W567" s="57" t="s">
        <v>125</v>
      </c>
      <c r="X567" s="57" t="s">
        <v>102</v>
      </c>
      <c r="Y567" s="58" t="str">
        <f t="shared" si="19"/>
        <v>102005暖房店舗用有り</v>
      </c>
      <c r="Z567" s="59">
        <v>-0.65</v>
      </c>
      <c r="AA567" s="59">
        <v>1.65</v>
      </c>
      <c r="AB567" s="60">
        <v>1.0726</v>
      </c>
      <c r="AC567" s="60">
        <v>1.2194</v>
      </c>
      <c r="AD567" s="61">
        <f>HLOOKUP(T567,既存設備NO1!$E$16:$P$17,2,0)</f>
        <v>0</v>
      </c>
      <c r="AE567" s="62">
        <f t="shared" si="18"/>
        <v>1.2190000000000001</v>
      </c>
    </row>
    <row r="568" spans="13:31">
      <c r="M568" s="46">
        <v>11</v>
      </c>
      <c r="N568" s="47" t="s">
        <v>153</v>
      </c>
      <c r="O568" s="47" t="s">
        <v>489</v>
      </c>
      <c r="P568" s="47" t="s">
        <v>344</v>
      </c>
      <c r="Q568" s="47" t="s">
        <v>762</v>
      </c>
      <c r="R568" s="48">
        <v>0.13100000000000001</v>
      </c>
      <c r="T568" s="55">
        <v>10</v>
      </c>
      <c r="U568" s="56">
        <v>2005</v>
      </c>
      <c r="V568" s="57" t="s">
        <v>156</v>
      </c>
      <c r="W568" s="57" t="s">
        <v>111</v>
      </c>
      <c r="X568" s="57" t="s">
        <v>102</v>
      </c>
      <c r="Y568" s="58" t="str">
        <f t="shared" si="19"/>
        <v>102005暖房ビル用マルチ有り</v>
      </c>
      <c r="Z568" s="59">
        <v>-0.56000000000000005</v>
      </c>
      <c r="AA568" s="59">
        <v>1.56</v>
      </c>
      <c r="AB568" s="60">
        <v>1.0330999999999999</v>
      </c>
      <c r="AC568" s="60">
        <v>1.1617</v>
      </c>
      <c r="AD568" s="61">
        <f>HLOOKUP(T568,既存設備NO1!$E$16:$P$17,2,0)</f>
        <v>0</v>
      </c>
      <c r="AE568" s="62">
        <f t="shared" si="18"/>
        <v>1.161</v>
      </c>
    </row>
    <row r="569" spans="13:31">
      <c r="M569" s="46">
        <v>11</v>
      </c>
      <c r="N569" s="47" t="s">
        <v>110</v>
      </c>
      <c r="O569" s="47" t="s">
        <v>489</v>
      </c>
      <c r="P569" s="47" t="s">
        <v>344</v>
      </c>
      <c r="Q569" s="47" t="s">
        <v>763</v>
      </c>
      <c r="R569" s="48">
        <v>0.254</v>
      </c>
      <c r="T569" s="55">
        <v>10</v>
      </c>
      <c r="U569" s="56">
        <v>2005</v>
      </c>
      <c r="V569" s="57" t="s">
        <v>156</v>
      </c>
      <c r="W569" s="57" t="s">
        <v>121</v>
      </c>
      <c r="X569" s="57" t="s">
        <v>102</v>
      </c>
      <c r="Y569" s="58" t="str">
        <f t="shared" si="19"/>
        <v>102005暖房設備用有り</v>
      </c>
      <c r="Z569" s="59">
        <v>-0.126</v>
      </c>
      <c r="AA569" s="59">
        <v>1.1259999999999999</v>
      </c>
      <c r="AB569" s="60">
        <v>1.0239</v>
      </c>
      <c r="AC569" s="60">
        <v>0.83850000000000002</v>
      </c>
      <c r="AD569" s="61">
        <f>HLOOKUP(T569,既存設備NO1!$E$16:$P$17,2,0)</f>
        <v>0</v>
      </c>
      <c r="AE569" s="62">
        <f t="shared" si="18"/>
        <v>0.83799999999999997</v>
      </c>
    </row>
    <row r="570" spans="13:31">
      <c r="M570" s="46">
        <v>11</v>
      </c>
      <c r="N570" s="47" t="s">
        <v>90</v>
      </c>
      <c r="O570" s="47" t="s">
        <v>489</v>
      </c>
      <c r="P570" s="47" t="s">
        <v>344</v>
      </c>
      <c r="Q570" s="47" t="s">
        <v>764</v>
      </c>
      <c r="R570" s="48">
        <v>0.309</v>
      </c>
      <c r="T570" s="79">
        <v>10</v>
      </c>
      <c r="U570" s="80">
        <v>2005</v>
      </c>
      <c r="V570" s="81" t="s">
        <v>156</v>
      </c>
      <c r="W570" s="81" t="s">
        <v>125</v>
      </c>
      <c r="X570" s="81" t="s">
        <v>140</v>
      </c>
      <c r="Y570" s="82" t="str">
        <f t="shared" si="19"/>
        <v>102005暖房店舗用無し（一定速）</v>
      </c>
      <c r="Z570" s="83">
        <v>0.25</v>
      </c>
      <c r="AA570" s="83">
        <v>0.75</v>
      </c>
      <c r="AB570" s="84">
        <v>0.25</v>
      </c>
      <c r="AC570" s="84">
        <v>0.75</v>
      </c>
      <c r="AD570" s="61">
        <f>HLOOKUP(T570,既存設備NO1!$E$16:$P$17,2,0)</f>
        <v>0</v>
      </c>
      <c r="AE570" s="62">
        <f t="shared" ref="AE570:AE633" si="20">ROUNDDOWN(IF(AD570&gt;=0.25,Z570*AD570+AA570,AB570*AD570+AC570),3)</f>
        <v>0.75</v>
      </c>
    </row>
    <row r="571" spans="13:31">
      <c r="M571" s="46">
        <v>11</v>
      </c>
      <c r="N571" s="47" t="s">
        <v>171</v>
      </c>
      <c r="O571" s="47" t="s">
        <v>489</v>
      </c>
      <c r="P571" s="47" t="s">
        <v>344</v>
      </c>
      <c r="Q571" s="47" t="s">
        <v>765</v>
      </c>
      <c r="R571" s="48">
        <v>5.0999999999999997E-2</v>
      </c>
      <c r="T571" s="79">
        <v>10</v>
      </c>
      <c r="U571" s="80">
        <v>2005</v>
      </c>
      <c r="V571" s="81" t="s">
        <v>156</v>
      </c>
      <c r="W571" s="81" t="s">
        <v>111</v>
      </c>
      <c r="X571" s="81" t="s">
        <v>140</v>
      </c>
      <c r="Y571" s="82" t="str">
        <f t="shared" si="19"/>
        <v>102005暖房ビル用マルチ無し（一定速）</v>
      </c>
      <c r="Z571" s="83">
        <v>0.25</v>
      </c>
      <c r="AA571" s="83">
        <v>0.75</v>
      </c>
      <c r="AB571" s="84">
        <v>0.25</v>
      </c>
      <c r="AC571" s="84">
        <v>0.75</v>
      </c>
      <c r="AD571" s="61">
        <f>HLOOKUP(T571,既存設備NO1!$E$16:$P$17,2,0)</f>
        <v>0</v>
      </c>
      <c r="AE571" s="62">
        <f t="shared" si="20"/>
        <v>0.75</v>
      </c>
    </row>
    <row r="572" spans="13:31">
      <c r="M572" s="46">
        <v>12</v>
      </c>
      <c r="N572" s="47" t="s">
        <v>112</v>
      </c>
      <c r="O572" s="47" t="s">
        <v>489</v>
      </c>
      <c r="P572" s="47" t="s">
        <v>344</v>
      </c>
      <c r="Q572" s="47" t="s">
        <v>766</v>
      </c>
      <c r="R572" s="48">
        <v>0.151</v>
      </c>
      <c r="T572" s="79">
        <v>10</v>
      </c>
      <c r="U572" s="80">
        <v>2005</v>
      </c>
      <c r="V572" s="81" t="s">
        <v>156</v>
      </c>
      <c r="W572" s="81" t="s">
        <v>121</v>
      </c>
      <c r="X572" s="81" t="s">
        <v>140</v>
      </c>
      <c r="Y572" s="82" t="str">
        <f t="shared" si="19"/>
        <v>102005暖房設備用無し（一定速）</v>
      </c>
      <c r="Z572" s="83">
        <v>0.25</v>
      </c>
      <c r="AA572" s="83">
        <v>0.75</v>
      </c>
      <c r="AB572" s="84">
        <v>0.25</v>
      </c>
      <c r="AC572" s="84">
        <v>0.75</v>
      </c>
      <c r="AD572" s="61">
        <f>HLOOKUP(T572,既存設備NO1!$E$16:$P$17,2,0)</f>
        <v>0</v>
      </c>
      <c r="AE572" s="62">
        <f t="shared" si="20"/>
        <v>0.75</v>
      </c>
    </row>
    <row r="573" spans="13:31">
      <c r="M573" s="46">
        <v>12</v>
      </c>
      <c r="N573" s="47" t="s">
        <v>122</v>
      </c>
      <c r="O573" s="47" t="s">
        <v>489</v>
      </c>
      <c r="P573" s="47" t="s">
        <v>344</v>
      </c>
      <c r="Q573" s="47" t="s">
        <v>767</v>
      </c>
      <c r="R573" s="48">
        <v>0.156</v>
      </c>
      <c r="T573" s="79">
        <v>10</v>
      </c>
      <c r="U573" s="80">
        <v>2010</v>
      </c>
      <c r="V573" s="81" t="s">
        <v>124</v>
      </c>
      <c r="W573" s="81" t="s">
        <v>125</v>
      </c>
      <c r="X573" s="81" t="s">
        <v>102</v>
      </c>
      <c r="Y573" s="82" t="str">
        <f t="shared" si="19"/>
        <v>102010冷房店舗用有り</v>
      </c>
      <c r="Z573" s="83">
        <v>-1.1000000000000001</v>
      </c>
      <c r="AA573" s="83">
        <v>2.1</v>
      </c>
      <c r="AB573" s="84">
        <v>1.0511999999999999</v>
      </c>
      <c r="AC573" s="84">
        <v>1.5622</v>
      </c>
      <c r="AD573" s="61">
        <f>HLOOKUP(T573,既存設備NO1!$E$16:$P$17,2,0)</f>
        <v>0</v>
      </c>
      <c r="AE573" s="62">
        <f t="shared" si="20"/>
        <v>1.5620000000000001</v>
      </c>
    </row>
    <row r="574" spans="13:31">
      <c r="M574" s="46">
        <v>12</v>
      </c>
      <c r="N574" s="47" t="s">
        <v>130</v>
      </c>
      <c r="O574" s="47" t="s">
        <v>489</v>
      </c>
      <c r="P574" s="47" t="s">
        <v>344</v>
      </c>
      <c r="Q574" s="47" t="s">
        <v>768</v>
      </c>
      <c r="R574" s="48">
        <v>0.191</v>
      </c>
      <c r="T574" s="79">
        <v>10</v>
      </c>
      <c r="U574" s="80">
        <v>2010</v>
      </c>
      <c r="V574" s="81" t="s">
        <v>124</v>
      </c>
      <c r="W574" s="81" t="s">
        <v>111</v>
      </c>
      <c r="X574" s="81" t="s">
        <v>102</v>
      </c>
      <c r="Y574" s="82" t="str">
        <f t="shared" si="19"/>
        <v>102010冷房ビル用マルチ有り</v>
      </c>
      <c r="Z574" s="83">
        <v>-0.88</v>
      </c>
      <c r="AA574" s="83">
        <v>1.88</v>
      </c>
      <c r="AB574" s="84">
        <v>1.0548999999999999</v>
      </c>
      <c r="AC574" s="84">
        <v>1.3963000000000001</v>
      </c>
      <c r="AD574" s="61">
        <f>HLOOKUP(T574,既存設備NO1!$E$16:$P$17,2,0)</f>
        <v>0</v>
      </c>
      <c r="AE574" s="62">
        <f t="shared" si="20"/>
        <v>1.3959999999999999</v>
      </c>
    </row>
    <row r="575" spans="13:31">
      <c r="M575" s="46">
        <v>12</v>
      </c>
      <c r="N575" s="47" t="s">
        <v>128</v>
      </c>
      <c r="O575" s="47" t="s">
        <v>489</v>
      </c>
      <c r="P575" s="47" t="s">
        <v>344</v>
      </c>
      <c r="Q575" s="47" t="s">
        <v>769</v>
      </c>
      <c r="R575" s="48">
        <v>0.316</v>
      </c>
      <c r="T575" s="79">
        <v>10</v>
      </c>
      <c r="U575" s="80">
        <v>2010</v>
      </c>
      <c r="V575" s="81" t="s">
        <v>124</v>
      </c>
      <c r="W575" s="81" t="s">
        <v>121</v>
      </c>
      <c r="X575" s="81" t="s">
        <v>102</v>
      </c>
      <c r="Y575" s="82" t="str">
        <f t="shared" si="19"/>
        <v>102010冷房設備用有り</v>
      </c>
      <c r="Z575" s="83">
        <v>-0.26</v>
      </c>
      <c r="AA575" s="83">
        <v>1.26</v>
      </c>
      <c r="AB575" s="84">
        <v>1.1929000000000001</v>
      </c>
      <c r="AC575" s="84">
        <v>0.89680000000000004</v>
      </c>
      <c r="AD575" s="61">
        <f>HLOOKUP(T575,既存設備NO1!$E$16:$P$17,2,0)</f>
        <v>0</v>
      </c>
      <c r="AE575" s="62">
        <f t="shared" si="20"/>
        <v>0.89600000000000002</v>
      </c>
    </row>
    <row r="576" spans="13:31">
      <c r="M576" s="46">
        <v>12</v>
      </c>
      <c r="N576" s="47" t="s">
        <v>138</v>
      </c>
      <c r="O576" s="47" t="s">
        <v>489</v>
      </c>
      <c r="P576" s="47" t="s">
        <v>344</v>
      </c>
      <c r="Q576" s="47" t="s">
        <v>770</v>
      </c>
      <c r="R576" s="48">
        <v>0.16900000000000001</v>
      </c>
      <c r="T576" s="79">
        <v>10</v>
      </c>
      <c r="U576" s="80">
        <v>2010</v>
      </c>
      <c r="V576" s="81" t="s">
        <v>124</v>
      </c>
      <c r="W576" s="81" t="s">
        <v>125</v>
      </c>
      <c r="X576" s="81" t="s">
        <v>140</v>
      </c>
      <c r="Y576" s="82" t="str">
        <f t="shared" si="19"/>
        <v>102010冷房店舗用無し（一定速）</v>
      </c>
      <c r="Z576" s="83">
        <v>0.25</v>
      </c>
      <c r="AA576" s="83">
        <v>0.75</v>
      </c>
      <c r="AB576" s="84">
        <v>0.25</v>
      </c>
      <c r="AC576" s="84">
        <v>0.75</v>
      </c>
      <c r="AD576" s="61">
        <f>HLOOKUP(T576,既存設備NO1!$E$16:$P$17,2,0)</f>
        <v>0</v>
      </c>
      <c r="AE576" s="62">
        <f t="shared" si="20"/>
        <v>0.75</v>
      </c>
    </row>
    <row r="577" spans="13:31">
      <c r="M577" s="46">
        <v>12</v>
      </c>
      <c r="N577" s="47" t="s">
        <v>143</v>
      </c>
      <c r="O577" s="47" t="s">
        <v>489</v>
      </c>
      <c r="P577" s="47" t="s">
        <v>344</v>
      </c>
      <c r="Q577" s="47" t="s">
        <v>771</v>
      </c>
      <c r="R577" s="48">
        <v>0.16600000000000001</v>
      </c>
      <c r="T577" s="79">
        <v>10</v>
      </c>
      <c r="U577" s="80">
        <v>2010</v>
      </c>
      <c r="V577" s="81" t="s">
        <v>124</v>
      </c>
      <c r="W577" s="81" t="s">
        <v>111</v>
      </c>
      <c r="X577" s="81" t="s">
        <v>140</v>
      </c>
      <c r="Y577" s="82" t="str">
        <f t="shared" si="19"/>
        <v>102010冷房ビル用マルチ無し（一定速）</v>
      </c>
      <c r="Z577" s="83">
        <v>0.25</v>
      </c>
      <c r="AA577" s="83">
        <v>0.75</v>
      </c>
      <c r="AB577" s="84">
        <v>0.25</v>
      </c>
      <c r="AC577" s="84">
        <v>0.75</v>
      </c>
      <c r="AD577" s="61">
        <f>HLOOKUP(T577,既存設備NO1!$E$16:$P$17,2,0)</f>
        <v>0</v>
      </c>
      <c r="AE577" s="62">
        <f t="shared" si="20"/>
        <v>0.75</v>
      </c>
    </row>
    <row r="578" spans="13:31">
      <c r="M578" s="46">
        <v>12</v>
      </c>
      <c r="N578" s="47" t="s">
        <v>149</v>
      </c>
      <c r="O578" s="47" t="s">
        <v>489</v>
      </c>
      <c r="P578" s="47" t="s">
        <v>344</v>
      </c>
      <c r="Q578" s="47" t="s">
        <v>772</v>
      </c>
      <c r="R578" s="48">
        <v>0.156</v>
      </c>
      <c r="T578" s="79">
        <v>10</v>
      </c>
      <c r="U578" s="80">
        <v>2010</v>
      </c>
      <c r="V578" s="81" t="s">
        <v>124</v>
      </c>
      <c r="W578" s="81" t="s">
        <v>121</v>
      </c>
      <c r="X578" s="81" t="s">
        <v>140</v>
      </c>
      <c r="Y578" s="82" t="str">
        <f t="shared" si="19"/>
        <v>102010冷房設備用無し（一定速）</v>
      </c>
      <c r="Z578" s="83">
        <v>0.25</v>
      </c>
      <c r="AA578" s="83">
        <v>0.75</v>
      </c>
      <c r="AB578" s="84">
        <v>0.25</v>
      </c>
      <c r="AC578" s="84">
        <v>0.75</v>
      </c>
      <c r="AD578" s="61">
        <f>HLOOKUP(T578,既存設備NO1!$E$16:$P$17,2,0)</f>
        <v>0</v>
      </c>
      <c r="AE578" s="62">
        <f t="shared" si="20"/>
        <v>0.75</v>
      </c>
    </row>
    <row r="579" spans="13:31">
      <c r="M579" s="46">
        <v>12</v>
      </c>
      <c r="N579" s="47" t="s">
        <v>154</v>
      </c>
      <c r="O579" s="47" t="s">
        <v>489</v>
      </c>
      <c r="P579" s="47" t="s">
        <v>344</v>
      </c>
      <c r="Q579" s="47" t="s">
        <v>773</v>
      </c>
      <c r="R579" s="48">
        <v>0.27600000000000002</v>
      </c>
      <c r="T579" s="79">
        <v>10</v>
      </c>
      <c r="U579" s="80">
        <v>2010</v>
      </c>
      <c r="V579" s="81" t="s">
        <v>156</v>
      </c>
      <c r="W579" s="81" t="s">
        <v>125</v>
      </c>
      <c r="X579" s="81" t="s">
        <v>102</v>
      </c>
      <c r="Y579" s="82" t="str">
        <f t="shared" si="19"/>
        <v>102010暖房店舗用有り</v>
      </c>
      <c r="Z579" s="83">
        <v>-0.72</v>
      </c>
      <c r="AA579" s="83">
        <v>1.72</v>
      </c>
      <c r="AB579" s="84">
        <v>1.0757000000000001</v>
      </c>
      <c r="AC579" s="84">
        <v>1.2710999999999999</v>
      </c>
      <c r="AD579" s="61">
        <f>HLOOKUP(T579,既存設備NO1!$E$16:$P$17,2,0)</f>
        <v>0</v>
      </c>
      <c r="AE579" s="62">
        <f t="shared" si="20"/>
        <v>1.2709999999999999</v>
      </c>
    </row>
    <row r="580" spans="13:31">
      <c r="M580" s="46">
        <v>12</v>
      </c>
      <c r="N580" s="47" t="s">
        <v>153</v>
      </c>
      <c r="O580" s="47" t="s">
        <v>489</v>
      </c>
      <c r="P580" s="47" t="s">
        <v>344</v>
      </c>
      <c r="Q580" s="47" t="s">
        <v>774</v>
      </c>
      <c r="R580" s="48">
        <v>0.224</v>
      </c>
      <c r="T580" s="79">
        <v>10</v>
      </c>
      <c r="U580" s="80">
        <v>2010</v>
      </c>
      <c r="V580" s="81" t="s">
        <v>156</v>
      </c>
      <c r="W580" s="81" t="s">
        <v>111</v>
      </c>
      <c r="X580" s="81" t="s">
        <v>102</v>
      </c>
      <c r="Y580" s="82" t="str">
        <f t="shared" si="19"/>
        <v>102010暖房ビル用マルチ有り</v>
      </c>
      <c r="Z580" s="83">
        <v>-0.7</v>
      </c>
      <c r="AA580" s="83">
        <v>1.7</v>
      </c>
      <c r="AB580" s="84">
        <v>1.036</v>
      </c>
      <c r="AC580" s="84">
        <v>1.266</v>
      </c>
      <c r="AD580" s="61">
        <f>HLOOKUP(T580,既存設備NO1!$E$16:$P$17,2,0)</f>
        <v>0</v>
      </c>
      <c r="AE580" s="62">
        <f t="shared" si="20"/>
        <v>1.266</v>
      </c>
    </row>
    <row r="581" spans="13:31">
      <c r="M581" s="46">
        <v>12</v>
      </c>
      <c r="N581" s="47" t="s">
        <v>110</v>
      </c>
      <c r="O581" s="47" t="s">
        <v>489</v>
      </c>
      <c r="P581" s="47" t="s">
        <v>344</v>
      </c>
      <c r="Q581" s="47" t="s">
        <v>775</v>
      </c>
      <c r="R581" s="48">
        <v>0.42199999999999999</v>
      </c>
      <c r="T581" s="79">
        <v>10</v>
      </c>
      <c r="U581" s="80">
        <v>2010</v>
      </c>
      <c r="V581" s="81" t="s">
        <v>156</v>
      </c>
      <c r="W581" s="81" t="s">
        <v>121</v>
      </c>
      <c r="X581" s="81" t="s">
        <v>102</v>
      </c>
      <c r="Y581" s="82" t="str">
        <f t="shared" si="19"/>
        <v>102010暖房設備用有り</v>
      </c>
      <c r="Z581" s="83">
        <v>-0.26</v>
      </c>
      <c r="AA581" s="83">
        <v>1.26</v>
      </c>
      <c r="AB581" s="84">
        <v>0.82779999999999998</v>
      </c>
      <c r="AC581" s="84">
        <v>0.98809999999999998</v>
      </c>
      <c r="AD581" s="61">
        <f>HLOOKUP(T581,既存設備NO1!$E$16:$P$17,2,0)</f>
        <v>0</v>
      </c>
      <c r="AE581" s="62">
        <f t="shared" si="20"/>
        <v>0.98799999999999999</v>
      </c>
    </row>
    <row r="582" spans="13:31">
      <c r="M582" s="46">
        <v>12</v>
      </c>
      <c r="N582" s="47" t="s">
        <v>90</v>
      </c>
      <c r="O582" s="47" t="s">
        <v>489</v>
      </c>
      <c r="P582" s="47" t="s">
        <v>344</v>
      </c>
      <c r="Q582" s="47" t="s">
        <v>776</v>
      </c>
      <c r="R582" s="48">
        <v>0.52800000000000002</v>
      </c>
      <c r="T582" s="79">
        <v>10</v>
      </c>
      <c r="U582" s="80">
        <v>2010</v>
      </c>
      <c r="V582" s="81" t="s">
        <v>156</v>
      </c>
      <c r="W582" s="81" t="s">
        <v>125</v>
      </c>
      <c r="X582" s="81" t="s">
        <v>140</v>
      </c>
      <c r="Y582" s="82" t="str">
        <f t="shared" si="19"/>
        <v>102010暖房店舗用無し（一定速）</v>
      </c>
      <c r="Z582" s="83">
        <v>0.25</v>
      </c>
      <c r="AA582" s="83">
        <v>0.75</v>
      </c>
      <c r="AB582" s="84">
        <v>0.25</v>
      </c>
      <c r="AC582" s="84">
        <v>0.75</v>
      </c>
      <c r="AD582" s="61">
        <f>HLOOKUP(T582,既存設備NO1!$E$16:$P$17,2,0)</f>
        <v>0</v>
      </c>
      <c r="AE582" s="62">
        <f t="shared" si="20"/>
        <v>0.75</v>
      </c>
    </row>
    <row r="583" spans="13:31">
      <c r="M583" s="46">
        <v>12</v>
      </c>
      <c r="N583" s="47" t="s">
        <v>171</v>
      </c>
      <c r="O583" s="47" t="s">
        <v>489</v>
      </c>
      <c r="P583" s="47" t="s">
        <v>344</v>
      </c>
      <c r="Q583" s="47" t="s">
        <v>777</v>
      </c>
      <c r="R583" s="48">
        <v>0.13300000000000001</v>
      </c>
      <c r="T583" s="79">
        <v>10</v>
      </c>
      <c r="U583" s="80">
        <v>2010</v>
      </c>
      <c r="V583" s="81" t="s">
        <v>156</v>
      </c>
      <c r="W583" s="81" t="s">
        <v>111</v>
      </c>
      <c r="X583" s="81" t="s">
        <v>140</v>
      </c>
      <c r="Y583" s="82" t="str">
        <f t="shared" si="19"/>
        <v>102010暖房ビル用マルチ無し（一定速）</v>
      </c>
      <c r="Z583" s="83">
        <v>0.25</v>
      </c>
      <c r="AA583" s="83">
        <v>0.75</v>
      </c>
      <c r="AB583" s="84">
        <v>0.25</v>
      </c>
      <c r="AC583" s="84">
        <v>0.75</v>
      </c>
      <c r="AD583" s="61">
        <f>HLOOKUP(T583,既存設備NO1!$E$16:$P$17,2,0)</f>
        <v>0</v>
      </c>
      <c r="AE583" s="62">
        <f t="shared" si="20"/>
        <v>0.75</v>
      </c>
    </row>
    <row r="584" spans="13:31">
      <c r="T584" s="79">
        <v>10</v>
      </c>
      <c r="U584" s="80">
        <v>2010</v>
      </c>
      <c r="V584" s="81" t="s">
        <v>156</v>
      </c>
      <c r="W584" s="81" t="s">
        <v>121</v>
      </c>
      <c r="X584" s="81" t="s">
        <v>140</v>
      </c>
      <c r="Y584" s="82" t="str">
        <f t="shared" si="19"/>
        <v>102010暖房設備用無し（一定速）</v>
      </c>
      <c r="Z584" s="83">
        <v>0.25</v>
      </c>
      <c r="AA584" s="83">
        <v>0.75</v>
      </c>
      <c r="AB584" s="84">
        <v>0.25</v>
      </c>
      <c r="AC584" s="84">
        <v>0.75</v>
      </c>
      <c r="AD584" s="61">
        <f>HLOOKUP(T584,既存設備NO1!$E$16:$P$17,2,0)</f>
        <v>0</v>
      </c>
      <c r="AE584" s="62">
        <f t="shared" si="20"/>
        <v>0.75</v>
      </c>
    </row>
    <row r="585" spans="13:31">
      <c r="T585" s="79">
        <v>10</v>
      </c>
      <c r="U585" s="80">
        <v>2015</v>
      </c>
      <c r="V585" s="81" t="s">
        <v>124</v>
      </c>
      <c r="W585" s="81" t="s">
        <v>125</v>
      </c>
      <c r="X585" s="81" t="s">
        <v>102</v>
      </c>
      <c r="Y585" s="82" t="str">
        <f t="shared" si="19"/>
        <v>102015冷房店舗用有り</v>
      </c>
      <c r="Z585" s="83">
        <v>-1.38</v>
      </c>
      <c r="AA585" s="83">
        <v>2.38</v>
      </c>
      <c r="AB585" s="84">
        <v>1.0581</v>
      </c>
      <c r="AC585" s="84">
        <v>1.7705</v>
      </c>
      <c r="AD585" s="61">
        <f>HLOOKUP(T585,既存設備NO1!$E$16:$P$17,2,0)</f>
        <v>0</v>
      </c>
      <c r="AE585" s="62">
        <f t="shared" si="20"/>
        <v>1.77</v>
      </c>
    </row>
    <row r="586" spans="13:31">
      <c r="T586" s="79">
        <v>10</v>
      </c>
      <c r="U586" s="80">
        <v>2015</v>
      </c>
      <c r="V586" s="81" t="s">
        <v>124</v>
      </c>
      <c r="W586" s="81" t="s">
        <v>111</v>
      </c>
      <c r="X586" s="81" t="s">
        <v>102</v>
      </c>
      <c r="Y586" s="82" t="str">
        <f t="shared" si="19"/>
        <v>102015冷房ビル用マルチ有り</v>
      </c>
      <c r="Z586" s="83">
        <v>-1.5740000000000001</v>
      </c>
      <c r="AA586" s="83">
        <v>2.5739999999999998</v>
      </c>
      <c r="AB586" s="84">
        <v>1.0751999999999999</v>
      </c>
      <c r="AC586" s="84">
        <v>1.9117</v>
      </c>
      <c r="AD586" s="61">
        <f>HLOOKUP(T586,既存設備NO1!$E$16:$P$17,2,0)</f>
        <v>0</v>
      </c>
      <c r="AE586" s="62">
        <f t="shared" si="20"/>
        <v>1.911</v>
      </c>
    </row>
    <row r="587" spans="13:31">
      <c r="T587" s="79">
        <v>10</v>
      </c>
      <c r="U587" s="80">
        <v>2015</v>
      </c>
      <c r="V587" s="81" t="s">
        <v>124</v>
      </c>
      <c r="W587" s="81" t="s">
        <v>121</v>
      </c>
      <c r="X587" s="81" t="s">
        <v>102</v>
      </c>
      <c r="Y587" s="82" t="str">
        <f t="shared" si="19"/>
        <v>102015冷房設備用有り</v>
      </c>
      <c r="Z587" s="83">
        <v>-0.62</v>
      </c>
      <c r="AA587" s="83">
        <v>1.62</v>
      </c>
      <c r="AB587" s="84">
        <v>1.0472999999999999</v>
      </c>
      <c r="AC587" s="84">
        <v>1.2032</v>
      </c>
      <c r="AD587" s="61">
        <f>HLOOKUP(T587,既存設備NO1!$E$16:$P$17,2,0)</f>
        <v>0</v>
      </c>
      <c r="AE587" s="62">
        <f t="shared" si="20"/>
        <v>1.2030000000000001</v>
      </c>
    </row>
    <row r="588" spans="13:31">
      <c r="T588" s="79">
        <v>10</v>
      </c>
      <c r="U588" s="80">
        <v>2015</v>
      </c>
      <c r="V588" s="81" t="s">
        <v>124</v>
      </c>
      <c r="W588" s="81" t="s">
        <v>125</v>
      </c>
      <c r="X588" s="81" t="s">
        <v>140</v>
      </c>
      <c r="Y588" s="82" t="str">
        <f t="shared" si="19"/>
        <v>102015冷房店舗用無し（一定速）</v>
      </c>
      <c r="Z588" s="83">
        <v>0.25</v>
      </c>
      <c r="AA588" s="83">
        <v>0.75</v>
      </c>
      <c r="AB588" s="84">
        <v>0.25</v>
      </c>
      <c r="AC588" s="84">
        <v>0.75</v>
      </c>
      <c r="AD588" s="61">
        <f>HLOOKUP(T588,既存設備NO1!$E$16:$P$17,2,0)</f>
        <v>0</v>
      </c>
      <c r="AE588" s="62">
        <f t="shared" si="20"/>
        <v>0.75</v>
      </c>
    </row>
    <row r="589" spans="13:31">
      <c r="T589" s="79">
        <v>10</v>
      </c>
      <c r="U589" s="80">
        <v>2015</v>
      </c>
      <c r="V589" s="81" t="s">
        <v>124</v>
      </c>
      <c r="W589" s="81" t="s">
        <v>111</v>
      </c>
      <c r="X589" s="81" t="s">
        <v>140</v>
      </c>
      <c r="Y589" s="82" t="str">
        <f t="shared" si="19"/>
        <v>102015冷房ビル用マルチ無し（一定速）</v>
      </c>
      <c r="Z589" s="83">
        <v>0.25</v>
      </c>
      <c r="AA589" s="83">
        <v>0.75</v>
      </c>
      <c r="AB589" s="84">
        <v>0.25</v>
      </c>
      <c r="AC589" s="84">
        <v>0.75</v>
      </c>
      <c r="AD589" s="61">
        <f>HLOOKUP(T589,既存設備NO1!$E$16:$P$17,2,0)</f>
        <v>0</v>
      </c>
      <c r="AE589" s="62">
        <f t="shared" si="20"/>
        <v>0.75</v>
      </c>
    </row>
    <row r="590" spans="13:31">
      <c r="T590" s="79">
        <v>10</v>
      </c>
      <c r="U590" s="80">
        <v>2015</v>
      </c>
      <c r="V590" s="81" t="s">
        <v>124</v>
      </c>
      <c r="W590" s="81" t="s">
        <v>121</v>
      </c>
      <c r="X590" s="81" t="s">
        <v>140</v>
      </c>
      <c r="Y590" s="82" t="str">
        <f t="shared" si="19"/>
        <v>102015冷房設備用無し（一定速）</v>
      </c>
      <c r="Z590" s="83">
        <v>0.25</v>
      </c>
      <c r="AA590" s="83">
        <v>0.75</v>
      </c>
      <c r="AB590" s="84">
        <v>0.25</v>
      </c>
      <c r="AC590" s="84">
        <v>0.75</v>
      </c>
      <c r="AD590" s="61">
        <f>HLOOKUP(T590,既存設備NO1!$E$16:$P$17,2,0)</f>
        <v>0</v>
      </c>
      <c r="AE590" s="62">
        <f t="shared" si="20"/>
        <v>0.75</v>
      </c>
    </row>
    <row r="591" spans="13:31">
      <c r="T591" s="55">
        <v>10</v>
      </c>
      <c r="U591" s="56">
        <v>2015</v>
      </c>
      <c r="V591" s="57" t="s">
        <v>156</v>
      </c>
      <c r="W591" s="57" t="s">
        <v>125</v>
      </c>
      <c r="X591" s="57" t="s">
        <v>102</v>
      </c>
      <c r="Y591" s="58" t="str">
        <f t="shared" si="19"/>
        <v>102015暖房店舗用有り</v>
      </c>
      <c r="Z591" s="59">
        <v>-0.97</v>
      </c>
      <c r="AA591" s="59">
        <v>1.97</v>
      </c>
      <c r="AB591" s="60">
        <v>1.0867</v>
      </c>
      <c r="AC591" s="60">
        <v>1.4558</v>
      </c>
      <c r="AD591" s="61">
        <f>HLOOKUP(T591,既存設備NO1!$E$16:$P$17,2,0)</f>
        <v>0</v>
      </c>
      <c r="AE591" s="62">
        <f t="shared" si="20"/>
        <v>1.4550000000000001</v>
      </c>
    </row>
    <row r="592" spans="13:31">
      <c r="T592" s="55">
        <v>10</v>
      </c>
      <c r="U592" s="56">
        <v>2015</v>
      </c>
      <c r="V592" s="57" t="s">
        <v>156</v>
      </c>
      <c r="W592" s="57" t="s">
        <v>111</v>
      </c>
      <c r="X592" s="57" t="s">
        <v>102</v>
      </c>
      <c r="Y592" s="58" t="str">
        <f t="shared" si="19"/>
        <v>102015暖房ビル用マルチ有り</v>
      </c>
      <c r="Z592" s="59">
        <v>-0.876</v>
      </c>
      <c r="AA592" s="59">
        <v>1.8759999999999999</v>
      </c>
      <c r="AB592" s="60">
        <v>1.0398000000000001</v>
      </c>
      <c r="AC592" s="60">
        <v>1.3971</v>
      </c>
      <c r="AD592" s="61">
        <f>HLOOKUP(T592,既存設備NO1!$E$16:$P$17,2,0)</f>
        <v>0</v>
      </c>
      <c r="AE592" s="62">
        <f t="shared" si="20"/>
        <v>1.397</v>
      </c>
    </row>
    <row r="593" spans="20:31">
      <c r="T593" s="55">
        <v>10</v>
      </c>
      <c r="U593" s="56">
        <v>2015</v>
      </c>
      <c r="V593" s="57" t="s">
        <v>156</v>
      </c>
      <c r="W593" s="57" t="s">
        <v>121</v>
      </c>
      <c r="X593" s="57" t="s">
        <v>102</v>
      </c>
      <c r="Y593" s="58" t="str">
        <f t="shared" si="19"/>
        <v>102015暖房設備用有り</v>
      </c>
      <c r="Z593" s="59">
        <v>-0.59799999999999998</v>
      </c>
      <c r="AA593" s="59">
        <v>1.5980000000000001</v>
      </c>
      <c r="AB593" s="60">
        <v>1.0339</v>
      </c>
      <c r="AC593" s="60">
        <v>1.19</v>
      </c>
      <c r="AD593" s="61">
        <f>HLOOKUP(T593,既存設備NO1!$E$16:$P$17,2,0)</f>
        <v>0</v>
      </c>
      <c r="AE593" s="62">
        <f t="shared" si="20"/>
        <v>1.19</v>
      </c>
    </row>
    <row r="594" spans="20:31">
      <c r="T594" s="55">
        <v>10</v>
      </c>
      <c r="U594" s="56">
        <v>2015</v>
      </c>
      <c r="V594" s="57" t="s">
        <v>156</v>
      </c>
      <c r="W594" s="57" t="s">
        <v>125</v>
      </c>
      <c r="X594" s="57" t="s">
        <v>140</v>
      </c>
      <c r="Y594" s="58" t="str">
        <f t="shared" si="19"/>
        <v>102015暖房店舗用無し（一定速）</v>
      </c>
      <c r="Z594" s="59">
        <v>0.25</v>
      </c>
      <c r="AA594" s="59">
        <v>0.75</v>
      </c>
      <c r="AB594" s="60">
        <v>0.25</v>
      </c>
      <c r="AC594" s="60">
        <v>0.75</v>
      </c>
      <c r="AD594" s="61">
        <f>HLOOKUP(T594,既存設備NO1!$E$16:$P$17,2,0)</f>
        <v>0</v>
      </c>
      <c r="AE594" s="62">
        <f t="shared" si="20"/>
        <v>0.75</v>
      </c>
    </row>
    <row r="595" spans="20:31">
      <c r="T595" s="55">
        <v>10</v>
      </c>
      <c r="U595" s="56">
        <v>2015</v>
      </c>
      <c r="V595" s="57" t="s">
        <v>156</v>
      </c>
      <c r="W595" s="57" t="s">
        <v>111</v>
      </c>
      <c r="X595" s="57" t="s">
        <v>140</v>
      </c>
      <c r="Y595" s="58" t="str">
        <f t="shared" si="19"/>
        <v>102015暖房ビル用マルチ無し（一定速）</v>
      </c>
      <c r="Z595" s="59">
        <v>0.25</v>
      </c>
      <c r="AA595" s="59">
        <v>0.75</v>
      </c>
      <c r="AB595" s="60">
        <v>0.25</v>
      </c>
      <c r="AC595" s="60">
        <v>0.75</v>
      </c>
      <c r="AD595" s="61">
        <f>HLOOKUP(T595,既存設備NO1!$E$16:$P$17,2,0)</f>
        <v>0</v>
      </c>
      <c r="AE595" s="62">
        <f t="shared" si="20"/>
        <v>0.75</v>
      </c>
    </row>
    <row r="596" spans="20:31">
      <c r="T596" s="55">
        <v>10</v>
      </c>
      <c r="U596" s="57">
        <v>2015</v>
      </c>
      <c r="V596" s="57" t="s">
        <v>156</v>
      </c>
      <c r="W596" s="57" t="s">
        <v>121</v>
      </c>
      <c r="X596" s="57" t="s">
        <v>140</v>
      </c>
      <c r="Y596" s="58" t="str">
        <f t="shared" si="19"/>
        <v>102015暖房設備用無し（一定速）</v>
      </c>
      <c r="Z596" s="59">
        <v>0.25</v>
      </c>
      <c r="AA596" s="59">
        <v>0.75</v>
      </c>
      <c r="AB596" s="60">
        <v>0.25</v>
      </c>
      <c r="AC596" s="60">
        <v>0.75</v>
      </c>
      <c r="AD596" s="61">
        <f>HLOOKUP(T596,既存設備NO1!$E$16:$P$17,2,0)</f>
        <v>0</v>
      </c>
      <c r="AE596" s="62">
        <f t="shared" si="20"/>
        <v>0.75</v>
      </c>
    </row>
    <row r="597" spans="20:31">
      <c r="T597" s="71">
        <v>10</v>
      </c>
      <c r="U597" s="72">
        <v>2020</v>
      </c>
      <c r="V597" s="72" t="s">
        <v>124</v>
      </c>
      <c r="W597" s="72" t="s">
        <v>125</v>
      </c>
      <c r="X597" s="72" t="s">
        <v>102</v>
      </c>
      <c r="Y597" s="73" t="str">
        <f t="shared" si="19"/>
        <v>102020冷房店舗用有り</v>
      </c>
      <c r="Z597" s="72">
        <v>-1.38</v>
      </c>
      <c r="AA597" s="72">
        <v>2.38</v>
      </c>
      <c r="AB597" s="72">
        <v>1.0581</v>
      </c>
      <c r="AC597" s="72">
        <v>1.7705</v>
      </c>
      <c r="AD597" s="61">
        <f>HLOOKUP(T597,既存設備NO1!$E$16:$P$17,2,0)</f>
        <v>0</v>
      </c>
      <c r="AE597" s="74">
        <f t="shared" si="20"/>
        <v>1.77</v>
      </c>
    </row>
    <row r="598" spans="20:31">
      <c r="T598" s="71">
        <v>10</v>
      </c>
      <c r="U598" s="72">
        <v>2020</v>
      </c>
      <c r="V598" s="72" t="s">
        <v>124</v>
      </c>
      <c r="W598" s="72" t="s">
        <v>111</v>
      </c>
      <c r="X598" s="72" t="s">
        <v>102</v>
      </c>
      <c r="Y598" s="73" t="str">
        <f t="shared" si="19"/>
        <v>102020冷房ビル用マルチ有り</v>
      </c>
      <c r="Z598" s="72">
        <v>-1.68</v>
      </c>
      <c r="AA598" s="72">
        <v>2.68</v>
      </c>
      <c r="AB598" s="72">
        <v>1.0788</v>
      </c>
      <c r="AC598" s="72">
        <v>2.0053000000000001</v>
      </c>
      <c r="AD598" s="61">
        <f>HLOOKUP(T598,既存設備NO1!$E$16:$P$17,2,0)</f>
        <v>0</v>
      </c>
      <c r="AE598" s="74">
        <f t="shared" si="20"/>
        <v>2.0049999999999999</v>
      </c>
    </row>
    <row r="599" spans="20:31">
      <c r="T599" s="71">
        <v>10</v>
      </c>
      <c r="U599" s="72">
        <v>2020</v>
      </c>
      <c r="V599" s="72" t="s">
        <v>124</v>
      </c>
      <c r="W599" s="72" t="s">
        <v>121</v>
      </c>
      <c r="X599" s="72" t="s">
        <v>102</v>
      </c>
      <c r="Y599" s="73" t="str">
        <f t="shared" si="19"/>
        <v>102020冷房設備用有り</v>
      </c>
      <c r="Z599" s="72">
        <v>-0.62</v>
      </c>
      <c r="AA599" s="72">
        <v>1.62</v>
      </c>
      <c r="AB599" s="72">
        <v>1.0472999999999999</v>
      </c>
      <c r="AC599" s="72">
        <v>1.2032</v>
      </c>
      <c r="AD599" s="61">
        <f>HLOOKUP(T599,既存設備NO1!$E$16:$P$17,2,0)</f>
        <v>0</v>
      </c>
      <c r="AE599" s="74">
        <f t="shared" si="20"/>
        <v>1.2030000000000001</v>
      </c>
    </row>
    <row r="600" spans="20:31">
      <c r="T600" s="71">
        <v>10</v>
      </c>
      <c r="U600" s="72">
        <v>2020</v>
      </c>
      <c r="V600" s="72" t="s">
        <v>124</v>
      </c>
      <c r="W600" s="72" t="s">
        <v>125</v>
      </c>
      <c r="X600" s="72" t="s">
        <v>140</v>
      </c>
      <c r="Y600" s="73" t="str">
        <f t="shared" si="19"/>
        <v>102020冷房店舗用無し（一定速）</v>
      </c>
      <c r="Z600" s="75">
        <v>0.25</v>
      </c>
      <c r="AA600" s="75">
        <v>0.75</v>
      </c>
      <c r="AB600" s="76">
        <v>0.25</v>
      </c>
      <c r="AC600" s="76">
        <v>0.75</v>
      </c>
      <c r="AD600" s="61">
        <f>HLOOKUP(T600,既存設備NO1!$E$16:$P$17,2,0)</f>
        <v>0</v>
      </c>
      <c r="AE600" s="74">
        <f t="shared" si="20"/>
        <v>0.75</v>
      </c>
    </row>
    <row r="601" spans="20:31">
      <c r="T601" s="71">
        <v>10</v>
      </c>
      <c r="U601" s="72">
        <v>2020</v>
      </c>
      <c r="V601" s="72" t="s">
        <v>124</v>
      </c>
      <c r="W601" s="72" t="s">
        <v>111</v>
      </c>
      <c r="X601" s="72" t="s">
        <v>140</v>
      </c>
      <c r="Y601" s="73" t="str">
        <f t="shared" si="19"/>
        <v>102020冷房ビル用マルチ無し（一定速）</v>
      </c>
      <c r="Z601" s="75">
        <v>0.25</v>
      </c>
      <c r="AA601" s="75">
        <v>0.75</v>
      </c>
      <c r="AB601" s="76">
        <v>0.25</v>
      </c>
      <c r="AC601" s="76">
        <v>0.75</v>
      </c>
      <c r="AD601" s="61">
        <f>HLOOKUP(T601,既存設備NO1!$E$16:$P$17,2,0)</f>
        <v>0</v>
      </c>
      <c r="AE601" s="74">
        <f t="shared" si="20"/>
        <v>0.75</v>
      </c>
    </row>
    <row r="602" spans="20:31">
      <c r="T602" s="71">
        <v>10</v>
      </c>
      <c r="U602" s="72">
        <v>2020</v>
      </c>
      <c r="V602" s="72" t="s">
        <v>124</v>
      </c>
      <c r="W602" s="72" t="s">
        <v>121</v>
      </c>
      <c r="X602" s="72" t="s">
        <v>140</v>
      </c>
      <c r="Y602" s="73" t="str">
        <f t="shared" si="19"/>
        <v>102020冷房設備用無し（一定速）</v>
      </c>
      <c r="Z602" s="75">
        <v>0.25</v>
      </c>
      <c r="AA602" s="75">
        <v>0.75</v>
      </c>
      <c r="AB602" s="76">
        <v>0.25</v>
      </c>
      <c r="AC602" s="76">
        <v>0.75</v>
      </c>
      <c r="AD602" s="61">
        <f>HLOOKUP(T602,既存設備NO1!$E$16:$P$17,2,0)</f>
        <v>0</v>
      </c>
      <c r="AE602" s="74">
        <f t="shared" si="20"/>
        <v>0.75</v>
      </c>
    </row>
    <row r="603" spans="20:31">
      <c r="T603" s="71">
        <v>10</v>
      </c>
      <c r="U603" s="72">
        <v>2020</v>
      </c>
      <c r="V603" s="72" t="s">
        <v>156</v>
      </c>
      <c r="W603" s="72" t="s">
        <v>125</v>
      </c>
      <c r="X603" s="72" t="s">
        <v>102</v>
      </c>
      <c r="Y603" s="73" t="str">
        <f t="shared" si="19"/>
        <v>102020暖房店舗用有り</v>
      </c>
      <c r="Z603" s="72">
        <v>-0.96</v>
      </c>
      <c r="AA603" s="72">
        <v>1.96</v>
      </c>
      <c r="AB603" s="72">
        <v>1.0862000000000001</v>
      </c>
      <c r="AC603" s="72">
        <v>1.4483999999999999</v>
      </c>
      <c r="AD603" s="61">
        <f>HLOOKUP(T603,既存設備NO1!$E$16:$P$17,2,0)</f>
        <v>0</v>
      </c>
      <c r="AE603" s="74">
        <f t="shared" si="20"/>
        <v>1.448</v>
      </c>
    </row>
    <row r="604" spans="20:31">
      <c r="T604" s="71">
        <v>10</v>
      </c>
      <c r="U604" s="72">
        <v>2020</v>
      </c>
      <c r="V604" s="72" t="s">
        <v>156</v>
      </c>
      <c r="W604" s="72" t="s">
        <v>111</v>
      </c>
      <c r="X604" s="72" t="s">
        <v>102</v>
      </c>
      <c r="Y604" s="73" t="str">
        <f t="shared" si="19"/>
        <v>102020暖房ビル用マルチ有り</v>
      </c>
      <c r="Z604" s="72">
        <v>-1.1000000000000001</v>
      </c>
      <c r="AA604" s="72">
        <v>2.1</v>
      </c>
      <c r="AB604" s="72">
        <v>1.0416000000000001</v>
      </c>
      <c r="AC604" s="72">
        <v>1.4596</v>
      </c>
      <c r="AD604" s="61">
        <f>HLOOKUP(T604,既存設備NO1!$E$16:$P$17,2,0)</f>
        <v>0</v>
      </c>
      <c r="AE604" s="74">
        <f t="shared" si="20"/>
        <v>1.4590000000000001</v>
      </c>
    </row>
    <row r="605" spans="20:31">
      <c r="T605" s="71">
        <v>10</v>
      </c>
      <c r="U605" s="72">
        <v>2020</v>
      </c>
      <c r="V605" s="72" t="s">
        <v>156</v>
      </c>
      <c r="W605" s="72" t="s">
        <v>121</v>
      </c>
      <c r="X605" s="72" t="s">
        <v>102</v>
      </c>
      <c r="Y605" s="73" t="str">
        <f t="shared" si="19"/>
        <v>102020暖房設備用有り</v>
      </c>
      <c r="Z605" s="72">
        <v>-0.46</v>
      </c>
      <c r="AA605" s="72">
        <v>1.46</v>
      </c>
      <c r="AB605" s="72">
        <v>0.94</v>
      </c>
      <c r="AC605" s="72">
        <v>1.1100000000000001</v>
      </c>
      <c r="AD605" s="61">
        <f>HLOOKUP(T605,既存設備NO1!$E$16:$P$17,2,0)</f>
        <v>0</v>
      </c>
      <c r="AE605" s="74">
        <f t="shared" si="20"/>
        <v>1.1100000000000001</v>
      </c>
    </row>
    <row r="606" spans="20:31">
      <c r="T606" s="71">
        <v>10</v>
      </c>
      <c r="U606" s="72">
        <v>2020</v>
      </c>
      <c r="V606" s="72" t="s">
        <v>156</v>
      </c>
      <c r="W606" s="72" t="s">
        <v>125</v>
      </c>
      <c r="X606" s="72" t="s">
        <v>140</v>
      </c>
      <c r="Y606" s="73" t="str">
        <f t="shared" si="19"/>
        <v>102020暖房店舗用無し（一定速）</v>
      </c>
      <c r="Z606" s="75">
        <v>0.25</v>
      </c>
      <c r="AA606" s="75">
        <v>0.75</v>
      </c>
      <c r="AB606" s="76">
        <v>0.25</v>
      </c>
      <c r="AC606" s="76">
        <v>0.75</v>
      </c>
      <c r="AD606" s="61">
        <f>HLOOKUP(T606,既存設備NO1!$E$16:$P$17,2,0)</f>
        <v>0</v>
      </c>
      <c r="AE606" s="74">
        <f t="shared" si="20"/>
        <v>0.75</v>
      </c>
    </row>
    <row r="607" spans="20:31">
      <c r="T607" s="71">
        <v>10</v>
      </c>
      <c r="U607" s="72">
        <v>2020</v>
      </c>
      <c r="V607" s="72" t="s">
        <v>156</v>
      </c>
      <c r="W607" s="72" t="s">
        <v>111</v>
      </c>
      <c r="X607" s="72" t="s">
        <v>140</v>
      </c>
      <c r="Y607" s="73" t="str">
        <f t="shared" si="19"/>
        <v>102020暖房ビル用マルチ無し（一定速）</v>
      </c>
      <c r="Z607" s="75">
        <v>0.25</v>
      </c>
      <c r="AA607" s="75">
        <v>0.75</v>
      </c>
      <c r="AB607" s="76">
        <v>0.25</v>
      </c>
      <c r="AC607" s="76">
        <v>0.75</v>
      </c>
      <c r="AD607" s="61">
        <f>HLOOKUP(T607,既存設備NO1!$E$16:$P$17,2,0)</f>
        <v>0</v>
      </c>
      <c r="AE607" s="74">
        <f t="shared" si="20"/>
        <v>0.75</v>
      </c>
    </row>
    <row r="608" spans="20:31">
      <c r="T608" s="71">
        <v>10</v>
      </c>
      <c r="U608" s="72">
        <v>2020</v>
      </c>
      <c r="V608" s="72" t="s">
        <v>156</v>
      </c>
      <c r="W608" s="72" t="s">
        <v>121</v>
      </c>
      <c r="X608" s="72" t="s">
        <v>140</v>
      </c>
      <c r="Y608" s="73" t="str">
        <f t="shared" si="19"/>
        <v>102020暖房設備用無し（一定速）</v>
      </c>
      <c r="Z608" s="75">
        <v>0.25</v>
      </c>
      <c r="AA608" s="75">
        <v>0.75</v>
      </c>
      <c r="AB608" s="76">
        <v>0.25</v>
      </c>
      <c r="AC608" s="76">
        <v>0.75</v>
      </c>
      <c r="AD608" s="61">
        <f>HLOOKUP(T608,既存設備NO1!$E$16:$P$17,2,0)</f>
        <v>0</v>
      </c>
      <c r="AE608" s="74">
        <f t="shared" si="20"/>
        <v>0.75</v>
      </c>
    </row>
    <row r="609" spans="20:31">
      <c r="T609" s="55">
        <v>11</v>
      </c>
      <c r="U609" s="56">
        <v>1995</v>
      </c>
      <c r="V609" s="57" t="s">
        <v>124</v>
      </c>
      <c r="W609" s="57" t="s">
        <v>125</v>
      </c>
      <c r="X609" s="57" t="s">
        <v>102</v>
      </c>
      <c r="Y609" s="58" t="str">
        <f t="shared" si="19"/>
        <v>111995冷房店舗用有り</v>
      </c>
      <c r="Z609" s="59">
        <v>0.32</v>
      </c>
      <c r="AA609" s="59">
        <v>0.68</v>
      </c>
      <c r="AB609" s="60">
        <v>1.0165999999999999</v>
      </c>
      <c r="AC609" s="60">
        <v>0.50590000000000002</v>
      </c>
      <c r="AD609" s="61">
        <f>HLOOKUP(T609,既存設備NO1!$E$16:$P$17,2,0)</f>
        <v>0</v>
      </c>
      <c r="AE609" s="62">
        <f t="shared" si="20"/>
        <v>0.505</v>
      </c>
    </row>
    <row r="610" spans="20:31">
      <c r="T610" s="55">
        <v>11</v>
      </c>
      <c r="U610" s="56">
        <v>1995</v>
      </c>
      <c r="V610" s="57" t="s">
        <v>124</v>
      </c>
      <c r="W610" s="57" t="s">
        <v>111</v>
      </c>
      <c r="X610" s="57" t="s">
        <v>102</v>
      </c>
      <c r="Y610" s="58" t="str">
        <f t="shared" si="19"/>
        <v>111995冷房ビル用マルチ有り</v>
      </c>
      <c r="Z610" s="59">
        <v>-0.218</v>
      </c>
      <c r="AA610" s="59">
        <v>1.218</v>
      </c>
      <c r="AB610" s="60">
        <v>1.0356000000000001</v>
      </c>
      <c r="AC610" s="60">
        <v>0.90459999999999996</v>
      </c>
      <c r="AD610" s="61">
        <f>HLOOKUP(T610,既存設備NO1!$E$16:$P$17,2,0)</f>
        <v>0</v>
      </c>
      <c r="AE610" s="62">
        <f t="shared" si="20"/>
        <v>0.90400000000000003</v>
      </c>
    </row>
    <row r="611" spans="20:31">
      <c r="T611" s="55">
        <v>11</v>
      </c>
      <c r="U611" s="56">
        <v>1995</v>
      </c>
      <c r="V611" s="57" t="s">
        <v>124</v>
      </c>
      <c r="W611" s="57" t="s">
        <v>121</v>
      </c>
      <c r="X611" s="57" t="s">
        <v>102</v>
      </c>
      <c r="Y611" s="58" t="str">
        <f t="shared" si="19"/>
        <v>111995冷房設備用有り</v>
      </c>
      <c r="Z611" s="59">
        <v>0.25</v>
      </c>
      <c r="AA611" s="59">
        <v>0.75</v>
      </c>
      <c r="AB611" s="60">
        <v>1.0219</v>
      </c>
      <c r="AC611" s="60">
        <v>0.55700000000000005</v>
      </c>
      <c r="AD611" s="61">
        <f>HLOOKUP(T611,既存設備NO1!$E$16:$P$17,2,0)</f>
        <v>0</v>
      </c>
      <c r="AE611" s="62">
        <f t="shared" si="20"/>
        <v>0.55700000000000005</v>
      </c>
    </row>
    <row r="612" spans="20:31">
      <c r="T612" s="55">
        <v>11</v>
      </c>
      <c r="U612" s="56">
        <v>1995</v>
      </c>
      <c r="V612" s="57" t="s">
        <v>124</v>
      </c>
      <c r="W612" s="57" t="s">
        <v>125</v>
      </c>
      <c r="X612" s="57" t="s">
        <v>140</v>
      </c>
      <c r="Y612" s="58" t="str">
        <f t="shared" si="19"/>
        <v>111995冷房店舗用無し（一定速）</v>
      </c>
      <c r="Z612" s="59">
        <v>0.26</v>
      </c>
      <c r="AA612" s="59">
        <v>0.74</v>
      </c>
      <c r="AB612" s="60">
        <v>0.26</v>
      </c>
      <c r="AC612" s="60">
        <v>0.74</v>
      </c>
      <c r="AD612" s="61">
        <f>HLOOKUP(T612,既存設備NO1!$E$16:$P$17,2,0)</f>
        <v>0</v>
      </c>
      <c r="AE612" s="62">
        <f t="shared" si="20"/>
        <v>0.74</v>
      </c>
    </row>
    <row r="613" spans="20:31">
      <c r="T613" s="55">
        <v>11</v>
      </c>
      <c r="U613" s="56">
        <v>1995</v>
      </c>
      <c r="V613" s="57" t="s">
        <v>124</v>
      </c>
      <c r="W613" s="57" t="s">
        <v>111</v>
      </c>
      <c r="X613" s="57" t="s">
        <v>140</v>
      </c>
      <c r="Y613" s="58" t="str">
        <f t="shared" si="19"/>
        <v>111995冷房ビル用マルチ無し（一定速）</v>
      </c>
      <c r="Z613" s="59">
        <v>0.26</v>
      </c>
      <c r="AA613" s="59">
        <v>0.74</v>
      </c>
      <c r="AB613" s="60">
        <v>0.26</v>
      </c>
      <c r="AC613" s="60">
        <v>0.74</v>
      </c>
      <c r="AD613" s="61">
        <f>HLOOKUP(T613,既存設備NO1!$E$16:$P$17,2,0)</f>
        <v>0</v>
      </c>
      <c r="AE613" s="62">
        <f t="shared" si="20"/>
        <v>0.74</v>
      </c>
    </row>
    <row r="614" spans="20:31">
      <c r="T614" s="55">
        <v>11</v>
      </c>
      <c r="U614" s="56">
        <v>1995</v>
      </c>
      <c r="V614" s="57" t="s">
        <v>124</v>
      </c>
      <c r="W614" s="57" t="s">
        <v>121</v>
      </c>
      <c r="X614" s="57" t="s">
        <v>140</v>
      </c>
      <c r="Y614" s="58" t="str">
        <f t="shared" si="19"/>
        <v>111995冷房設備用無し（一定速）</v>
      </c>
      <c r="Z614" s="59">
        <v>0.26</v>
      </c>
      <c r="AA614" s="59">
        <v>0.74</v>
      </c>
      <c r="AB614" s="60">
        <v>0.26</v>
      </c>
      <c r="AC614" s="60">
        <v>0.74</v>
      </c>
      <c r="AD614" s="61">
        <f>HLOOKUP(T614,既存設備NO1!$E$16:$P$17,2,0)</f>
        <v>0</v>
      </c>
      <c r="AE614" s="62">
        <f t="shared" si="20"/>
        <v>0.74</v>
      </c>
    </row>
    <row r="615" spans="20:31">
      <c r="T615" s="55">
        <v>11</v>
      </c>
      <c r="U615" s="56">
        <v>1995</v>
      </c>
      <c r="V615" s="57" t="s">
        <v>156</v>
      </c>
      <c r="W615" s="57" t="s">
        <v>125</v>
      </c>
      <c r="X615" s="57" t="s">
        <v>102</v>
      </c>
      <c r="Y615" s="58" t="str">
        <f t="shared" si="19"/>
        <v>111995暖房店舗用有り</v>
      </c>
      <c r="Z615" s="59">
        <v>0.374</v>
      </c>
      <c r="AA615" s="59">
        <v>0.626</v>
      </c>
      <c r="AB615" s="60">
        <v>1.0275000000000001</v>
      </c>
      <c r="AC615" s="60">
        <v>0.46260000000000001</v>
      </c>
      <c r="AD615" s="61">
        <f>HLOOKUP(T615,既存設備NO1!$E$16:$P$17,2,0)</f>
        <v>0</v>
      </c>
      <c r="AE615" s="62">
        <f t="shared" si="20"/>
        <v>0.46200000000000002</v>
      </c>
    </row>
    <row r="616" spans="20:31">
      <c r="T616" s="55">
        <v>11</v>
      </c>
      <c r="U616" s="56">
        <v>1995</v>
      </c>
      <c r="V616" s="57" t="s">
        <v>156</v>
      </c>
      <c r="W616" s="57" t="s">
        <v>111</v>
      </c>
      <c r="X616" s="57" t="s">
        <v>102</v>
      </c>
      <c r="Y616" s="58" t="str">
        <f t="shared" si="19"/>
        <v>111995暖房ビル用マルチ有り</v>
      </c>
      <c r="Z616" s="59">
        <v>-0.112</v>
      </c>
      <c r="AA616" s="59">
        <v>1.1120000000000001</v>
      </c>
      <c r="AB616" s="60">
        <v>1.0236000000000001</v>
      </c>
      <c r="AC616" s="60">
        <v>0.82809999999999995</v>
      </c>
      <c r="AD616" s="61">
        <f>HLOOKUP(T616,既存設備NO1!$E$16:$P$17,2,0)</f>
        <v>0</v>
      </c>
      <c r="AE616" s="62">
        <f t="shared" si="20"/>
        <v>0.82799999999999996</v>
      </c>
    </row>
    <row r="617" spans="20:31">
      <c r="T617" s="55">
        <v>11</v>
      </c>
      <c r="U617" s="56">
        <v>1995</v>
      </c>
      <c r="V617" s="57" t="s">
        <v>156</v>
      </c>
      <c r="W617" s="57" t="s">
        <v>121</v>
      </c>
      <c r="X617" s="57" t="s">
        <v>102</v>
      </c>
      <c r="Y617" s="58" t="str">
        <f t="shared" si="19"/>
        <v>111995暖房設備用有り</v>
      </c>
      <c r="Z617" s="59">
        <v>0.25</v>
      </c>
      <c r="AA617" s="59">
        <v>0.75</v>
      </c>
      <c r="AB617" s="60">
        <v>1.0159</v>
      </c>
      <c r="AC617" s="60">
        <v>0.5585</v>
      </c>
      <c r="AD617" s="61">
        <f>HLOOKUP(T617,既存設備NO1!$E$16:$P$17,2,0)</f>
        <v>0</v>
      </c>
      <c r="AE617" s="62">
        <f t="shared" si="20"/>
        <v>0.55800000000000005</v>
      </c>
    </row>
    <row r="618" spans="20:31">
      <c r="T618" s="55">
        <v>11</v>
      </c>
      <c r="U618" s="56">
        <v>1995</v>
      </c>
      <c r="V618" s="57" t="s">
        <v>156</v>
      </c>
      <c r="W618" s="57" t="s">
        <v>125</v>
      </c>
      <c r="X618" s="57" t="s">
        <v>140</v>
      </c>
      <c r="Y618" s="58" t="str">
        <f t="shared" si="19"/>
        <v>111995暖房店舗用無し（一定速）</v>
      </c>
      <c r="Z618" s="59">
        <v>0.26</v>
      </c>
      <c r="AA618" s="59">
        <v>0.74</v>
      </c>
      <c r="AB618" s="60">
        <v>0.26</v>
      </c>
      <c r="AC618" s="60">
        <v>0.74</v>
      </c>
      <c r="AD618" s="61">
        <f>HLOOKUP(T618,既存設備NO1!$E$16:$P$17,2,0)</f>
        <v>0</v>
      </c>
      <c r="AE618" s="62">
        <f t="shared" si="20"/>
        <v>0.74</v>
      </c>
    </row>
    <row r="619" spans="20:31">
      <c r="T619" s="55">
        <v>11</v>
      </c>
      <c r="U619" s="56">
        <v>1995</v>
      </c>
      <c r="V619" s="57" t="s">
        <v>156</v>
      </c>
      <c r="W619" s="57" t="s">
        <v>111</v>
      </c>
      <c r="X619" s="57" t="s">
        <v>140</v>
      </c>
      <c r="Y619" s="58" t="str">
        <f t="shared" si="19"/>
        <v>111995暖房ビル用マルチ無し（一定速）</v>
      </c>
      <c r="Z619" s="59">
        <v>0.26</v>
      </c>
      <c r="AA619" s="59">
        <v>0.74</v>
      </c>
      <c r="AB619" s="60">
        <v>0.26</v>
      </c>
      <c r="AC619" s="60">
        <v>0.74</v>
      </c>
      <c r="AD619" s="61">
        <f>HLOOKUP(T619,既存設備NO1!$E$16:$P$17,2,0)</f>
        <v>0</v>
      </c>
      <c r="AE619" s="62">
        <f t="shared" si="20"/>
        <v>0.74</v>
      </c>
    </row>
    <row r="620" spans="20:31">
      <c r="T620" s="55">
        <v>11</v>
      </c>
      <c r="U620" s="56">
        <v>1995</v>
      </c>
      <c r="V620" s="57" t="s">
        <v>156</v>
      </c>
      <c r="W620" s="57" t="s">
        <v>121</v>
      </c>
      <c r="X620" s="57" t="s">
        <v>140</v>
      </c>
      <c r="Y620" s="58" t="str">
        <f t="shared" si="19"/>
        <v>111995暖房設備用無し（一定速）</v>
      </c>
      <c r="Z620" s="59">
        <v>0.26</v>
      </c>
      <c r="AA620" s="59">
        <v>0.74</v>
      </c>
      <c r="AB620" s="60">
        <v>0.26</v>
      </c>
      <c r="AC620" s="60">
        <v>0.74</v>
      </c>
      <c r="AD620" s="61">
        <f>HLOOKUP(T620,既存設備NO1!$E$16:$P$17,2,0)</f>
        <v>0</v>
      </c>
      <c r="AE620" s="62">
        <f t="shared" si="20"/>
        <v>0.74</v>
      </c>
    </row>
    <row r="621" spans="20:31">
      <c r="T621" s="55">
        <v>11</v>
      </c>
      <c r="U621" s="56">
        <v>2005</v>
      </c>
      <c r="V621" s="57" t="s">
        <v>124</v>
      </c>
      <c r="W621" s="57" t="s">
        <v>125</v>
      </c>
      <c r="X621" s="57" t="s">
        <v>102</v>
      </c>
      <c r="Y621" s="58" t="str">
        <f t="shared" si="19"/>
        <v>112005冷房店舗用有り</v>
      </c>
      <c r="Z621" s="59">
        <v>-0.86599999999999999</v>
      </c>
      <c r="AA621" s="59">
        <v>1.8660000000000001</v>
      </c>
      <c r="AB621" s="60">
        <v>1.0455000000000001</v>
      </c>
      <c r="AC621" s="60">
        <v>1.3880999999999999</v>
      </c>
      <c r="AD621" s="61">
        <f>HLOOKUP(T621,既存設備NO1!$E$16:$P$17,2,0)</f>
        <v>0</v>
      </c>
      <c r="AE621" s="62">
        <f t="shared" si="20"/>
        <v>1.3879999999999999</v>
      </c>
    </row>
    <row r="622" spans="20:31">
      <c r="T622" s="55">
        <v>11</v>
      </c>
      <c r="U622" s="56">
        <v>2005</v>
      </c>
      <c r="V622" s="57" t="s">
        <v>124</v>
      </c>
      <c r="W622" s="57" t="s">
        <v>111</v>
      </c>
      <c r="X622" s="57" t="s">
        <v>102</v>
      </c>
      <c r="Y622" s="58" t="str">
        <f t="shared" si="19"/>
        <v>112005冷房ビル用マルチ有り</v>
      </c>
      <c r="Z622" s="59">
        <v>-0.68200000000000005</v>
      </c>
      <c r="AA622" s="59">
        <v>1.6819999999999999</v>
      </c>
      <c r="AB622" s="60">
        <v>1.0490999999999999</v>
      </c>
      <c r="AC622" s="60">
        <v>1.2492000000000001</v>
      </c>
      <c r="AD622" s="61">
        <f>HLOOKUP(T622,既存設備NO1!$E$16:$P$17,2,0)</f>
        <v>0</v>
      </c>
      <c r="AE622" s="62">
        <f t="shared" si="20"/>
        <v>1.2490000000000001</v>
      </c>
    </row>
    <row r="623" spans="20:31">
      <c r="T623" s="55">
        <v>11</v>
      </c>
      <c r="U623" s="56">
        <v>2005</v>
      </c>
      <c r="V623" s="57" t="s">
        <v>124</v>
      </c>
      <c r="W623" s="57" t="s">
        <v>121</v>
      </c>
      <c r="X623" s="57" t="s">
        <v>102</v>
      </c>
      <c r="Y623" s="58" t="str">
        <f t="shared" si="19"/>
        <v>112005冷房設備用有り</v>
      </c>
      <c r="Z623" s="59">
        <v>-0.114</v>
      </c>
      <c r="AA623" s="59">
        <v>1.1140000000000001</v>
      </c>
      <c r="AB623" s="60">
        <v>1.0325</v>
      </c>
      <c r="AC623" s="60">
        <v>0.82740000000000002</v>
      </c>
      <c r="AD623" s="61">
        <f>HLOOKUP(T623,既存設備NO1!$E$16:$P$17,2,0)</f>
        <v>0</v>
      </c>
      <c r="AE623" s="62">
        <f t="shared" si="20"/>
        <v>0.82699999999999996</v>
      </c>
    </row>
    <row r="624" spans="20:31">
      <c r="T624" s="55">
        <v>11</v>
      </c>
      <c r="U624" s="56">
        <v>2005</v>
      </c>
      <c r="V624" s="57" t="s">
        <v>124</v>
      </c>
      <c r="W624" s="57" t="s">
        <v>125</v>
      </c>
      <c r="X624" s="57" t="s">
        <v>140</v>
      </c>
      <c r="Y624" s="58" t="str">
        <f t="shared" si="19"/>
        <v>112005冷房店舗用無し（一定速）</v>
      </c>
      <c r="Z624" s="59">
        <v>0.25</v>
      </c>
      <c r="AA624" s="59">
        <v>0.75</v>
      </c>
      <c r="AB624" s="60">
        <v>0.25</v>
      </c>
      <c r="AC624" s="60">
        <v>0.75</v>
      </c>
      <c r="AD624" s="61">
        <f>HLOOKUP(T624,既存設備NO1!$E$16:$P$17,2,0)</f>
        <v>0</v>
      </c>
      <c r="AE624" s="62">
        <f t="shared" si="20"/>
        <v>0.75</v>
      </c>
    </row>
    <row r="625" spans="20:31">
      <c r="T625" s="55">
        <v>11</v>
      </c>
      <c r="U625" s="56">
        <v>2005</v>
      </c>
      <c r="V625" s="57" t="s">
        <v>124</v>
      </c>
      <c r="W625" s="57" t="s">
        <v>111</v>
      </c>
      <c r="X625" s="57" t="s">
        <v>140</v>
      </c>
      <c r="Y625" s="58" t="str">
        <f t="shared" si="19"/>
        <v>112005冷房ビル用マルチ無し（一定速）</v>
      </c>
      <c r="Z625" s="59">
        <v>0.25</v>
      </c>
      <c r="AA625" s="59">
        <v>0.75</v>
      </c>
      <c r="AB625" s="60">
        <v>0.25</v>
      </c>
      <c r="AC625" s="60">
        <v>0.75</v>
      </c>
      <c r="AD625" s="61">
        <f>HLOOKUP(T625,既存設備NO1!$E$16:$P$17,2,0)</f>
        <v>0</v>
      </c>
      <c r="AE625" s="62">
        <f t="shared" si="20"/>
        <v>0.75</v>
      </c>
    </row>
    <row r="626" spans="20:31">
      <c r="T626" s="55">
        <v>11</v>
      </c>
      <c r="U626" s="56">
        <v>2005</v>
      </c>
      <c r="V626" s="57" t="s">
        <v>124</v>
      </c>
      <c r="W626" s="57" t="s">
        <v>121</v>
      </c>
      <c r="X626" s="57" t="s">
        <v>140</v>
      </c>
      <c r="Y626" s="58" t="str">
        <f t="shared" ref="Y626:Y689" si="21">T626&amp;U626&amp;V626&amp;W626&amp;X626</f>
        <v>112005冷房設備用無し（一定速）</v>
      </c>
      <c r="Z626" s="59">
        <v>0.25</v>
      </c>
      <c r="AA626" s="59">
        <v>0.75</v>
      </c>
      <c r="AB626" s="60">
        <v>0.25</v>
      </c>
      <c r="AC626" s="60">
        <v>0.75</v>
      </c>
      <c r="AD626" s="61">
        <f>HLOOKUP(T626,既存設備NO1!$E$16:$P$17,2,0)</f>
        <v>0</v>
      </c>
      <c r="AE626" s="62">
        <f t="shared" si="20"/>
        <v>0.75</v>
      </c>
    </row>
    <row r="627" spans="20:31">
      <c r="T627" s="55">
        <v>11</v>
      </c>
      <c r="U627" s="56">
        <v>2005</v>
      </c>
      <c r="V627" s="57" t="s">
        <v>156</v>
      </c>
      <c r="W627" s="57" t="s">
        <v>125</v>
      </c>
      <c r="X627" s="57" t="s">
        <v>102</v>
      </c>
      <c r="Y627" s="58" t="str">
        <f t="shared" si="21"/>
        <v>112005暖房店舗用有り</v>
      </c>
      <c r="Z627" s="59">
        <v>-0.65</v>
      </c>
      <c r="AA627" s="59">
        <v>1.65</v>
      </c>
      <c r="AB627" s="60">
        <v>1.0726</v>
      </c>
      <c r="AC627" s="60">
        <v>1.2194</v>
      </c>
      <c r="AD627" s="61">
        <f>HLOOKUP(T627,既存設備NO1!$E$16:$P$17,2,0)</f>
        <v>0</v>
      </c>
      <c r="AE627" s="62">
        <f t="shared" si="20"/>
        <v>1.2190000000000001</v>
      </c>
    </row>
    <row r="628" spans="20:31">
      <c r="T628" s="55">
        <v>11</v>
      </c>
      <c r="U628" s="56">
        <v>2005</v>
      </c>
      <c r="V628" s="57" t="s">
        <v>156</v>
      </c>
      <c r="W628" s="57" t="s">
        <v>111</v>
      </c>
      <c r="X628" s="57" t="s">
        <v>102</v>
      </c>
      <c r="Y628" s="58" t="str">
        <f t="shared" si="21"/>
        <v>112005暖房ビル用マルチ有り</v>
      </c>
      <c r="Z628" s="59">
        <v>-0.56000000000000005</v>
      </c>
      <c r="AA628" s="59">
        <v>1.56</v>
      </c>
      <c r="AB628" s="60">
        <v>1.0330999999999999</v>
      </c>
      <c r="AC628" s="60">
        <v>1.1617</v>
      </c>
      <c r="AD628" s="61">
        <f>HLOOKUP(T628,既存設備NO1!$E$16:$P$17,2,0)</f>
        <v>0</v>
      </c>
      <c r="AE628" s="62">
        <f t="shared" si="20"/>
        <v>1.161</v>
      </c>
    </row>
    <row r="629" spans="20:31">
      <c r="T629" s="55">
        <v>11</v>
      </c>
      <c r="U629" s="56">
        <v>2005</v>
      </c>
      <c r="V629" s="57" t="s">
        <v>156</v>
      </c>
      <c r="W629" s="57" t="s">
        <v>121</v>
      </c>
      <c r="X629" s="57" t="s">
        <v>102</v>
      </c>
      <c r="Y629" s="58" t="str">
        <f t="shared" si="21"/>
        <v>112005暖房設備用有り</v>
      </c>
      <c r="Z629" s="59">
        <v>-0.126</v>
      </c>
      <c r="AA629" s="59">
        <v>1.1259999999999999</v>
      </c>
      <c r="AB629" s="60">
        <v>1.0239</v>
      </c>
      <c r="AC629" s="60">
        <v>0.83850000000000002</v>
      </c>
      <c r="AD629" s="61">
        <f>HLOOKUP(T629,既存設備NO1!$E$16:$P$17,2,0)</f>
        <v>0</v>
      </c>
      <c r="AE629" s="62">
        <f t="shared" si="20"/>
        <v>0.83799999999999997</v>
      </c>
    </row>
    <row r="630" spans="20:31">
      <c r="T630" s="55">
        <v>11</v>
      </c>
      <c r="U630" s="56">
        <v>2005</v>
      </c>
      <c r="V630" s="57" t="s">
        <v>156</v>
      </c>
      <c r="W630" s="57" t="s">
        <v>125</v>
      </c>
      <c r="X630" s="57" t="s">
        <v>140</v>
      </c>
      <c r="Y630" s="58" t="str">
        <f t="shared" si="21"/>
        <v>112005暖房店舗用無し（一定速）</v>
      </c>
      <c r="Z630" s="59">
        <v>0.25</v>
      </c>
      <c r="AA630" s="59">
        <v>0.75</v>
      </c>
      <c r="AB630" s="60">
        <v>0.25</v>
      </c>
      <c r="AC630" s="60">
        <v>0.75</v>
      </c>
      <c r="AD630" s="61">
        <f>HLOOKUP(T630,既存設備NO1!$E$16:$P$17,2,0)</f>
        <v>0</v>
      </c>
      <c r="AE630" s="62">
        <f t="shared" si="20"/>
        <v>0.75</v>
      </c>
    </row>
    <row r="631" spans="20:31">
      <c r="T631" s="55">
        <v>11</v>
      </c>
      <c r="U631" s="56">
        <v>2005</v>
      </c>
      <c r="V631" s="57" t="s">
        <v>156</v>
      </c>
      <c r="W631" s="57" t="s">
        <v>111</v>
      </c>
      <c r="X631" s="57" t="s">
        <v>140</v>
      </c>
      <c r="Y631" s="58" t="str">
        <f t="shared" si="21"/>
        <v>112005暖房ビル用マルチ無し（一定速）</v>
      </c>
      <c r="Z631" s="59">
        <v>0.25</v>
      </c>
      <c r="AA631" s="59">
        <v>0.75</v>
      </c>
      <c r="AB631" s="60">
        <v>0.25</v>
      </c>
      <c r="AC631" s="60">
        <v>0.75</v>
      </c>
      <c r="AD631" s="61">
        <f>HLOOKUP(T631,既存設備NO1!$E$16:$P$17,2,0)</f>
        <v>0</v>
      </c>
      <c r="AE631" s="62">
        <f t="shared" si="20"/>
        <v>0.75</v>
      </c>
    </row>
    <row r="632" spans="20:31">
      <c r="T632" s="55">
        <v>11</v>
      </c>
      <c r="U632" s="67">
        <v>2005</v>
      </c>
      <c r="V632" s="46" t="s">
        <v>156</v>
      </c>
      <c r="W632" s="46" t="s">
        <v>121</v>
      </c>
      <c r="X632" s="46" t="s">
        <v>140</v>
      </c>
      <c r="Y632" s="68" t="str">
        <f t="shared" si="21"/>
        <v>112005暖房設備用無し（一定速）</v>
      </c>
      <c r="Z632" s="69">
        <v>0.25</v>
      </c>
      <c r="AA632" s="69">
        <v>0.75</v>
      </c>
      <c r="AB632" s="70">
        <v>0.25</v>
      </c>
      <c r="AC632" s="70">
        <v>0.75</v>
      </c>
      <c r="AD632" s="61">
        <f>HLOOKUP(T632,既存設備NO1!$E$16:$P$17,2,0)</f>
        <v>0</v>
      </c>
      <c r="AE632" s="62">
        <f t="shared" si="20"/>
        <v>0.75</v>
      </c>
    </row>
    <row r="633" spans="20:31">
      <c r="T633" s="55">
        <v>11</v>
      </c>
      <c r="U633" s="67">
        <v>2010</v>
      </c>
      <c r="V633" s="46" t="s">
        <v>124</v>
      </c>
      <c r="W633" s="46" t="s">
        <v>125</v>
      </c>
      <c r="X633" s="46" t="s">
        <v>102</v>
      </c>
      <c r="Y633" s="68" t="str">
        <f t="shared" si="21"/>
        <v>112010冷房店舗用有り</v>
      </c>
      <c r="Z633" s="69">
        <v>-1.1000000000000001</v>
      </c>
      <c r="AA633" s="69">
        <v>2.1</v>
      </c>
      <c r="AB633" s="70">
        <v>1.0511999999999999</v>
      </c>
      <c r="AC633" s="70">
        <v>1.5622</v>
      </c>
      <c r="AD633" s="61">
        <f>HLOOKUP(T633,既存設備NO1!$E$16:$P$17,2,0)</f>
        <v>0</v>
      </c>
      <c r="AE633" s="62">
        <f t="shared" si="20"/>
        <v>1.5620000000000001</v>
      </c>
    </row>
    <row r="634" spans="20:31">
      <c r="T634" s="55">
        <v>11</v>
      </c>
      <c r="U634" s="67">
        <v>2010</v>
      </c>
      <c r="V634" s="46" t="s">
        <v>124</v>
      </c>
      <c r="W634" s="46" t="s">
        <v>111</v>
      </c>
      <c r="X634" s="46" t="s">
        <v>102</v>
      </c>
      <c r="Y634" s="68" t="str">
        <f t="shared" si="21"/>
        <v>112010冷房ビル用マルチ有り</v>
      </c>
      <c r="Z634" s="69">
        <v>-0.88</v>
      </c>
      <c r="AA634" s="69">
        <v>1.88</v>
      </c>
      <c r="AB634" s="70">
        <v>1.0548999999999999</v>
      </c>
      <c r="AC634" s="70">
        <v>1.3963000000000001</v>
      </c>
      <c r="AD634" s="61">
        <f>HLOOKUP(T634,既存設備NO1!$E$16:$P$17,2,0)</f>
        <v>0</v>
      </c>
      <c r="AE634" s="62">
        <f t="shared" ref="AE634:AE697" si="22">ROUNDDOWN(IF(AD634&gt;=0.25,Z634*AD634+AA634,AB634*AD634+AC634),3)</f>
        <v>1.3959999999999999</v>
      </c>
    </row>
    <row r="635" spans="20:31">
      <c r="T635" s="55">
        <v>11</v>
      </c>
      <c r="U635" s="67">
        <v>2010</v>
      </c>
      <c r="V635" s="46" t="s">
        <v>124</v>
      </c>
      <c r="W635" s="46" t="s">
        <v>121</v>
      </c>
      <c r="X635" s="46" t="s">
        <v>102</v>
      </c>
      <c r="Y635" s="68" t="str">
        <f t="shared" si="21"/>
        <v>112010冷房設備用有り</v>
      </c>
      <c r="Z635" s="69">
        <v>-0.26</v>
      </c>
      <c r="AA635" s="69">
        <v>1.26</v>
      </c>
      <c r="AB635" s="70">
        <v>1.1929000000000001</v>
      </c>
      <c r="AC635" s="70">
        <v>0.89680000000000004</v>
      </c>
      <c r="AD635" s="61">
        <f>HLOOKUP(T635,既存設備NO1!$E$16:$P$17,2,0)</f>
        <v>0</v>
      </c>
      <c r="AE635" s="62">
        <f t="shared" si="22"/>
        <v>0.89600000000000002</v>
      </c>
    </row>
    <row r="636" spans="20:31">
      <c r="T636" s="55">
        <v>11</v>
      </c>
      <c r="U636" s="67">
        <v>2010</v>
      </c>
      <c r="V636" s="46" t="s">
        <v>124</v>
      </c>
      <c r="W636" s="46" t="s">
        <v>125</v>
      </c>
      <c r="X636" s="46" t="s">
        <v>140</v>
      </c>
      <c r="Y636" s="68" t="str">
        <f t="shared" si="21"/>
        <v>112010冷房店舗用無し（一定速）</v>
      </c>
      <c r="Z636" s="69">
        <v>0.25</v>
      </c>
      <c r="AA636" s="69">
        <v>0.75</v>
      </c>
      <c r="AB636" s="70">
        <v>0.25</v>
      </c>
      <c r="AC636" s="70">
        <v>0.75</v>
      </c>
      <c r="AD636" s="61">
        <f>HLOOKUP(T636,既存設備NO1!$E$16:$P$17,2,0)</f>
        <v>0</v>
      </c>
      <c r="AE636" s="62">
        <f t="shared" si="22"/>
        <v>0.75</v>
      </c>
    </row>
    <row r="637" spans="20:31">
      <c r="T637" s="55">
        <v>11</v>
      </c>
      <c r="U637" s="67">
        <v>2010</v>
      </c>
      <c r="V637" s="46" t="s">
        <v>124</v>
      </c>
      <c r="W637" s="46" t="s">
        <v>111</v>
      </c>
      <c r="X637" s="46" t="s">
        <v>140</v>
      </c>
      <c r="Y637" s="68" t="str">
        <f t="shared" si="21"/>
        <v>112010冷房ビル用マルチ無し（一定速）</v>
      </c>
      <c r="Z637" s="69">
        <v>0.25</v>
      </c>
      <c r="AA637" s="69">
        <v>0.75</v>
      </c>
      <c r="AB637" s="70">
        <v>0.25</v>
      </c>
      <c r="AC637" s="70">
        <v>0.75</v>
      </c>
      <c r="AD637" s="61">
        <f>HLOOKUP(T637,既存設備NO1!$E$16:$P$17,2,0)</f>
        <v>0</v>
      </c>
      <c r="AE637" s="62">
        <f t="shared" si="22"/>
        <v>0.75</v>
      </c>
    </row>
    <row r="638" spans="20:31">
      <c r="T638" s="55">
        <v>11</v>
      </c>
      <c r="U638" s="67">
        <v>2010</v>
      </c>
      <c r="V638" s="46" t="s">
        <v>124</v>
      </c>
      <c r="W638" s="46" t="s">
        <v>121</v>
      </c>
      <c r="X638" s="46" t="s">
        <v>140</v>
      </c>
      <c r="Y638" s="68" t="str">
        <f t="shared" si="21"/>
        <v>112010冷房設備用無し（一定速）</v>
      </c>
      <c r="Z638" s="69">
        <v>0.25</v>
      </c>
      <c r="AA638" s="69">
        <v>0.75</v>
      </c>
      <c r="AB638" s="70">
        <v>0.25</v>
      </c>
      <c r="AC638" s="70">
        <v>0.75</v>
      </c>
      <c r="AD638" s="61">
        <f>HLOOKUP(T638,既存設備NO1!$E$16:$P$17,2,0)</f>
        <v>0</v>
      </c>
      <c r="AE638" s="62">
        <f t="shared" si="22"/>
        <v>0.75</v>
      </c>
    </row>
    <row r="639" spans="20:31">
      <c r="T639" s="55">
        <v>11</v>
      </c>
      <c r="U639" s="67">
        <v>2010</v>
      </c>
      <c r="V639" s="46" t="s">
        <v>156</v>
      </c>
      <c r="W639" s="46" t="s">
        <v>125</v>
      </c>
      <c r="X639" s="46" t="s">
        <v>102</v>
      </c>
      <c r="Y639" s="68" t="str">
        <f t="shared" si="21"/>
        <v>112010暖房店舗用有り</v>
      </c>
      <c r="Z639" s="69">
        <v>-0.72</v>
      </c>
      <c r="AA639" s="69">
        <v>1.72</v>
      </c>
      <c r="AB639" s="70">
        <v>1.0757000000000001</v>
      </c>
      <c r="AC639" s="70">
        <v>1.2710999999999999</v>
      </c>
      <c r="AD639" s="61">
        <f>HLOOKUP(T639,既存設備NO1!$E$16:$P$17,2,0)</f>
        <v>0</v>
      </c>
      <c r="AE639" s="62">
        <f t="shared" si="22"/>
        <v>1.2709999999999999</v>
      </c>
    </row>
    <row r="640" spans="20:31">
      <c r="T640" s="55">
        <v>11</v>
      </c>
      <c r="U640" s="67">
        <v>2010</v>
      </c>
      <c r="V640" s="46" t="s">
        <v>156</v>
      </c>
      <c r="W640" s="46" t="s">
        <v>111</v>
      </c>
      <c r="X640" s="46" t="s">
        <v>102</v>
      </c>
      <c r="Y640" s="68" t="str">
        <f t="shared" si="21"/>
        <v>112010暖房ビル用マルチ有り</v>
      </c>
      <c r="Z640" s="69">
        <v>-0.7</v>
      </c>
      <c r="AA640" s="69">
        <v>1.7</v>
      </c>
      <c r="AB640" s="70">
        <v>1.036</v>
      </c>
      <c r="AC640" s="70">
        <v>1.266</v>
      </c>
      <c r="AD640" s="61">
        <f>HLOOKUP(T640,既存設備NO1!$E$16:$P$17,2,0)</f>
        <v>0</v>
      </c>
      <c r="AE640" s="62">
        <f t="shared" si="22"/>
        <v>1.266</v>
      </c>
    </row>
    <row r="641" spans="20:31">
      <c r="T641" s="55">
        <v>11</v>
      </c>
      <c r="U641" s="67">
        <v>2010</v>
      </c>
      <c r="V641" s="46" t="s">
        <v>156</v>
      </c>
      <c r="W641" s="46" t="s">
        <v>121</v>
      </c>
      <c r="X641" s="46" t="s">
        <v>102</v>
      </c>
      <c r="Y641" s="68" t="str">
        <f t="shared" si="21"/>
        <v>112010暖房設備用有り</v>
      </c>
      <c r="Z641" s="69">
        <v>-0.26</v>
      </c>
      <c r="AA641" s="69">
        <v>1.26</v>
      </c>
      <c r="AB641" s="70">
        <v>0.82779999999999998</v>
      </c>
      <c r="AC641" s="70">
        <v>0.98809999999999998</v>
      </c>
      <c r="AD641" s="61">
        <f>HLOOKUP(T641,既存設備NO1!$E$16:$P$17,2,0)</f>
        <v>0</v>
      </c>
      <c r="AE641" s="62">
        <f t="shared" si="22"/>
        <v>0.98799999999999999</v>
      </c>
    </row>
    <row r="642" spans="20:31">
      <c r="T642" s="55">
        <v>11</v>
      </c>
      <c r="U642" s="67">
        <v>2010</v>
      </c>
      <c r="V642" s="46" t="s">
        <v>156</v>
      </c>
      <c r="W642" s="46" t="s">
        <v>125</v>
      </c>
      <c r="X642" s="46" t="s">
        <v>140</v>
      </c>
      <c r="Y642" s="68" t="str">
        <f t="shared" si="21"/>
        <v>112010暖房店舗用無し（一定速）</v>
      </c>
      <c r="Z642" s="69">
        <v>0.25</v>
      </c>
      <c r="AA642" s="69">
        <v>0.75</v>
      </c>
      <c r="AB642" s="70">
        <v>0.25</v>
      </c>
      <c r="AC642" s="70">
        <v>0.75</v>
      </c>
      <c r="AD642" s="61">
        <f>HLOOKUP(T642,既存設備NO1!$E$16:$P$17,2,0)</f>
        <v>0</v>
      </c>
      <c r="AE642" s="62">
        <f t="shared" si="22"/>
        <v>0.75</v>
      </c>
    </row>
    <row r="643" spans="20:31">
      <c r="T643" s="55">
        <v>11</v>
      </c>
      <c r="U643" s="67">
        <v>2010</v>
      </c>
      <c r="V643" s="46" t="s">
        <v>156</v>
      </c>
      <c r="W643" s="46" t="s">
        <v>111</v>
      </c>
      <c r="X643" s="46" t="s">
        <v>140</v>
      </c>
      <c r="Y643" s="68" t="str">
        <f t="shared" si="21"/>
        <v>112010暖房ビル用マルチ無し（一定速）</v>
      </c>
      <c r="Z643" s="69">
        <v>0.25</v>
      </c>
      <c r="AA643" s="69">
        <v>0.75</v>
      </c>
      <c r="AB643" s="70">
        <v>0.25</v>
      </c>
      <c r="AC643" s="70">
        <v>0.75</v>
      </c>
      <c r="AD643" s="61">
        <f>HLOOKUP(T643,既存設備NO1!$E$16:$P$17,2,0)</f>
        <v>0</v>
      </c>
      <c r="AE643" s="62">
        <f t="shared" si="22"/>
        <v>0.75</v>
      </c>
    </row>
    <row r="644" spans="20:31">
      <c r="T644" s="55">
        <v>11</v>
      </c>
      <c r="U644" s="67">
        <v>2010</v>
      </c>
      <c r="V644" s="46" t="s">
        <v>156</v>
      </c>
      <c r="W644" s="46" t="s">
        <v>121</v>
      </c>
      <c r="X644" s="46" t="s">
        <v>140</v>
      </c>
      <c r="Y644" s="68" t="str">
        <f t="shared" si="21"/>
        <v>112010暖房設備用無し（一定速）</v>
      </c>
      <c r="Z644" s="69">
        <v>0.25</v>
      </c>
      <c r="AA644" s="69">
        <v>0.75</v>
      </c>
      <c r="AB644" s="70">
        <v>0.25</v>
      </c>
      <c r="AC644" s="70">
        <v>0.75</v>
      </c>
      <c r="AD644" s="61">
        <f>HLOOKUP(T644,既存設備NO1!$E$16:$P$17,2,0)</f>
        <v>0</v>
      </c>
      <c r="AE644" s="62">
        <f t="shared" si="22"/>
        <v>0.75</v>
      </c>
    </row>
    <row r="645" spans="20:31">
      <c r="T645" s="55">
        <v>11</v>
      </c>
      <c r="U645" s="67">
        <v>2015</v>
      </c>
      <c r="V645" s="46" t="s">
        <v>124</v>
      </c>
      <c r="W645" s="46" t="s">
        <v>125</v>
      </c>
      <c r="X645" s="46" t="s">
        <v>102</v>
      </c>
      <c r="Y645" s="68" t="str">
        <f t="shared" si="21"/>
        <v>112015冷房店舗用有り</v>
      </c>
      <c r="Z645" s="69">
        <v>-1.38</v>
      </c>
      <c r="AA645" s="69">
        <v>2.38</v>
      </c>
      <c r="AB645" s="70">
        <v>1.0581</v>
      </c>
      <c r="AC645" s="70">
        <v>1.7705</v>
      </c>
      <c r="AD645" s="61">
        <f>HLOOKUP(T645,既存設備NO1!$E$16:$P$17,2,0)</f>
        <v>0</v>
      </c>
      <c r="AE645" s="62">
        <f t="shared" si="22"/>
        <v>1.77</v>
      </c>
    </row>
    <row r="646" spans="20:31">
      <c r="T646" s="55">
        <v>11</v>
      </c>
      <c r="U646" s="67">
        <v>2015</v>
      </c>
      <c r="V646" s="46" t="s">
        <v>124</v>
      </c>
      <c r="W646" s="46" t="s">
        <v>111</v>
      </c>
      <c r="X646" s="46" t="s">
        <v>102</v>
      </c>
      <c r="Y646" s="68" t="str">
        <f t="shared" si="21"/>
        <v>112015冷房ビル用マルチ有り</v>
      </c>
      <c r="Z646" s="69">
        <v>-1.5740000000000001</v>
      </c>
      <c r="AA646" s="69">
        <v>2.5739999999999998</v>
      </c>
      <c r="AB646" s="70">
        <v>1.0751999999999999</v>
      </c>
      <c r="AC646" s="70">
        <v>1.9117</v>
      </c>
      <c r="AD646" s="61">
        <f>HLOOKUP(T646,既存設備NO1!$E$16:$P$17,2,0)</f>
        <v>0</v>
      </c>
      <c r="AE646" s="62">
        <f t="shared" si="22"/>
        <v>1.911</v>
      </c>
    </row>
    <row r="647" spans="20:31">
      <c r="T647" s="55">
        <v>11</v>
      </c>
      <c r="U647" s="56">
        <v>2015</v>
      </c>
      <c r="V647" s="57" t="s">
        <v>124</v>
      </c>
      <c r="W647" s="57" t="s">
        <v>121</v>
      </c>
      <c r="X647" s="57" t="s">
        <v>102</v>
      </c>
      <c r="Y647" s="58" t="str">
        <f t="shared" si="21"/>
        <v>112015冷房設備用有り</v>
      </c>
      <c r="Z647" s="59">
        <v>-0.62</v>
      </c>
      <c r="AA647" s="59">
        <v>1.62</v>
      </c>
      <c r="AB647" s="60">
        <v>1.0472999999999999</v>
      </c>
      <c r="AC647" s="60">
        <v>1.2032</v>
      </c>
      <c r="AD647" s="61">
        <f>HLOOKUP(T647,既存設備NO1!$E$16:$P$17,2,0)</f>
        <v>0</v>
      </c>
      <c r="AE647" s="62">
        <f t="shared" si="22"/>
        <v>1.2030000000000001</v>
      </c>
    </row>
    <row r="648" spans="20:31">
      <c r="T648" s="55">
        <v>11</v>
      </c>
      <c r="U648" s="56">
        <v>2015</v>
      </c>
      <c r="V648" s="57" t="s">
        <v>124</v>
      </c>
      <c r="W648" s="57" t="s">
        <v>125</v>
      </c>
      <c r="X648" s="57" t="s">
        <v>140</v>
      </c>
      <c r="Y648" s="58" t="str">
        <f t="shared" si="21"/>
        <v>112015冷房店舗用無し（一定速）</v>
      </c>
      <c r="Z648" s="59">
        <v>0.25</v>
      </c>
      <c r="AA648" s="59">
        <v>0.75</v>
      </c>
      <c r="AB648" s="60">
        <v>0.25</v>
      </c>
      <c r="AC648" s="60">
        <v>0.75</v>
      </c>
      <c r="AD648" s="61">
        <f>HLOOKUP(T648,既存設備NO1!$E$16:$P$17,2,0)</f>
        <v>0</v>
      </c>
      <c r="AE648" s="62">
        <f t="shared" si="22"/>
        <v>0.75</v>
      </c>
    </row>
    <row r="649" spans="20:31">
      <c r="T649" s="55">
        <v>11</v>
      </c>
      <c r="U649" s="56">
        <v>2015</v>
      </c>
      <c r="V649" s="57" t="s">
        <v>124</v>
      </c>
      <c r="W649" s="57" t="s">
        <v>111</v>
      </c>
      <c r="X649" s="57" t="s">
        <v>140</v>
      </c>
      <c r="Y649" s="58" t="str">
        <f t="shared" si="21"/>
        <v>112015冷房ビル用マルチ無し（一定速）</v>
      </c>
      <c r="Z649" s="59">
        <v>0.25</v>
      </c>
      <c r="AA649" s="59">
        <v>0.75</v>
      </c>
      <c r="AB649" s="60">
        <v>0.25</v>
      </c>
      <c r="AC649" s="60">
        <v>0.75</v>
      </c>
      <c r="AD649" s="61">
        <f>HLOOKUP(T649,既存設備NO1!$E$16:$P$17,2,0)</f>
        <v>0</v>
      </c>
      <c r="AE649" s="62">
        <f t="shared" si="22"/>
        <v>0.75</v>
      </c>
    </row>
    <row r="650" spans="20:31">
      <c r="T650" s="55">
        <v>11</v>
      </c>
      <c r="U650" s="56">
        <v>2015</v>
      </c>
      <c r="V650" s="57" t="s">
        <v>124</v>
      </c>
      <c r="W650" s="57" t="s">
        <v>121</v>
      </c>
      <c r="X650" s="57" t="s">
        <v>140</v>
      </c>
      <c r="Y650" s="58" t="str">
        <f t="shared" si="21"/>
        <v>112015冷房設備用無し（一定速）</v>
      </c>
      <c r="Z650" s="59">
        <v>0.25</v>
      </c>
      <c r="AA650" s="59">
        <v>0.75</v>
      </c>
      <c r="AB650" s="60">
        <v>0.25</v>
      </c>
      <c r="AC650" s="60">
        <v>0.75</v>
      </c>
      <c r="AD650" s="61">
        <f>HLOOKUP(T650,既存設備NO1!$E$16:$P$17,2,0)</f>
        <v>0</v>
      </c>
      <c r="AE650" s="62">
        <f t="shared" si="22"/>
        <v>0.75</v>
      </c>
    </row>
    <row r="651" spans="20:31">
      <c r="T651" s="55">
        <v>11</v>
      </c>
      <c r="U651" s="56">
        <v>2015</v>
      </c>
      <c r="V651" s="57" t="s">
        <v>156</v>
      </c>
      <c r="W651" s="57" t="s">
        <v>125</v>
      </c>
      <c r="X651" s="57" t="s">
        <v>102</v>
      </c>
      <c r="Y651" s="58" t="str">
        <f t="shared" si="21"/>
        <v>112015暖房店舗用有り</v>
      </c>
      <c r="Z651" s="59">
        <v>-0.97</v>
      </c>
      <c r="AA651" s="59">
        <v>1.97</v>
      </c>
      <c r="AB651" s="60">
        <v>1.0867</v>
      </c>
      <c r="AC651" s="60">
        <v>1.4558</v>
      </c>
      <c r="AD651" s="61">
        <f>HLOOKUP(T651,既存設備NO1!$E$16:$P$17,2,0)</f>
        <v>0</v>
      </c>
      <c r="AE651" s="62">
        <f t="shared" si="22"/>
        <v>1.4550000000000001</v>
      </c>
    </row>
    <row r="652" spans="20:31">
      <c r="T652" s="55">
        <v>11</v>
      </c>
      <c r="U652" s="56">
        <v>2015</v>
      </c>
      <c r="V652" s="57" t="s">
        <v>156</v>
      </c>
      <c r="W652" s="57" t="s">
        <v>111</v>
      </c>
      <c r="X652" s="57" t="s">
        <v>102</v>
      </c>
      <c r="Y652" s="58" t="str">
        <f t="shared" si="21"/>
        <v>112015暖房ビル用マルチ有り</v>
      </c>
      <c r="Z652" s="59">
        <v>-0.876</v>
      </c>
      <c r="AA652" s="59">
        <v>1.8759999999999999</v>
      </c>
      <c r="AB652" s="60">
        <v>1.0398000000000001</v>
      </c>
      <c r="AC652" s="60">
        <v>1.3971</v>
      </c>
      <c r="AD652" s="61">
        <f>HLOOKUP(T652,既存設備NO1!$E$16:$P$17,2,0)</f>
        <v>0</v>
      </c>
      <c r="AE652" s="62">
        <f t="shared" si="22"/>
        <v>1.397</v>
      </c>
    </row>
    <row r="653" spans="20:31">
      <c r="T653" s="55">
        <v>11</v>
      </c>
      <c r="U653" s="56">
        <v>2015</v>
      </c>
      <c r="V653" s="57" t="s">
        <v>156</v>
      </c>
      <c r="W653" s="57" t="s">
        <v>121</v>
      </c>
      <c r="X653" s="57" t="s">
        <v>102</v>
      </c>
      <c r="Y653" s="58" t="str">
        <f t="shared" si="21"/>
        <v>112015暖房設備用有り</v>
      </c>
      <c r="Z653" s="59">
        <v>-0.59799999999999998</v>
      </c>
      <c r="AA653" s="59">
        <v>1.5980000000000001</v>
      </c>
      <c r="AB653" s="60">
        <v>1.0339</v>
      </c>
      <c r="AC653" s="60">
        <v>1.19</v>
      </c>
      <c r="AD653" s="61">
        <f>HLOOKUP(T653,既存設備NO1!$E$16:$P$17,2,0)</f>
        <v>0</v>
      </c>
      <c r="AE653" s="62">
        <f t="shared" si="22"/>
        <v>1.19</v>
      </c>
    </row>
    <row r="654" spans="20:31">
      <c r="T654" s="55">
        <v>11</v>
      </c>
      <c r="U654" s="56">
        <v>2015</v>
      </c>
      <c r="V654" s="57" t="s">
        <v>156</v>
      </c>
      <c r="W654" s="57" t="s">
        <v>125</v>
      </c>
      <c r="X654" s="57" t="s">
        <v>140</v>
      </c>
      <c r="Y654" s="58" t="str">
        <f t="shared" si="21"/>
        <v>112015暖房店舗用無し（一定速）</v>
      </c>
      <c r="Z654" s="59">
        <v>0.25</v>
      </c>
      <c r="AA654" s="59">
        <v>0.75</v>
      </c>
      <c r="AB654" s="60">
        <v>0.25</v>
      </c>
      <c r="AC654" s="60">
        <v>0.75</v>
      </c>
      <c r="AD654" s="61">
        <f>HLOOKUP(T654,既存設備NO1!$E$16:$P$17,2,0)</f>
        <v>0</v>
      </c>
      <c r="AE654" s="62">
        <f t="shared" si="22"/>
        <v>0.75</v>
      </c>
    </row>
    <row r="655" spans="20:31">
      <c r="T655" s="55">
        <v>11</v>
      </c>
      <c r="U655" s="56">
        <v>2015</v>
      </c>
      <c r="V655" s="57" t="s">
        <v>156</v>
      </c>
      <c r="W655" s="57" t="s">
        <v>111</v>
      </c>
      <c r="X655" s="57" t="s">
        <v>140</v>
      </c>
      <c r="Y655" s="58" t="str">
        <f t="shared" si="21"/>
        <v>112015暖房ビル用マルチ無し（一定速）</v>
      </c>
      <c r="Z655" s="59">
        <v>0.25</v>
      </c>
      <c r="AA655" s="59">
        <v>0.75</v>
      </c>
      <c r="AB655" s="60">
        <v>0.25</v>
      </c>
      <c r="AC655" s="60">
        <v>0.75</v>
      </c>
      <c r="AD655" s="61">
        <f>HLOOKUP(T655,既存設備NO1!$E$16:$P$17,2,0)</f>
        <v>0</v>
      </c>
      <c r="AE655" s="62">
        <f t="shared" si="22"/>
        <v>0.75</v>
      </c>
    </row>
    <row r="656" spans="20:31">
      <c r="T656" s="55">
        <v>11</v>
      </c>
      <c r="U656" s="57">
        <v>2015</v>
      </c>
      <c r="V656" s="57" t="s">
        <v>156</v>
      </c>
      <c r="W656" s="57" t="s">
        <v>121</v>
      </c>
      <c r="X656" s="57" t="s">
        <v>140</v>
      </c>
      <c r="Y656" s="58" t="str">
        <f t="shared" si="21"/>
        <v>112015暖房設備用無し（一定速）</v>
      </c>
      <c r="Z656" s="59">
        <v>0.25</v>
      </c>
      <c r="AA656" s="59">
        <v>0.75</v>
      </c>
      <c r="AB656" s="60">
        <v>0.25</v>
      </c>
      <c r="AC656" s="60">
        <v>0.75</v>
      </c>
      <c r="AD656" s="61">
        <f>HLOOKUP(T656,既存設備NO1!$E$16:$P$17,2,0)</f>
        <v>0</v>
      </c>
      <c r="AE656" s="62">
        <f t="shared" si="22"/>
        <v>0.75</v>
      </c>
    </row>
    <row r="657" spans="20:31">
      <c r="T657" s="71">
        <v>11</v>
      </c>
      <c r="U657" s="72">
        <v>2020</v>
      </c>
      <c r="V657" s="72" t="s">
        <v>124</v>
      </c>
      <c r="W657" s="72" t="s">
        <v>125</v>
      </c>
      <c r="X657" s="72" t="s">
        <v>102</v>
      </c>
      <c r="Y657" s="73" t="str">
        <f t="shared" si="21"/>
        <v>112020冷房店舗用有り</v>
      </c>
      <c r="Z657" s="72">
        <v>-1.38</v>
      </c>
      <c r="AA657" s="72">
        <v>2.38</v>
      </c>
      <c r="AB657" s="72">
        <v>1.0581</v>
      </c>
      <c r="AC657" s="72">
        <v>1.7705</v>
      </c>
      <c r="AD657" s="61">
        <f>HLOOKUP(T657,既存設備NO1!$E$16:$P$17,2,0)</f>
        <v>0</v>
      </c>
      <c r="AE657" s="74">
        <f t="shared" si="22"/>
        <v>1.77</v>
      </c>
    </row>
    <row r="658" spans="20:31">
      <c r="T658" s="71">
        <v>11</v>
      </c>
      <c r="U658" s="72">
        <v>2020</v>
      </c>
      <c r="V658" s="72" t="s">
        <v>124</v>
      </c>
      <c r="W658" s="72" t="s">
        <v>111</v>
      </c>
      <c r="X658" s="72" t="s">
        <v>102</v>
      </c>
      <c r="Y658" s="73" t="str">
        <f t="shared" si="21"/>
        <v>112020冷房ビル用マルチ有り</v>
      </c>
      <c r="Z658" s="72">
        <v>-1.68</v>
      </c>
      <c r="AA658" s="72">
        <v>2.68</v>
      </c>
      <c r="AB658" s="72">
        <v>1.0788</v>
      </c>
      <c r="AC658" s="72">
        <v>2.0053000000000001</v>
      </c>
      <c r="AD658" s="61">
        <f>HLOOKUP(T658,既存設備NO1!$E$16:$P$17,2,0)</f>
        <v>0</v>
      </c>
      <c r="AE658" s="74">
        <f t="shared" si="22"/>
        <v>2.0049999999999999</v>
      </c>
    </row>
    <row r="659" spans="20:31">
      <c r="T659" s="71">
        <v>11</v>
      </c>
      <c r="U659" s="72">
        <v>2020</v>
      </c>
      <c r="V659" s="72" t="s">
        <v>124</v>
      </c>
      <c r="W659" s="72" t="s">
        <v>121</v>
      </c>
      <c r="X659" s="72" t="s">
        <v>102</v>
      </c>
      <c r="Y659" s="73" t="str">
        <f t="shared" si="21"/>
        <v>112020冷房設備用有り</v>
      </c>
      <c r="Z659" s="72">
        <v>-0.62</v>
      </c>
      <c r="AA659" s="72">
        <v>1.62</v>
      </c>
      <c r="AB659" s="72">
        <v>1.0472999999999999</v>
      </c>
      <c r="AC659" s="72">
        <v>1.2032</v>
      </c>
      <c r="AD659" s="61">
        <f>HLOOKUP(T659,既存設備NO1!$E$16:$P$17,2,0)</f>
        <v>0</v>
      </c>
      <c r="AE659" s="74">
        <f t="shared" si="22"/>
        <v>1.2030000000000001</v>
      </c>
    </row>
    <row r="660" spans="20:31">
      <c r="T660" s="71">
        <v>11</v>
      </c>
      <c r="U660" s="72">
        <v>2020</v>
      </c>
      <c r="V660" s="72" t="s">
        <v>124</v>
      </c>
      <c r="W660" s="72" t="s">
        <v>125</v>
      </c>
      <c r="X660" s="72" t="s">
        <v>140</v>
      </c>
      <c r="Y660" s="73" t="str">
        <f t="shared" si="21"/>
        <v>112020冷房店舗用無し（一定速）</v>
      </c>
      <c r="Z660" s="75">
        <v>0.25</v>
      </c>
      <c r="AA660" s="75">
        <v>0.75</v>
      </c>
      <c r="AB660" s="76">
        <v>0.25</v>
      </c>
      <c r="AC660" s="76">
        <v>0.75</v>
      </c>
      <c r="AD660" s="61">
        <f>HLOOKUP(T660,既存設備NO1!$E$16:$P$17,2,0)</f>
        <v>0</v>
      </c>
      <c r="AE660" s="74">
        <f t="shared" si="22"/>
        <v>0.75</v>
      </c>
    </row>
    <row r="661" spans="20:31">
      <c r="T661" s="71">
        <v>11</v>
      </c>
      <c r="U661" s="72">
        <v>2020</v>
      </c>
      <c r="V661" s="72" t="s">
        <v>124</v>
      </c>
      <c r="W661" s="72" t="s">
        <v>111</v>
      </c>
      <c r="X661" s="72" t="s">
        <v>140</v>
      </c>
      <c r="Y661" s="73" t="str">
        <f t="shared" si="21"/>
        <v>112020冷房ビル用マルチ無し（一定速）</v>
      </c>
      <c r="Z661" s="75">
        <v>0.25</v>
      </c>
      <c r="AA661" s="75">
        <v>0.75</v>
      </c>
      <c r="AB661" s="76">
        <v>0.25</v>
      </c>
      <c r="AC661" s="76">
        <v>0.75</v>
      </c>
      <c r="AD661" s="61">
        <f>HLOOKUP(T661,既存設備NO1!$E$16:$P$17,2,0)</f>
        <v>0</v>
      </c>
      <c r="AE661" s="74">
        <f t="shared" si="22"/>
        <v>0.75</v>
      </c>
    </row>
    <row r="662" spans="20:31">
      <c r="T662" s="71">
        <v>11</v>
      </c>
      <c r="U662" s="72">
        <v>2020</v>
      </c>
      <c r="V662" s="72" t="s">
        <v>124</v>
      </c>
      <c r="W662" s="72" t="s">
        <v>121</v>
      </c>
      <c r="X662" s="72" t="s">
        <v>140</v>
      </c>
      <c r="Y662" s="73" t="str">
        <f t="shared" si="21"/>
        <v>112020冷房設備用無し（一定速）</v>
      </c>
      <c r="Z662" s="75">
        <v>0.25</v>
      </c>
      <c r="AA662" s="75">
        <v>0.75</v>
      </c>
      <c r="AB662" s="76">
        <v>0.25</v>
      </c>
      <c r="AC662" s="76">
        <v>0.75</v>
      </c>
      <c r="AD662" s="61">
        <f>HLOOKUP(T662,既存設備NO1!$E$16:$P$17,2,0)</f>
        <v>0</v>
      </c>
      <c r="AE662" s="74">
        <f t="shared" si="22"/>
        <v>0.75</v>
      </c>
    </row>
    <row r="663" spans="20:31">
      <c r="T663" s="71">
        <v>11</v>
      </c>
      <c r="U663" s="72">
        <v>2020</v>
      </c>
      <c r="V663" s="72" t="s">
        <v>156</v>
      </c>
      <c r="W663" s="72" t="s">
        <v>125</v>
      </c>
      <c r="X663" s="72" t="s">
        <v>102</v>
      </c>
      <c r="Y663" s="73" t="str">
        <f t="shared" si="21"/>
        <v>112020暖房店舗用有り</v>
      </c>
      <c r="Z663" s="72">
        <v>-0.96</v>
      </c>
      <c r="AA663" s="72">
        <v>1.96</v>
      </c>
      <c r="AB663" s="72">
        <v>1.0862000000000001</v>
      </c>
      <c r="AC663" s="72">
        <v>1.4483999999999999</v>
      </c>
      <c r="AD663" s="61">
        <f>HLOOKUP(T663,既存設備NO1!$E$16:$P$17,2,0)</f>
        <v>0</v>
      </c>
      <c r="AE663" s="74">
        <f t="shared" si="22"/>
        <v>1.448</v>
      </c>
    </row>
    <row r="664" spans="20:31">
      <c r="T664" s="71">
        <v>11</v>
      </c>
      <c r="U664" s="72">
        <v>2020</v>
      </c>
      <c r="V664" s="72" t="s">
        <v>156</v>
      </c>
      <c r="W664" s="72" t="s">
        <v>111</v>
      </c>
      <c r="X664" s="72" t="s">
        <v>102</v>
      </c>
      <c r="Y664" s="73" t="str">
        <f t="shared" si="21"/>
        <v>112020暖房ビル用マルチ有り</v>
      </c>
      <c r="Z664" s="72">
        <v>-1.1000000000000001</v>
      </c>
      <c r="AA664" s="72">
        <v>2.1</v>
      </c>
      <c r="AB664" s="72">
        <v>1.0416000000000001</v>
      </c>
      <c r="AC664" s="72">
        <v>1.4596</v>
      </c>
      <c r="AD664" s="61">
        <f>HLOOKUP(T664,既存設備NO1!$E$16:$P$17,2,0)</f>
        <v>0</v>
      </c>
      <c r="AE664" s="74">
        <f t="shared" si="22"/>
        <v>1.4590000000000001</v>
      </c>
    </row>
    <row r="665" spans="20:31">
      <c r="T665" s="71">
        <v>11</v>
      </c>
      <c r="U665" s="72">
        <v>2020</v>
      </c>
      <c r="V665" s="72" t="s">
        <v>156</v>
      </c>
      <c r="W665" s="72" t="s">
        <v>121</v>
      </c>
      <c r="X665" s="72" t="s">
        <v>102</v>
      </c>
      <c r="Y665" s="73" t="str">
        <f t="shared" si="21"/>
        <v>112020暖房設備用有り</v>
      </c>
      <c r="Z665" s="72">
        <v>-0.46</v>
      </c>
      <c r="AA665" s="72">
        <v>1.46</v>
      </c>
      <c r="AB665" s="72">
        <v>0.94</v>
      </c>
      <c r="AC665" s="72">
        <v>1.1100000000000001</v>
      </c>
      <c r="AD665" s="61">
        <f>HLOOKUP(T665,既存設備NO1!$E$16:$P$17,2,0)</f>
        <v>0</v>
      </c>
      <c r="AE665" s="74">
        <f t="shared" si="22"/>
        <v>1.1100000000000001</v>
      </c>
    </row>
    <row r="666" spans="20:31">
      <c r="T666" s="71">
        <v>11</v>
      </c>
      <c r="U666" s="72">
        <v>2020</v>
      </c>
      <c r="V666" s="72" t="s">
        <v>156</v>
      </c>
      <c r="W666" s="72" t="s">
        <v>125</v>
      </c>
      <c r="X666" s="72" t="s">
        <v>140</v>
      </c>
      <c r="Y666" s="73" t="str">
        <f t="shared" si="21"/>
        <v>112020暖房店舗用無し（一定速）</v>
      </c>
      <c r="Z666" s="75">
        <v>0.25</v>
      </c>
      <c r="AA666" s="75">
        <v>0.75</v>
      </c>
      <c r="AB666" s="76">
        <v>0.25</v>
      </c>
      <c r="AC666" s="76">
        <v>0.75</v>
      </c>
      <c r="AD666" s="61">
        <f>HLOOKUP(T666,既存設備NO1!$E$16:$P$17,2,0)</f>
        <v>0</v>
      </c>
      <c r="AE666" s="74">
        <f t="shared" si="22"/>
        <v>0.75</v>
      </c>
    </row>
    <row r="667" spans="20:31">
      <c r="T667" s="71">
        <v>11</v>
      </c>
      <c r="U667" s="72">
        <v>2020</v>
      </c>
      <c r="V667" s="72" t="s">
        <v>156</v>
      </c>
      <c r="W667" s="72" t="s">
        <v>111</v>
      </c>
      <c r="X667" s="72" t="s">
        <v>140</v>
      </c>
      <c r="Y667" s="73" t="str">
        <f t="shared" si="21"/>
        <v>112020暖房ビル用マルチ無し（一定速）</v>
      </c>
      <c r="Z667" s="75">
        <v>0.25</v>
      </c>
      <c r="AA667" s="75">
        <v>0.75</v>
      </c>
      <c r="AB667" s="76">
        <v>0.25</v>
      </c>
      <c r="AC667" s="76">
        <v>0.75</v>
      </c>
      <c r="AD667" s="61">
        <f>HLOOKUP(T667,既存設備NO1!$E$16:$P$17,2,0)</f>
        <v>0</v>
      </c>
      <c r="AE667" s="74">
        <f t="shared" si="22"/>
        <v>0.75</v>
      </c>
    </row>
    <row r="668" spans="20:31">
      <c r="T668" s="71">
        <v>11</v>
      </c>
      <c r="U668" s="72">
        <v>2020</v>
      </c>
      <c r="V668" s="72" t="s">
        <v>156</v>
      </c>
      <c r="W668" s="72" t="s">
        <v>121</v>
      </c>
      <c r="X668" s="72" t="s">
        <v>140</v>
      </c>
      <c r="Y668" s="73" t="str">
        <f t="shared" si="21"/>
        <v>112020暖房設備用無し（一定速）</v>
      </c>
      <c r="Z668" s="75">
        <v>0.25</v>
      </c>
      <c r="AA668" s="75">
        <v>0.75</v>
      </c>
      <c r="AB668" s="76">
        <v>0.25</v>
      </c>
      <c r="AC668" s="76">
        <v>0.75</v>
      </c>
      <c r="AD668" s="61">
        <f>HLOOKUP(T668,既存設備NO1!$E$16:$P$17,2,0)</f>
        <v>0</v>
      </c>
      <c r="AE668" s="74">
        <f t="shared" si="22"/>
        <v>0.75</v>
      </c>
    </row>
    <row r="669" spans="20:31">
      <c r="T669" s="55">
        <v>12</v>
      </c>
      <c r="U669" s="56">
        <v>1995</v>
      </c>
      <c r="V669" s="57" t="s">
        <v>124</v>
      </c>
      <c r="W669" s="57" t="s">
        <v>125</v>
      </c>
      <c r="X669" s="57" t="s">
        <v>102</v>
      </c>
      <c r="Y669" s="58" t="str">
        <f t="shared" si="21"/>
        <v>121995冷房店舗用有り</v>
      </c>
      <c r="Z669" s="59">
        <v>0.32</v>
      </c>
      <c r="AA669" s="59">
        <v>0.68</v>
      </c>
      <c r="AB669" s="60">
        <v>1.0165999999999999</v>
      </c>
      <c r="AC669" s="60">
        <v>0.50590000000000002</v>
      </c>
      <c r="AD669" s="61">
        <f>HLOOKUP(T669,既存設備NO1!$E$16:$P$17,2,0)</f>
        <v>0</v>
      </c>
      <c r="AE669" s="62">
        <f t="shared" si="22"/>
        <v>0.505</v>
      </c>
    </row>
    <row r="670" spans="20:31">
      <c r="T670" s="55">
        <v>12</v>
      </c>
      <c r="U670" s="56">
        <v>1995</v>
      </c>
      <c r="V670" s="57" t="s">
        <v>124</v>
      </c>
      <c r="W670" s="57" t="s">
        <v>111</v>
      </c>
      <c r="X670" s="57" t="s">
        <v>102</v>
      </c>
      <c r="Y670" s="58" t="str">
        <f t="shared" si="21"/>
        <v>121995冷房ビル用マルチ有り</v>
      </c>
      <c r="Z670" s="59">
        <v>-0.218</v>
      </c>
      <c r="AA670" s="59">
        <v>1.218</v>
      </c>
      <c r="AB670" s="60">
        <v>1.0356000000000001</v>
      </c>
      <c r="AC670" s="60">
        <v>0.90459999999999996</v>
      </c>
      <c r="AD670" s="61">
        <f>HLOOKUP(T670,既存設備NO1!$E$16:$P$17,2,0)</f>
        <v>0</v>
      </c>
      <c r="AE670" s="62">
        <f t="shared" si="22"/>
        <v>0.90400000000000003</v>
      </c>
    </row>
    <row r="671" spans="20:31">
      <c r="T671" s="55">
        <v>12</v>
      </c>
      <c r="U671" s="56">
        <v>1995</v>
      </c>
      <c r="V671" s="57" t="s">
        <v>124</v>
      </c>
      <c r="W671" s="57" t="s">
        <v>121</v>
      </c>
      <c r="X671" s="57" t="s">
        <v>102</v>
      </c>
      <c r="Y671" s="58" t="str">
        <f t="shared" si="21"/>
        <v>121995冷房設備用有り</v>
      </c>
      <c r="Z671" s="59">
        <v>0.25</v>
      </c>
      <c r="AA671" s="59">
        <v>0.75</v>
      </c>
      <c r="AB671" s="60">
        <v>1.0219</v>
      </c>
      <c r="AC671" s="60">
        <v>0.55700000000000005</v>
      </c>
      <c r="AD671" s="61">
        <f>HLOOKUP(T671,既存設備NO1!$E$16:$P$17,2,0)</f>
        <v>0</v>
      </c>
      <c r="AE671" s="62">
        <f t="shared" si="22"/>
        <v>0.55700000000000005</v>
      </c>
    </row>
    <row r="672" spans="20:31">
      <c r="T672" s="55">
        <v>12</v>
      </c>
      <c r="U672" s="56">
        <v>1995</v>
      </c>
      <c r="V672" s="57" t="s">
        <v>124</v>
      </c>
      <c r="W672" s="57" t="s">
        <v>125</v>
      </c>
      <c r="X672" s="57" t="s">
        <v>140</v>
      </c>
      <c r="Y672" s="58" t="str">
        <f t="shared" si="21"/>
        <v>121995冷房店舗用無し（一定速）</v>
      </c>
      <c r="Z672" s="59">
        <v>0.26</v>
      </c>
      <c r="AA672" s="59">
        <v>0.74</v>
      </c>
      <c r="AB672" s="60">
        <v>0.26</v>
      </c>
      <c r="AC672" s="60">
        <v>0.74</v>
      </c>
      <c r="AD672" s="61">
        <f>HLOOKUP(T672,既存設備NO1!$E$16:$P$17,2,0)</f>
        <v>0</v>
      </c>
      <c r="AE672" s="62">
        <f t="shared" si="22"/>
        <v>0.74</v>
      </c>
    </row>
    <row r="673" spans="20:31">
      <c r="T673" s="55">
        <v>12</v>
      </c>
      <c r="U673" s="56">
        <v>1995</v>
      </c>
      <c r="V673" s="57" t="s">
        <v>124</v>
      </c>
      <c r="W673" s="57" t="s">
        <v>111</v>
      </c>
      <c r="X673" s="57" t="s">
        <v>140</v>
      </c>
      <c r="Y673" s="58" t="str">
        <f t="shared" si="21"/>
        <v>121995冷房ビル用マルチ無し（一定速）</v>
      </c>
      <c r="Z673" s="59">
        <v>0.26</v>
      </c>
      <c r="AA673" s="59">
        <v>0.74</v>
      </c>
      <c r="AB673" s="60">
        <v>0.26</v>
      </c>
      <c r="AC673" s="60">
        <v>0.74</v>
      </c>
      <c r="AD673" s="61">
        <f>HLOOKUP(T673,既存設備NO1!$E$16:$P$17,2,0)</f>
        <v>0</v>
      </c>
      <c r="AE673" s="62">
        <f t="shared" si="22"/>
        <v>0.74</v>
      </c>
    </row>
    <row r="674" spans="20:31">
      <c r="T674" s="55">
        <v>12</v>
      </c>
      <c r="U674" s="56">
        <v>1995</v>
      </c>
      <c r="V674" s="57" t="s">
        <v>124</v>
      </c>
      <c r="W674" s="57" t="s">
        <v>121</v>
      </c>
      <c r="X674" s="57" t="s">
        <v>140</v>
      </c>
      <c r="Y674" s="58" t="str">
        <f t="shared" si="21"/>
        <v>121995冷房設備用無し（一定速）</v>
      </c>
      <c r="Z674" s="59">
        <v>0.26</v>
      </c>
      <c r="AA674" s="59">
        <v>0.74</v>
      </c>
      <c r="AB674" s="60">
        <v>0.26</v>
      </c>
      <c r="AC674" s="60">
        <v>0.74</v>
      </c>
      <c r="AD674" s="61">
        <f>HLOOKUP(T674,既存設備NO1!$E$16:$P$17,2,0)</f>
        <v>0</v>
      </c>
      <c r="AE674" s="62">
        <f t="shared" si="22"/>
        <v>0.74</v>
      </c>
    </row>
    <row r="675" spans="20:31">
      <c r="T675" s="55">
        <v>12</v>
      </c>
      <c r="U675" s="56">
        <v>1995</v>
      </c>
      <c r="V675" s="57" t="s">
        <v>156</v>
      </c>
      <c r="W675" s="57" t="s">
        <v>125</v>
      </c>
      <c r="X675" s="57" t="s">
        <v>102</v>
      </c>
      <c r="Y675" s="58" t="str">
        <f t="shared" si="21"/>
        <v>121995暖房店舗用有り</v>
      </c>
      <c r="Z675" s="59">
        <v>0.374</v>
      </c>
      <c r="AA675" s="59">
        <v>0.626</v>
      </c>
      <c r="AB675" s="60">
        <v>1.0275000000000001</v>
      </c>
      <c r="AC675" s="60">
        <v>0.46260000000000001</v>
      </c>
      <c r="AD675" s="61">
        <f>HLOOKUP(T675,既存設備NO1!$E$16:$P$17,2,0)</f>
        <v>0</v>
      </c>
      <c r="AE675" s="62">
        <f t="shared" si="22"/>
        <v>0.46200000000000002</v>
      </c>
    </row>
    <row r="676" spans="20:31">
      <c r="T676" s="55">
        <v>12</v>
      </c>
      <c r="U676" s="56">
        <v>1995</v>
      </c>
      <c r="V676" s="57" t="s">
        <v>156</v>
      </c>
      <c r="W676" s="57" t="s">
        <v>111</v>
      </c>
      <c r="X676" s="57" t="s">
        <v>102</v>
      </c>
      <c r="Y676" s="58" t="str">
        <f t="shared" si="21"/>
        <v>121995暖房ビル用マルチ有り</v>
      </c>
      <c r="Z676" s="59">
        <v>-0.112</v>
      </c>
      <c r="AA676" s="59">
        <v>1.1120000000000001</v>
      </c>
      <c r="AB676" s="60">
        <v>1.0236000000000001</v>
      </c>
      <c r="AC676" s="60">
        <v>0.82809999999999995</v>
      </c>
      <c r="AD676" s="61">
        <f>HLOOKUP(T676,既存設備NO1!$E$16:$P$17,2,0)</f>
        <v>0</v>
      </c>
      <c r="AE676" s="62">
        <f t="shared" si="22"/>
        <v>0.82799999999999996</v>
      </c>
    </row>
    <row r="677" spans="20:31">
      <c r="T677" s="55">
        <v>12</v>
      </c>
      <c r="U677" s="56">
        <v>1995</v>
      </c>
      <c r="V677" s="57" t="s">
        <v>156</v>
      </c>
      <c r="W677" s="57" t="s">
        <v>121</v>
      </c>
      <c r="X677" s="57" t="s">
        <v>102</v>
      </c>
      <c r="Y677" s="58" t="str">
        <f t="shared" si="21"/>
        <v>121995暖房設備用有り</v>
      </c>
      <c r="Z677" s="59">
        <v>0.25</v>
      </c>
      <c r="AA677" s="59">
        <v>0.75</v>
      </c>
      <c r="AB677" s="60">
        <v>1.0159</v>
      </c>
      <c r="AC677" s="60">
        <v>0.5585</v>
      </c>
      <c r="AD677" s="61">
        <f>HLOOKUP(T677,既存設備NO1!$E$16:$P$17,2,0)</f>
        <v>0</v>
      </c>
      <c r="AE677" s="62">
        <f t="shared" si="22"/>
        <v>0.55800000000000005</v>
      </c>
    </row>
    <row r="678" spans="20:31">
      <c r="T678" s="55">
        <v>12</v>
      </c>
      <c r="U678" s="56">
        <v>1995</v>
      </c>
      <c r="V678" s="57" t="s">
        <v>156</v>
      </c>
      <c r="W678" s="57" t="s">
        <v>125</v>
      </c>
      <c r="X678" s="57" t="s">
        <v>140</v>
      </c>
      <c r="Y678" s="58" t="str">
        <f t="shared" si="21"/>
        <v>121995暖房店舗用無し（一定速）</v>
      </c>
      <c r="Z678" s="59">
        <v>0.26</v>
      </c>
      <c r="AA678" s="59">
        <v>0.74</v>
      </c>
      <c r="AB678" s="60">
        <v>0.26</v>
      </c>
      <c r="AC678" s="60">
        <v>0.74</v>
      </c>
      <c r="AD678" s="61">
        <f>HLOOKUP(T678,既存設備NO1!$E$16:$P$17,2,0)</f>
        <v>0</v>
      </c>
      <c r="AE678" s="62">
        <f t="shared" si="22"/>
        <v>0.74</v>
      </c>
    </row>
    <row r="679" spans="20:31">
      <c r="T679" s="55">
        <v>12</v>
      </c>
      <c r="U679" s="56">
        <v>1995</v>
      </c>
      <c r="V679" s="57" t="s">
        <v>156</v>
      </c>
      <c r="W679" s="57" t="s">
        <v>111</v>
      </c>
      <c r="X679" s="57" t="s">
        <v>140</v>
      </c>
      <c r="Y679" s="58" t="str">
        <f t="shared" si="21"/>
        <v>121995暖房ビル用マルチ無し（一定速）</v>
      </c>
      <c r="Z679" s="59">
        <v>0.26</v>
      </c>
      <c r="AA679" s="59">
        <v>0.74</v>
      </c>
      <c r="AB679" s="60">
        <v>0.26</v>
      </c>
      <c r="AC679" s="60">
        <v>0.74</v>
      </c>
      <c r="AD679" s="61">
        <f>HLOOKUP(T679,既存設備NO1!$E$16:$P$17,2,0)</f>
        <v>0</v>
      </c>
      <c r="AE679" s="62">
        <f t="shared" si="22"/>
        <v>0.74</v>
      </c>
    </row>
    <row r="680" spans="20:31">
      <c r="T680" s="55">
        <v>12</v>
      </c>
      <c r="U680" s="56">
        <v>1995</v>
      </c>
      <c r="V680" s="57" t="s">
        <v>156</v>
      </c>
      <c r="W680" s="57" t="s">
        <v>121</v>
      </c>
      <c r="X680" s="57" t="s">
        <v>140</v>
      </c>
      <c r="Y680" s="58" t="str">
        <f t="shared" si="21"/>
        <v>121995暖房設備用無し（一定速）</v>
      </c>
      <c r="Z680" s="59">
        <v>0.26</v>
      </c>
      <c r="AA680" s="59">
        <v>0.74</v>
      </c>
      <c r="AB680" s="60">
        <v>0.26</v>
      </c>
      <c r="AC680" s="60">
        <v>0.74</v>
      </c>
      <c r="AD680" s="61">
        <f>HLOOKUP(T680,既存設備NO1!$E$16:$P$17,2,0)</f>
        <v>0</v>
      </c>
      <c r="AE680" s="62">
        <f t="shared" si="22"/>
        <v>0.74</v>
      </c>
    </row>
    <row r="681" spans="20:31">
      <c r="T681" s="55">
        <v>12</v>
      </c>
      <c r="U681" s="56">
        <v>2005</v>
      </c>
      <c r="V681" s="57" t="s">
        <v>124</v>
      </c>
      <c r="W681" s="57" t="s">
        <v>125</v>
      </c>
      <c r="X681" s="57" t="s">
        <v>102</v>
      </c>
      <c r="Y681" s="58" t="str">
        <f t="shared" si="21"/>
        <v>122005冷房店舗用有り</v>
      </c>
      <c r="Z681" s="59">
        <v>-0.86599999999999999</v>
      </c>
      <c r="AA681" s="59">
        <v>1.8660000000000001</v>
      </c>
      <c r="AB681" s="60">
        <v>1.0455000000000001</v>
      </c>
      <c r="AC681" s="60">
        <v>1.3880999999999999</v>
      </c>
      <c r="AD681" s="61">
        <f>HLOOKUP(T681,既存設備NO1!$E$16:$P$17,2,0)</f>
        <v>0</v>
      </c>
      <c r="AE681" s="62">
        <f t="shared" si="22"/>
        <v>1.3879999999999999</v>
      </c>
    </row>
    <row r="682" spans="20:31">
      <c r="T682" s="55">
        <v>12</v>
      </c>
      <c r="U682" s="56">
        <v>2005</v>
      </c>
      <c r="V682" s="57" t="s">
        <v>124</v>
      </c>
      <c r="W682" s="57" t="s">
        <v>111</v>
      </c>
      <c r="X682" s="57" t="s">
        <v>102</v>
      </c>
      <c r="Y682" s="58" t="str">
        <f t="shared" si="21"/>
        <v>122005冷房ビル用マルチ有り</v>
      </c>
      <c r="Z682" s="59">
        <v>-0.68200000000000005</v>
      </c>
      <c r="AA682" s="59">
        <v>1.6819999999999999</v>
      </c>
      <c r="AB682" s="60">
        <v>1.0490999999999999</v>
      </c>
      <c r="AC682" s="60">
        <v>1.2492000000000001</v>
      </c>
      <c r="AD682" s="61">
        <f>HLOOKUP(T682,既存設備NO1!$E$16:$P$17,2,0)</f>
        <v>0</v>
      </c>
      <c r="AE682" s="62">
        <f t="shared" si="22"/>
        <v>1.2490000000000001</v>
      </c>
    </row>
    <row r="683" spans="20:31">
      <c r="T683" s="55">
        <v>12</v>
      </c>
      <c r="U683" s="56">
        <v>2005</v>
      </c>
      <c r="V683" s="57" t="s">
        <v>124</v>
      </c>
      <c r="W683" s="57" t="s">
        <v>121</v>
      </c>
      <c r="X683" s="57" t="s">
        <v>102</v>
      </c>
      <c r="Y683" s="58" t="str">
        <f t="shared" si="21"/>
        <v>122005冷房設備用有り</v>
      </c>
      <c r="Z683" s="59">
        <v>-0.114</v>
      </c>
      <c r="AA683" s="59">
        <v>1.1140000000000001</v>
      </c>
      <c r="AB683" s="60">
        <v>1.0325</v>
      </c>
      <c r="AC683" s="60">
        <v>0.82740000000000002</v>
      </c>
      <c r="AD683" s="61">
        <f>HLOOKUP(T683,既存設備NO1!$E$16:$P$17,2,0)</f>
        <v>0</v>
      </c>
      <c r="AE683" s="62">
        <f t="shared" si="22"/>
        <v>0.82699999999999996</v>
      </c>
    </row>
    <row r="684" spans="20:31">
      <c r="T684" s="55">
        <v>12</v>
      </c>
      <c r="U684" s="56">
        <v>2005</v>
      </c>
      <c r="V684" s="57" t="s">
        <v>124</v>
      </c>
      <c r="W684" s="57" t="s">
        <v>125</v>
      </c>
      <c r="X684" s="57" t="s">
        <v>140</v>
      </c>
      <c r="Y684" s="58" t="str">
        <f t="shared" si="21"/>
        <v>122005冷房店舗用無し（一定速）</v>
      </c>
      <c r="Z684" s="59">
        <v>0.25</v>
      </c>
      <c r="AA684" s="59">
        <v>0.75</v>
      </c>
      <c r="AB684" s="60">
        <v>0.25</v>
      </c>
      <c r="AC684" s="60">
        <v>0.75</v>
      </c>
      <c r="AD684" s="61">
        <f>HLOOKUP(T684,既存設備NO1!$E$16:$P$17,2,0)</f>
        <v>0</v>
      </c>
      <c r="AE684" s="62">
        <f t="shared" si="22"/>
        <v>0.75</v>
      </c>
    </row>
    <row r="685" spans="20:31">
      <c r="T685" s="55">
        <v>12</v>
      </c>
      <c r="U685" s="56">
        <v>2005</v>
      </c>
      <c r="V685" s="57" t="s">
        <v>124</v>
      </c>
      <c r="W685" s="57" t="s">
        <v>111</v>
      </c>
      <c r="X685" s="57" t="s">
        <v>140</v>
      </c>
      <c r="Y685" s="58" t="str">
        <f t="shared" si="21"/>
        <v>122005冷房ビル用マルチ無し（一定速）</v>
      </c>
      <c r="Z685" s="59">
        <v>0.25</v>
      </c>
      <c r="AA685" s="59">
        <v>0.75</v>
      </c>
      <c r="AB685" s="60">
        <v>0.25</v>
      </c>
      <c r="AC685" s="60">
        <v>0.75</v>
      </c>
      <c r="AD685" s="61">
        <f>HLOOKUP(T685,既存設備NO1!$E$16:$P$17,2,0)</f>
        <v>0</v>
      </c>
      <c r="AE685" s="62">
        <f t="shared" si="22"/>
        <v>0.75</v>
      </c>
    </row>
    <row r="686" spans="20:31">
      <c r="T686" s="55">
        <v>12</v>
      </c>
      <c r="U686" s="56">
        <v>2005</v>
      </c>
      <c r="V686" s="57" t="s">
        <v>124</v>
      </c>
      <c r="W686" s="57" t="s">
        <v>121</v>
      </c>
      <c r="X686" s="57" t="s">
        <v>140</v>
      </c>
      <c r="Y686" s="58" t="str">
        <f t="shared" si="21"/>
        <v>122005冷房設備用無し（一定速）</v>
      </c>
      <c r="Z686" s="59">
        <v>0.25</v>
      </c>
      <c r="AA686" s="59">
        <v>0.75</v>
      </c>
      <c r="AB686" s="60">
        <v>0.25</v>
      </c>
      <c r="AC686" s="60">
        <v>0.75</v>
      </c>
      <c r="AD686" s="61">
        <f>HLOOKUP(T686,既存設備NO1!$E$16:$P$17,2,0)</f>
        <v>0</v>
      </c>
      <c r="AE686" s="62">
        <f t="shared" si="22"/>
        <v>0.75</v>
      </c>
    </row>
    <row r="687" spans="20:31">
      <c r="T687" s="55">
        <v>12</v>
      </c>
      <c r="U687" s="56">
        <v>2005</v>
      </c>
      <c r="V687" s="57" t="s">
        <v>156</v>
      </c>
      <c r="W687" s="57" t="s">
        <v>125</v>
      </c>
      <c r="X687" s="57" t="s">
        <v>102</v>
      </c>
      <c r="Y687" s="58" t="str">
        <f t="shared" si="21"/>
        <v>122005暖房店舗用有り</v>
      </c>
      <c r="Z687" s="59">
        <v>-0.65</v>
      </c>
      <c r="AA687" s="59">
        <v>1.65</v>
      </c>
      <c r="AB687" s="60">
        <v>1.0726</v>
      </c>
      <c r="AC687" s="60">
        <v>1.2194</v>
      </c>
      <c r="AD687" s="61">
        <f>HLOOKUP(T687,既存設備NO1!$E$16:$P$17,2,0)</f>
        <v>0</v>
      </c>
      <c r="AE687" s="62">
        <f t="shared" si="22"/>
        <v>1.2190000000000001</v>
      </c>
    </row>
    <row r="688" spans="20:31">
      <c r="T688" s="55">
        <v>12</v>
      </c>
      <c r="U688" s="56">
        <v>2005</v>
      </c>
      <c r="V688" s="57" t="s">
        <v>156</v>
      </c>
      <c r="W688" s="57" t="s">
        <v>111</v>
      </c>
      <c r="X688" s="57" t="s">
        <v>102</v>
      </c>
      <c r="Y688" s="58" t="str">
        <f t="shared" si="21"/>
        <v>122005暖房ビル用マルチ有り</v>
      </c>
      <c r="Z688" s="59">
        <v>-0.56000000000000005</v>
      </c>
      <c r="AA688" s="59">
        <v>1.56</v>
      </c>
      <c r="AB688" s="60">
        <v>1.0330999999999999</v>
      </c>
      <c r="AC688" s="60">
        <v>1.1617</v>
      </c>
      <c r="AD688" s="61">
        <f>HLOOKUP(T688,既存設備NO1!$E$16:$P$17,2,0)</f>
        <v>0</v>
      </c>
      <c r="AE688" s="62">
        <f t="shared" si="22"/>
        <v>1.161</v>
      </c>
    </row>
    <row r="689" spans="20:31">
      <c r="T689" s="55">
        <v>12</v>
      </c>
      <c r="U689" s="56">
        <v>2005</v>
      </c>
      <c r="V689" s="57" t="s">
        <v>156</v>
      </c>
      <c r="W689" s="57" t="s">
        <v>121</v>
      </c>
      <c r="X689" s="57" t="s">
        <v>102</v>
      </c>
      <c r="Y689" s="58" t="str">
        <f t="shared" si="21"/>
        <v>122005暖房設備用有り</v>
      </c>
      <c r="Z689" s="59">
        <v>-0.126</v>
      </c>
      <c r="AA689" s="59">
        <v>1.1259999999999999</v>
      </c>
      <c r="AB689" s="60">
        <v>1.0239</v>
      </c>
      <c r="AC689" s="60">
        <v>0.83850000000000002</v>
      </c>
      <c r="AD689" s="61">
        <f>HLOOKUP(T689,既存設備NO1!$E$16:$P$17,2,0)</f>
        <v>0</v>
      </c>
      <c r="AE689" s="62">
        <f t="shared" si="22"/>
        <v>0.83799999999999997</v>
      </c>
    </row>
    <row r="690" spans="20:31">
      <c r="T690" s="55">
        <v>12</v>
      </c>
      <c r="U690" s="56">
        <v>2005</v>
      </c>
      <c r="V690" s="57" t="s">
        <v>156</v>
      </c>
      <c r="W690" s="57" t="s">
        <v>125</v>
      </c>
      <c r="X690" s="57" t="s">
        <v>140</v>
      </c>
      <c r="Y690" s="58" t="str">
        <f t="shared" ref="Y690:Y728" si="23">T690&amp;U690&amp;V690&amp;W690&amp;X690</f>
        <v>122005暖房店舗用無し（一定速）</v>
      </c>
      <c r="Z690" s="59">
        <v>0.25</v>
      </c>
      <c r="AA690" s="59">
        <v>0.75</v>
      </c>
      <c r="AB690" s="60">
        <v>0.25</v>
      </c>
      <c r="AC690" s="60">
        <v>0.75</v>
      </c>
      <c r="AD690" s="61">
        <f>HLOOKUP(T690,既存設備NO1!$E$16:$P$17,2,0)</f>
        <v>0</v>
      </c>
      <c r="AE690" s="62">
        <f t="shared" si="22"/>
        <v>0.75</v>
      </c>
    </row>
    <row r="691" spans="20:31">
      <c r="T691" s="55">
        <v>12</v>
      </c>
      <c r="U691" s="56">
        <v>2005</v>
      </c>
      <c r="V691" s="57" t="s">
        <v>156</v>
      </c>
      <c r="W691" s="57" t="s">
        <v>111</v>
      </c>
      <c r="X691" s="57" t="s">
        <v>140</v>
      </c>
      <c r="Y691" s="58" t="str">
        <f t="shared" si="23"/>
        <v>122005暖房ビル用マルチ無し（一定速）</v>
      </c>
      <c r="Z691" s="59">
        <v>0.25</v>
      </c>
      <c r="AA691" s="59">
        <v>0.75</v>
      </c>
      <c r="AB691" s="60">
        <v>0.25</v>
      </c>
      <c r="AC691" s="60">
        <v>0.75</v>
      </c>
      <c r="AD691" s="61">
        <f>HLOOKUP(T691,既存設備NO1!$E$16:$P$17,2,0)</f>
        <v>0</v>
      </c>
      <c r="AE691" s="62">
        <f t="shared" si="22"/>
        <v>0.75</v>
      </c>
    </row>
    <row r="692" spans="20:31">
      <c r="T692" s="55">
        <v>12</v>
      </c>
      <c r="U692" s="67">
        <v>2005</v>
      </c>
      <c r="V692" s="46" t="s">
        <v>156</v>
      </c>
      <c r="W692" s="46" t="s">
        <v>121</v>
      </c>
      <c r="X692" s="46" t="s">
        <v>140</v>
      </c>
      <c r="Y692" s="68" t="str">
        <f t="shared" si="23"/>
        <v>122005暖房設備用無し（一定速）</v>
      </c>
      <c r="Z692" s="69">
        <v>0.25</v>
      </c>
      <c r="AA692" s="69">
        <v>0.75</v>
      </c>
      <c r="AB692" s="70">
        <v>0.25</v>
      </c>
      <c r="AC692" s="70">
        <v>0.75</v>
      </c>
      <c r="AD692" s="61">
        <f>HLOOKUP(T692,既存設備NO1!$E$16:$P$17,2,0)</f>
        <v>0</v>
      </c>
      <c r="AE692" s="62">
        <f t="shared" si="22"/>
        <v>0.75</v>
      </c>
    </row>
    <row r="693" spans="20:31">
      <c r="T693" s="55">
        <v>12</v>
      </c>
      <c r="U693" s="67">
        <v>2010</v>
      </c>
      <c r="V693" s="46" t="s">
        <v>124</v>
      </c>
      <c r="W693" s="46" t="s">
        <v>125</v>
      </c>
      <c r="X693" s="46" t="s">
        <v>102</v>
      </c>
      <c r="Y693" s="68" t="str">
        <f t="shared" si="23"/>
        <v>122010冷房店舗用有り</v>
      </c>
      <c r="Z693" s="69">
        <v>-1.1000000000000001</v>
      </c>
      <c r="AA693" s="69">
        <v>2.1</v>
      </c>
      <c r="AB693" s="70">
        <v>1.0511999999999999</v>
      </c>
      <c r="AC693" s="70">
        <v>1.5622</v>
      </c>
      <c r="AD693" s="61">
        <f>HLOOKUP(T693,既存設備NO1!$E$16:$P$17,2,0)</f>
        <v>0</v>
      </c>
      <c r="AE693" s="62">
        <f t="shared" si="22"/>
        <v>1.5620000000000001</v>
      </c>
    </row>
    <row r="694" spans="20:31">
      <c r="T694" s="55">
        <v>12</v>
      </c>
      <c r="U694" s="67">
        <v>2010</v>
      </c>
      <c r="V694" s="46" t="s">
        <v>124</v>
      </c>
      <c r="W694" s="46" t="s">
        <v>111</v>
      </c>
      <c r="X694" s="46" t="s">
        <v>102</v>
      </c>
      <c r="Y694" s="68" t="str">
        <f t="shared" si="23"/>
        <v>122010冷房ビル用マルチ有り</v>
      </c>
      <c r="Z694" s="69">
        <v>-0.88</v>
      </c>
      <c r="AA694" s="69">
        <v>1.88</v>
      </c>
      <c r="AB694" s="70">
        <v>1.0548999999999999</v>
      </c>
      <c r="AC694" s="70">
        <v>1.3963000000000001</v>
      </c>
      <c r="AD694" s="61">
        <f>HLOOKUP(T694,既存設備NO1!$E$16:$P$17,2,0)</f>
        <v>0</v>
      </c>
      <c r="AE694" s="62">
        <f t="shared" si="22"/>
        <v>1.3959999999999999</v>
      </c>
    </row>
    <row r="695" spans="20:31">
      <c r="T695" s="55">
        <v>12</v>
      </c>
      <c r="U695" s="67">
        <v>2010</v>
      </c>
      <c r="V695" s="46" t="s">
        <v>124</v>
      </c>
      <c r="W695" s="46" t="s">
        <v>121</v>
      </c>
      <c r="X695" s="46" t="s">
        <v>102</v>
      </c>
      <c r="Y695" s="68" t="str">
        <f t="shared" si="23"/>
        <v>122010冷房設備用有り</v>
      </c>
      <c r="Z695" s="69">
        <v>-0.26</v>
      </c>
      <c r="AA695" s="69">
        <v>1.26</v>
      </c>
      <c r="AB695" s="70">
        <v>1.1929000000000001</v>
      </c>
      <c r="AC695" s="70">
        <v>0.89680000000000004</v>
      </c>
      <c r="AD695" s="61">
        <f>HLOOKUP(T695,既存設備NO1!$E$16:$P$17,2,0)</f>
        <v>0</v>
      </c>
      <c r="AE695" s="62">
        <f t="shared" si="22"/>
        <v>0.89600000000000002</v>
      </c>
    </row>
    <row r="696" spans="20:31">
      <c r="T696" s="55">
        <v>12</v>
      </c>
      <c r="U696" s="67">
        <v>2010</v>
      </c>
      <c r="V696" s="46" t="s">
        <v>124</v>
      </c>
      <c r="W696" s="46" t="s">
        <v>125</v>
      </c>
      <c r="X696" s="46" t="s">
        <v>140</v>
      </c>
      <c r="Y696" s="68" t="str">
        <f t="shared" si="23"/>
        <v>122010冷房店舗用無し（一定速）</v>
      </c>
      <c r="Z696" s="69">
        <v>0.25</v>
      </c>
      <c r="AA696" s="69">
        <v>0.75</v>
      </c>
      <c r="AB696" s="70">
        <v>0.25</v>
      </c>
      <c r="AC696" s="70">
        <v>0.75</v>
      </c>
      <c r="AD696" s="61">
        <f>HLOOKUP(T696,既存設備NO1!$E$16:$P$17,2,0)</f>
        <v>0</v>
      </c>
      <c r="AE696" s="62">
        <f t="shared" si="22"/>
        <v>0.75</v>
      </c>
    </row>
    <row r="697" spans="20:31">
      <c r="T697" s="55">
        <v>12</v>
      </c>
      <c r="U697" s="67">
        <v>2010</v>
      </c>
      <c r="V697" s="46" t="s">
        <v>124</v>
      </c>
      <c r="W697" s="46" t="s">
        <v>111</v>
      </c>
      <c r="X697" s="46" t="s">
        <v>140</v>
      </c>
      <c r="Y697" s="68" t="str">
        <f t="shared" si="23"/>
        <v>122010冷房ビル用マルチ無し（一定速）</v>
      </c>
      <c r="Z697" s="69">
        <v>0.25</v>
      </c>
      <c r="AA697" s="69">
        <v>0.75</v>
      </c>
      <c r="AB697" s="70">
        <v>0.25</v>
      </c>
      <c r="AC697" s="70">
        <v>0.75</v>
      </c>
      <c r="AD697" s="61">
        <f>HLOOKUP(T697,既存設備NO1!$E$16:$P$17,2,0)</f>
        <v>0</v>
      </c>
      <c r="AE697" s="62">
        <f t="shared" si="22"/>
        <v>0.75</v>
      </c>
    </row>
    <row r="698" spans="20:31">
      <c r="T698" s="55">
        <v>12</v>
      </c>
      <c r="U698" s="67">
        <v>2010</v>
      </c>
      <c r="V698" s="46" t="s">
        <v>124</v>
      </c>
      <c r="W698" s="46" t="s">
        <v>121</v>
      </c>
      <c r="X698" s="46" t="s">
        <v>140</v>
      </c>
      <c r="Y698" s="68" t="str">
        <f t="shared" si="23"/>
        <v>122010冷房設備用無し（一定速）</v>
      </c>
      <c r="Z698" s="69">
        <v>0.25</v>
      </c>
      <c r="AA698" s="69">
        <v>0.75</v>
      </c>
      <c r="AB698" s="70">
        <v>0.25</v>
      </c>
      <c r="AC698" s="70">
        <v>0.75</v>
      </c>
      <c r="AD698" s="61">
        <f>HLOOKUP(T698,既存設備NO1!$E$16:$P$17,2,0)</f>
        <v>0</v>
      </c>
      <c r="AE698" s="62">
        <f t="shared" ref="AE698:AE728" si="24">ROUNDDOWN(IF(AD698&gt;=0.25,Z698*AD698+AA698,AB698*AD698+AC698),3)</f>
        <v>0.75</v>
      </c>
    </row>
    <row r="699" spans="20:31">
      <c r="T699" s="55">
        <v>12</v>
      </c>
      <c r="U699" s="67">
        <v>2010</v>
      </c>
      <c r="V699" s="46" t="s">
        <v>156</v>
      </c>
      <c r="W699" s="46" t="s">
        <v>125</v>
      </c>
      <c r="X699" s="46" t="s">
        <v>102</v>
      </c>
      <c r="Y699" s="68" t="str">
        <f t="shared" si="23"/>
        <v>122010暖房店舗用有り</v>
      </c>
      <c r="Z699" s="69">
        <v>-0.72</v>
      </c>
      <c r="AA699" s="69">
        <v>1.72</v>
      </c>
      <c r="AB699" s="70">
        <v>1.0757000000000001</v>
      </c>
      <c r="AC699" s="70">
        <v>1.2710999999999999</v>
      </c>
      <c r="AD699" s="61">
        <f>HLOOKUP(T699,既存設備NO1!$E$16:$P$17,2,0)</f>
        <v>0</v>
      </c>
      <c r="AE699" s="62">
        <f t="shared" si="24"/>
        <v>1.2709999999999999</v>
      </c>
    </row>
    <row r="700" spans="20:31">
      <c r="T700" s="55">
        <v>12</v>
      </c>
      <c r="U700" s="67">
        <v>2010</v>
      </c>
      <c r="V700" s="46" t="s">
        <v>156</v>
      </c>
      <c r="W700" s="46" t="s">
        <v>111</v>
      </c>
      <c r="X700" s="46" t="s">
        <v>102</v>
      </c>
      <c r="Y700" s="68" t="str">
        <f t="shared" si="23"/>
        <v>122010暖房ビル用マルチ有り</v>
      </c>
      <c r="Z700" s="69">
        <v>-0.7</v>
      </c>
      <c r="AA700" s="69">
        <v>1.7</v>
      </c>
      <c r="AB700" s="70">
        <v>1.036</v>
      </c>
      <c r="AC700" s="70">
        <v>1.266</v>
      </c>
      <c r="AD700" s="61">
        <f>HLOOKUP(T700,既存設備NO1!$E$16:$P$17,2,0)</f>
        <v>0</v>
      </c>
      <c r="AE700" s="62">
        <f t="shared" si="24"/>
        <v>1.266</v>
      </c>
    </row>
    <row r="701" spans="20:31">
      <c r="T701" s="55">
        <v>12</v>
      </c>
      <c r="U701" s="67">
        <v>2010</v>
      </c>
      <c r="V701" s="46" t="s">
        <v>156</v>
      </c>
      <c r="W701" s="46" t="s">
        <v>121</v>
      </c>
      <c r="X701" s="46" t="s">
        <v>102</v>
      </c>
      <c r="Y701" s="68" t="str">
        <f t="shared" si="23"/>
        <v>122010暖房設備用有り</v>
      </c>
      <c r="Z701" s="69">
        <v>-0.26</v>
      </c>
      <c r="AA701" s="69">
        <v>1.26</v>
      </c>
      <c r="AB701" s="70">
        <v>0.82779999999999998</v>
      </c>
      <c r="AC701" s="70">
        <v>0.98809999999999998</v>
      </c>
      <c r="AD701" s="61">
        <f>HLOOKUP(T701,既存設備NO1!$E$16:$P$17,2,0)</f>
        <v>0</v>
      </c>
      <c r="AE701" s="62">
        <f t="shared" si="24"/>
        <v>0.98799999999999999</v>
      </c>
    </row>
    <row r="702" spans="20:31">
      <c r="T702" s="55">
        <v>12</v>
      </c>
      <c r="U702" s="67">
        <v>2010</v>
      </c>
      <c r="V702" s="46" t="s">
        <v>156</v>
      </c>
      <c r="W702" s="46" t="s">
        <v>125</v>
      </c>
      <c r="X702" s="46" t="s">
        <v>140</v>
      </c>
      <c r="Y702" s="68" t="str">
        <f t="shared" si="23"/>
        <v>122010暖房店舗用無し（一定速）</v>
      </c>
      <c r="Z702" s="69">
        <v>0.25</v>
      </c>
      <c r="AA702" s="69">
        <v>0.75</v>
      </c>
      <c r="AB702" s="70">
        <v>0.25</v>
      </c>
      <c r="AC702" s="70">
        <v>0.75</v>
      </c>
      <c r="AD702" s="61">
        <f>HLOOKUP(T702,既存設備NO1!$E$16:$P$17,2,0)</f>
        <v>0</v>
      </c>
      <c r="AE702" s="62">
        <f t="shared" si="24"/>
        <v>0.75</v>
      </c>
    </row>
    <row r="703" spans="20:31">
      <c r="T703" s="55">
        <v>12</v>
      </c>
      <c r="U703" s="67">
        <v>2010</v>
      </c>
      <c r="V703" s="46" t="s">
        <v>156</v>
      </c>
      <c r="W703" s="46" t="s">
        <v>111</v>
      </c>
      <c r="X703" s="46" t="s">
        <v>140</v>
      </c>
      <c r="Y703" s="68" t="str">
        <f t="shared" si="23"/>
        <v>122010暖房ビル用マルチ無し（一定速）</v>
      </c>
      <c r="Z703" s="69">
        <v>0.25</v>
      </c>
      <c r="AA703" s="69">
        <v>0.75</v>
      </c>
      <c r="AB703" s="70">
        <v>0.25</v>
      </c>
      <c r="AC703" s="70">
        <v>0.75</v>
      </c>
      <c r="AD703" s="61">
        <f>HLOOKUP(T703,既存設備NO1!$E$16:$P$17,2,0)</f>
        <v>0</v>
      </c>
      <c r="AE703" s="62">
        <f t="shared" si="24"/>
        <v>0.75</v>
      </c>
    </row>
    <row r="704" spans="20:31">
      <c r="T704" s="55">
        <v>12</v>
      </c>
      <c r="U704" s="67">
        <v>2010</v>
      </c>
      <c r="V704" s="46" t="s">
        <v>156</v>
      </c>
      <c r="W704" s="46" t="s">
        <v>121</v>
      </c>
      <c r="X704" s="46" t="s">
        <v>140</v>
      </c>
      <c r="Y704" s="68" t="str">
        <f t="shared" si="23"/>
        <v>122010暖房設備用無し（一定速）</v>
      </c>
      <c r="Z704" s="69">
        <v>0.25</v>
      </c>
      <c r="AA704" s="69">
        <v>0.75</v>
      </c>
      <c r="AB704" s="70">
        <v>0.25</v>
      </c>
      <c r="AC704" s="70">
        <v>0.75</v>
      </c>
      <c r="AD704" s="61">
        <f>HLOOKUP(T704,既存設備NO1!$E$16:$P$17,2,0)</f>
        <v>0</v>
      </c>
      <c r="AE704" s="62">
        <f t="shared" si="24"/>
        <v>0.75</v>
      </c>
    </row>
    <row r="705" spans="20:31">
      <c r="T705" s="55">
        <v>12</v>
      </c>
      <c r="U705" s="67">
        <v>2015</v>
      </c>
      <c r="V705" s="46" t="s">
        <v>124</v>
      </c>
      <c r="W705" s="46" t="s">
        <v>125</v>
      </c>
      <c r="X705" s="46" t="s">
        <v>102</v>
      </c>
      <c r="Y705" s="68" t="str">
        <f t="shared" si="23"/>
        <v>122015冷房店舗用有り</v>
      </c>
      <c r="Z705" s="69">
        <v>-1.38</v>
      </c>
      <c r="AA705" s="69">
        <v>2.38</v>
      </c>
      <c r="AB705" s="70">
        <v>1.0581</v>
      </c>
      <c r="AC705" s="70">
        <v>1.7705</v>
      </c>
      <c r="AD705" s="61">
        <f>HLOOKUP(T705,既存設備NO1!$E$16:$P$17,2,0)</f>
        <v>0</v>
      </c>
      <c r="AE705" s="62">
        <f t="shared" si="24"/>
        <v>1.77</v>
      </c>
    </row>
    <row r="706" spans="20:31">
      <c r="T706" s="55">
        <v>12</v>
      </c>
      <c r="U706" s="67">
        <v>2015</v>
      </c>
      <c r="V706" s="46" t="s">
        <v>124</v>
      </c>
      <c r="W706" s="46" t="s">
        <v>111</v>
      </c>
      <c r="X706" s="46" t="s">
        <v>102</v>
      </c>
      <c r="Y706" s="68" t="str">
        <f t="shared" si="23"/>
        <v>122015冷房ビル用マルチ有り</v>
      </c>
      <c r="Z706" s="69">
        <v>-1.5740000000000001</v>
      </c>
      <c r="AA706" s="69">
        <v>2.5739999999999998</v>
      </c>
      <c r="AB706" s="70">
        <v>1.0751999999999999</v>
      </c>
      <c r="AC706" s="70">
        <v>1.9117</v>
      </c>
      <c r="AD706" s="61">
        <f>HLOOKUP(T706,既存設備NO1!$E$16:$P$17,2,0)</f>
        <v>0</v>
      </c>
      <c r="AE706" s="62">
        <f t="shared" si="24"/>
        <v>1.911</v>
      </c>
    </row>
    <row r="707" spans="20:31">
      <c r="T707" s="55">
        <v>12</v>
      </c>
      <c r="U707" s="67">
        <v>2015</v>
      </c>
      <c r="V707" s="46" t="s">
        <v>124</v>
      </c>
      <c r="W707" s="46" t="s">
        <v>121</v>
      </c>
      <c r="X707" s="46" t="s">
        <v>102</v>
      </c>
      <c r="Y707" s="68" t="str">
        <f t="shared" si="23"/>
        <v>122015冷房設備用有り</v>
      </c>
      <c r="Z707" s="69">
        <v>-0.62</v>
      </c>
      <c r="AA707" s="69">
        <v>1.62</v>
      </c>
      <c r="AB707" s="70">
        <v>1.0472999999999999</v>
      </c>
      <c r="AC707" s="70">
        <v>1.2032</v>
      </c>
      <c r="AD707" s="61">
        <f>HLOOKUP(T707,既存設備NO1!$E$16:$P$17,2,0)</f>
        <v>0</v>
      </c>
      <c r="AE707" s="62">
        <f t="shared" si="24"/>
        <v>1.2030000000000001</v>
      </c>
    </row>
    <row r="708" spans="20:31">
      <c r="T708" s="55">
        <v>12</v>
      </c>
      <c r="U708" s="67">
        <v>2015</v>
      </c>
      <c r="V708" s="46" t="s">
        <v>124</v>
      </c>
      <c r="W708" s="46" t="s">
        <v>125</v>
      </c>
      <c r="X708" s="46" t="s">
        <v>140</v>
      </c>
      <c r="Y708" s="68" t="str">
        <f t="shared" si="23"/>
        <v>122015冷房店舗用無し（一定速）</v>
      </c>
      <c r="Z708" s="69">
        <v>0.25</v>
      </c>
      <c r="AA708" s="69">
        <v>0.75</v>
      </c>
      <c r="AB708" s="70">
        <v>0.25</v>
      </c>
      <c r="AC708" s="70">
        <v>0.75</v>
      </c>
      <c r="AD708" s="61">
        <f>HLOOKUP(T708,既存設備NO1!$E$16:$P$17,2,0)</f>
        <v>0</v>
      </c>
      <c r="AE708" s="62">
        <f t="shared" si="24"/>
        <v>0.75</v>
      </c>
    </row>
    <row r="709" spans="20:31">
      <c r="T709" s="55">
        <v>12</v>
      </c>
      <c r="U709" s="67">
        <v>2015</v>
      </c>
      <c r="V709" s="46" t="s">
        <v>124</v>
      </c>
      <c r="W709" s="46" t="s">
        <v>111</v>
      </c>
      <c r="X709" s="46" t="s">
        <v>140</v>
      </c>
      <c r="Y709" s="68" t="str">
        <f t="shared" si="23"/>
        <v>122015冷房ビル用マルチ無し（一定速）</v>
      </c>
      <c r="Z709" s="69">
        <v>0.25</v>
      </c>
      <c r="AA709" s="69">
        <v>0.75</v>
      </c>
      <c r="AB709" s="70">
        <v>0.25</v>
      </c>
      <c r="AC709" s="70">
        <v>0.75</v>
      </c>
      <c r="AD709" s="61">
        <f>HLOOKUP(T709,既存設備NO1!$E$16:$P$17,2,0)</f>
        <v>0</v>
      </c>
      <c r="AE709" s="62">
        <f t="shared" si="24"/>
        <v>0.75</v>
      </c>
    </row>
    <row r="710" spans="20:31">
      <c r="T710" s="55">
        <v>12</v>
      </c>
      <c r="U710" s="67">
        <v>2015</v>
      </c>
      <c r="V710" s="46" t="s">
        <v>124</v>
      </c>
      <c r="W710" s="46" t="s">
        <v>121</v>
      </c>
      <c r="X710" s="46" t="s">
        <v>140</v>
      </c>
      <c r="Y710" s="68" t="str">
        <f t="shared" si="23"/>
        <v>122015冷房設備用無し（一定速）</v>
      </c>
      <c r="Z710" s="69">
        <v>0.25</v>
      </c>
      <c r="AA710" s="69">
        <v>0.75</v>
      </c>
      <c r="AB710" s="70">
        <v>0.25</v>
      </c>
      <c r="AC710" s="70">
        <v>0.75</v>
      </c>
      <c r="AD710" s="61">
        <f>HLOOKUP(T710,既存設備NO1!$E$16:$P$17,2,0)</f>
        <v>0</v>
      </c>
      <c r="AE710" s="62">
        <f t="shared" si="24"/>
        <v>0.75</v>
      </c>
    </row>
    <row r="711" spans="20:31">
      <c r="T711" s="55">
        <v>12</v>
      </c>
      <c r="U711" s="56">
        <v>2015</v>
      </c>
      <c r="V711" s="57" t="s">
        <v>156</v>
      </c>
      <c r="W711" s="57" t="s">
        <v>125</v>
      </c>
      <c r="X711" s="57" t="s">
        <v>102</v>
      </c>
      <c r="Y711" s="58" t="str">
        <f t="shared" si="23"/>
        <v>122015暖房店舗用有り</v>
      </c>
      <c r="Z711" s="59">
        <v>-0.97</v>
      </c>
      <c r="AA711" s="59">
        <v>1.97</v>
      </c>
      <c r="AB711" s="60">
        <v>1.0867</v>
      </c>
      <c r="AC711" s="60">
        <v>1.4558</v>
      </c>
      <c r="AD711" s="61">
        <f>HLOOKUP(T711,既存設備NO1!$E$16:$P$17,2,0)</f>
        <v>0</v>
      </c>
      <c r="AE711" s="62">
        <f t="shared" si="24"/>
        <v>1.4550000000000001</v>
      </c>
    </row>
    <row r="712" spans="20:31">
      <c r="T712" s="55">
        <v>12</v>
      </c>
      <c r="U712" s="56">
        <v>2015</v>
      </c>
      <c r="V712" s="57" t="s">
        <v>156</v>
      </c>
      <c r="W712" s="57" t="s">
        <v>111</v>
      </c>
      <c r="X712" s="57" t="s">
        <v>102</v>
      </c>
      <c r="Y712" s="58" t="str">
        <f t="shared" si="23"/>
        <v>122015暖房ビル用マルチ有り</v>
      </c>
      <c r="Z712" s="59">
        <v>-0.876</v>
      </c>
      <c r="AA712" s="59">
        <v>1.8759999999999999</v>
      </c>
      <c r="AB712" s="60">
        <v>1.0398000000000001</v>
      </c>
      <c r="AC712" s="60">
        <v>1.3971</v>
      </c>
      <c r="AD712" s="61">
        <f>HLOOKUP(T712,既存設備NO1!$E$16:$P$17,2,0)</f>
        <v>0</v>
      </c>
      <c r="AE712" s="62">
        <f t="shared" si="24"/>
        <v>1.397</v>
      </c>
    </row>
    <row r="713" spans="20:31">
      <c r="T713" s="55">
        <v>12</v>
      </c>
      <c r="U713" s="56">
        <v>2015</v>
      </c>
      <c r="V713" s="57" t="s">
        <v>156</v>
      </c>
      <c r="W713" s="57" t="s">
        <v>121</v>
      </c>
      <c r="X713" s="57" t="s">
        <v>102</v>
      </c>
      <c r="Y713" s="58" t="str">
        <f t="shared" si="23"/>
        <v>122015暖房設備用有り</v>
      </c>
      <c r="Z713" s="59">
        <v>-0.59799999999999998</v>
      </c>
      <c r="AA713" s="59">
        <v>1.5980000000000001</v>
      </c>
      <c r="AB713" s="60">
        <v>1.0339</v>
      </c>
      <c r="AC713" s="60">
        <v>1.19</v>
      </c>
      <c r="AD713" s="61">
        <f>HLOOKUP(T713,既存設備NO1!$E$16:$P$17,2,0)</f>
        <v>0</v>
      </c>
      <c r="AE713" s="62">
        <f t="shared" si="24"/>
        <v>1.19</v>
      </c>
    </row>
    <row r="714" spans="20:31">
      <c r="T714" s="55">
        <v>12</v>
      </c>
      <c r="U714" s="56">
        <v>2015</v>
      </c>
      <c r="V714" s="57" t="s">
        <v>156</v>
      </c>
      <c r="W714" s="57" t="s">
        <v>125</v>
      </c>
      <c r="X714" s="57" t="s">
        <v>140</v>
      </c>
      <c r="Y714" s="58" t="str">
        <f t="shared" si="23"/>
        <v>122015暖房店舗用無し（一定速）</v>
      </c>
      <c r="Z714" s="59">
        <v>0.25</v>
      </c>
      <c r="AA714" s="59">
        <v>0.75</v>
      </c>
      <c r="AB714" s="60">
        <v>0.25</v>
      </c>
      <c r="AC714" s="60">
        <v>0.75</v>
      </c>
      <c r="AD714" s="61">
        <f>HLOOKUP(T714,既存設備NO1!$E$16:$P$17,2,0)</f>
        <v>0</v>
      </c>
      <c r="AE714" s="62">
        <f t="shared" si="24"/>
        <v>0.75</v>
      </c>
    </row>
    <row r="715" spans="20:31">
      <c r="T715" s="55">
        <v>12</v>
      </c>
      <c r="U715" s="56">
        <v>2015</v>
      </c>
      <c r="V715" s="57" t="s">
        <v>156</v>
      </c>
      <c r="W715" s="57" t="s">
        <v>111</v>
      </c>
      <c r="X715" s="57" t="s">
        <v>140</v>
      </c>
      <c r="Y715" s="58" t="str">
        <f t="shared" si="23"/>
        <v>122015暖房ビル用マルチ無し（一定速）</v>
      </c>
      <c r="Z715" s="59">
        <v>0.25</v>
      </c>
      <c r="AA715" s="59">
        <v>0.75</v>
      </c>
      <c r="AB715" s="60">
        <v>0.25</v>
      </c>
      <c r="AC715" s="60">
        <v>0.75</v>
      </c>
      <c r="AD715" s="61">
        <f>HLOOKUP(T715,既存設備NO1!$E$16:$P$17,2,0)</f>
        <v>0</v>
      </c>
      <c r="AE715" s="62">
        <f t="shared" si="24"/>
        <v>0.75</v>
      </c>
    </row>
    <row r="716" spans="20:31">
      <c r="T716" s="55">
        <v>12</v>
      </c>
      <c r="U716" s="57">
        <v>2015</v>
      </c>
      <c r="V716" s="57" t="s">
        <v>156</v>
      </c>
      <c r="W716" s="57" t="s">
        <v>121</v>
      </c>
      <c r="X716" s="57" t="s">
        <v>140</v>
      </c>
      <c r="Y716" s="58" t="str">
        <f t="shared" si="23"/>
        <v>122015暖房設備用無し（一定速）</v>
      </c>
      <c r="Z716" s="59">
        <v>0.25</v>
      </c>
      <c r="AA716" s="59">
        <v>0.75</v>
      </c>
      <c r="AB716" s="60">
        <v>0.25</v>
      </c>
      <c r="AC716" s="60">
        <v>0.75</v>
      </c>
      <c r="AD716" s="61">
        <f>HLOOKUP(T716,既存設備NO1!$E$16:$P$17,2,0)</f>
        <v>0</v>
      </c>
      <c r="AE716" s="62">
        <f t="shared" si="24"/>
        <v>0.75</v>
      </c>
    </row>
    <row r="717" spans="20:31">
      <c r="T717" s="71">
        <v>12</v>
      </c>
      <c r="U717" s="72">
        <v>2020</v>
      </c>
      <c r="V717" s="72" t="s">
        <v>124</v>
      </c>
      <c r="W717" s="72" t="s">
        <v>125</v>
      </c>
      <c r="X717" s="72" t="s">
        <v>102</v>
      </c>
      <c r="Y717" s="73" t="str">
        <f t="shared" si="23"/>
        <v>122020冷房店舗用有り</v>
      </c>
      <c r="Z717" s="72">
        <v>-1.38</v>
      </c>
      <c r="AA717" s="72">
        <v>2.38</v>
      </c>
      <c r="AB717" s="72">
        <v>1.0581</v>
      </c>
      <c r="AC717" s="72">
        <v>1.7705</v>
      </c>
      <c r="AD717" s="61">
        <f>HLOOKUP(T717,既存設備NO1!$E$16:$P$17,2,0)</f>
        <v>0</v>
      </c>
      <c r="AE717" s="74">
        <f t="shared" si="24"/>
        <v>1.77</v>
      </c>
    </row>
    <row r="718" spans="20:31">
      <c r="T718" s="71">
        <v>12</v>
      </c>
      <c r="U718" s="72">
        <v>2020</v>
      </c>
      <c r="V718" s="72" t="s">
        <v>124</v>
      </c>
      <c r="W718" s="72" t="s">
        <v>111</v>
      </c>
      <c r="X718" s="72" t="s">
        <v>102</v>
      </c>
      <c r="Y718" s="73" t="str">
        <f t="shared" si="23"/>
        <v>122020冷房ビル用マルチ有り</v>
      </c>
      <c r="Z718" s="72">
        <v>-1.68</v>
      </c>
      <c r="AA718" s="72">
        <v>2.68</v>
      </c>
      <c r="AB718" s="72">
        <v>1.0788</v>
      </c>
      <c r="AC718" s="72">
        <v>2.0053000000000001</v>
      </c>
      <c r="AD718" s="61">
        <f>HLOOKUP(T718,既存設備NO1!$E$16:$P$17,2,0)</f>
        <v>0</v>
      </c>
      <c r="AE718" s="74">
        <f t="shared" si="24"/>
        <v>2.0049999999999999</v>
      </c>
    </row>
    <row r="719" spans="20:31">
      <c r="T719" s="71">
        <v>12</v>
      </c>
      <c r="U719" s="72">
        <v>2020</v>
      </c>
      <c r="V719" s="72" t="s">
        <v>124</v>
      </c>
      <c r="W719" s="72" t="s">
        <v>121</v>
      </c>
      <c r="X719" s="72" t="s">
        <v>102</v>
      </c>
      <c r="Y719" s="73" t="str">
        <f t="shared" si="23"/>
        <v>122020冷房設備用有り</v>
      </c>
      <c r="Z719" s="72">
        <v>-0.62</v>
      </c>
      <c r="AA719" s="72">
        <v>1.62</v>
      </c>
      <c r="AB719" s="72">
        <v>1.0472999999999999</v>
      </c>
      <c r="AC719" s="72">
        <v>1.2032</v>
      </c>
      <c r="AD719" s="61">
        <f>HLOOKUP(T719,既存設備NO1!$E$16:$P$17,2,0)</f>
        <v>0</v>
      </c>
      <c r="AE719" s="74">
        <f t="shared" si="24"/>
        <v>1.2030000000000001</v>
      </c>
    </row>
    <row r="720" spans="20:31">
      <c r="T720" s="71">
        <v>12</v>
      </c>
      <c r="U720" s="72">
        <v>2020</v>
      </c>
      <c r="V720" s="72" t="s">
        <v>124</v>
      </c>
      <c r="W720" s="72" t="s">
        <v>125</v>
      </c>
      <c r="X720" s="72" t="s">
        <v>140</v>
      </c>
      <c r="Y720" s="73" t="str">
        <f t="shared" si="23"/>
        <v>122020冷房店舗用無し（一定速）</v>
      </c>
      <c r="Z720" s="75">
        <v>0.25</v>
      </c>
      <c r="AA720" s="75">
        <v>0.75</v>
      </c>
      <c r="AB720" s="76">
        <v>0.25</v>
      </c>
      <c r="AC720" s="76">
        <v>0.75</v>
      </c>
      <c r="AD720" s="61">
        <f>HLOOKUP(T720,既存設備NO1!$E$16:$P$17,2,0)</f>
        <v>0</v>
      </c>
      <c r="AE720" s="74">
        <f t="shared" si="24"/>
        <v>0.75</v>
      </c>
    </row>
    <row r="721" spans="20:31">
      <c r="T721" s="71">
        <v>12</v>
      </c>
      <c r="U721" s="72">
        <v>2020</v>
      </c>
      <c r="V721" s="72" t="s">
        <v>124</v>
      </c>
      <c r="W721" s="72" t="s">
        <v>111</v>
      </c>
      <c r="X721" s="72" t="s">
        <v>140</v>
      </c>
      <c r="Y721" s="73" t="str">
        <f t="shared" si="23"/>
        <v>122020冷房ビル用マルチ無し（一定速）</v>
      </c>
      <c r="Z721" s="75">
        <v>0.25</v>
      </c>
      <c r="AA721" s="75">
        <v>0.75</v>
      </c>
      <c r="AB721" s="76">
        <v>0.25</v>
      </c>
      <c r="AC721" s="76">
        <v>0.75</v>
      </c>
      <c r="AD721" s="61">
        <f>HLOOKUP(T721,既存設備NO1!$E$16:$P$17,2,0)</f>
        <v>0</v>
      </c>
      <c r="AE721" s="74">
        <f t="shared" si="24"/>
        <v>0.75</v>
      </c>
    </row>
    <row r="722" spans="20:31">
      <c r="T722" s="71">
        <v>12</v>
      </c>
      <c r="U722" s="72">
        <v>2020</v>
      </c>
      <c r="V722" s="72" t="s">
        <v>124</v>
      </c>
      <c r="W722" s="72" t="s">
        <v>121</v>
      </c>
      <c r="X722" s="72" t="s">
        <v>140</v>
      </c>
      <c r="Y722" s="73" t="str">
        <f t="shared" si="23"/>
        <v>122020冷房設備用無し（一定速）</v>
      </c>
      <c r="Z722" s="75">
        <v>0.25</v>
      </c>
      <c r="AA722" s="75">
        <v>0.75</v>
      </c>
      <c r="AB722" s="76">
        <v>0.25</v>
      </c>
      <c r="AC722" s="76">
        <v>0.75</v>
      </c>
      <c r="AD722" s="61">
        <f>HLOOKUP(T722,既存設備NO1!$E$16:$P$17,2,0)</f>
        <v>0</v>
      </c>
      <c r="AE722" s="74">
        <f t="shared" si="24"/>
        <v>0.75</v>
      </c>
    </row>
    <row r="723" spans="20:31">
      <c r="T723" s="71">
        <v>12</v>
      </c>
      <c r="U723" s="72">
        <v>2020</v>
      </c>
      <c r="V723" s="72" t="s">
        <v>156</v>
      </c>
      <c r="W723" s="72" t="s">
        <v>125</v>
      </c>
      <c r="X723" s="72" t="s">
        <v>102</v>
      </c>
      <c r="Y723" s="73" t="str">
        <f t="shared" si="23"/>
        <v>122020暖房店舗用有り</v>
      </c>
      <c r="Z723" s="72">
        <v>-0.96</v>
      </c>
      <c r="AA723" s="72">
        <v>1.96</v>
      </c>
      <c r="AB723" s="72">
        <v>1.0862000000000001</v>
      </c>
      <c r="AC723" s="72">
        <v>1.4483999999999999</v>
      </c>
      <c r="AD723" s="61">
        <f>HLOOKUP(T723,既存設備NO1!$E$16:$P$17,2,0)</f>
        <v>0</v>
      </c>
      <c r="AE723" s="74">
        <f t="shared" si="24"/>
        <v>1.448</v>
      </c>
    </row>
    <row r="724" spans="20:31">
      <c r="T724" s="71">
        <v>12</v>
      </c>
      <c r="U724" s="72">
        <v>2020</v>
      </c>
      <c r="V724" s="72" t="s">
        <v>156</v>
      </c>
      <c r="W724" s="72" t="s">
        <v>111</v>
      </c>
      <c r="X724" s="72" t="s">
        <v>102</v>
      </c>
      <c r="Y724" s="73" t="str">
        <f t="shared" si="23"/>
        <v>122020暖房ビル用マルチ有り</v>
      </c>
      <c r="Z724" s="72">
        <v>-1.1000000000000001</v>
      </c>
      <c r="AA724" s="72">
        <v>2.1</v>
      </c>
      <c r="AB724" s="72">
        <v>1.0416000000000001</v>
      </c>
      <c r="AC724" s="72">
        <v>1.4596</v>
      </c>
      <c r="AD724" s="61">
        <f>HLOOKUP(T724,既存設備NO1!$E$16:$P$17,2,0)</f>
        <v>0</v>
      </c>
      <c r="AE724" s="74">
        <f t="shared" si="24"/>
        <v>1.4590000000000001</v>
      </c>
    </row>
    <row r="725" spans="20:31">
      <c r="T725" s="71">
        <v>12</v>
      </c>
      <c r="U725" s="72">
        <v>2020</v>
      </c>
      <c r="V725" s="72" t="s">
        <v>156</v>
      </c>
      <c r="W725" s="72" t="s">
        <v>121</v>
      </c>
      <c r="X725" s="72" t="s">
        <v>102</v>
      </c>
      <c r="Y725" s="73" t="str">
        <f t="shared" si="23"/>
        <v>122020暖房設備用有り</v>
      </c>
      <c r="Z725" s="72">
        <v>-0.46</v>
      </c>
      <c r="AA725" s="72">
        <v>1.46</v>
      </c>
      <c r="AB725" s="72">
        <v>0.94</v>
      </c>
      <c r="AC725" s="72">
        <v>1.1100000000000001</v>
      </c>
      <c r="AD725" s="61">
        <f>HLOOKUP(T725,既存設備NO1!$E$16:$P$17,2,0)</f>
        <v>0</v>
      </c>
      <c r="AE725" s="74">
        <f t="shared" si="24"/>
        <v>1.1100000000000001</v>
      </c>
    </row>
    <row r="726" spans="20:31">
      <c r="T726" s="71">
        <v>12</v>
      </c>
      <c r="U726" s="72">
        <v>2020</v>
      </c>
      <c r="V726" s="72" t="s">
        <v>156</v>
      </c>
      <c r="W726" s="72" t="s">
        <v>125</v>
      </c>
      <c r="X726" s="72" t="s">
        <v>140</v>
      </c>
      <c r="Y726" s="73" t="str">
        <f t="shared" si="23"/>
        <v>122020暖房店舗用無し（一定速）</v>
      </c>
      <c r="Z726" s="75">
        <v>0.25</v>
      </c>
      <c r="AA726" s="75">
        <v>0.75</v>
      </c>
      <c r="AB726" s="76">
        <v>0.25</v>
      </c>
      <c r="AC726" s="76">
        <v>0.75</v>
      </c>
      <c r="AD726" s="61">
        <f>HLOOKUP(T726,既存設備NO1!$E$16:$P$17,2,0)</f>
        <v>0</v>
      </c>
      <c r="AE726" s="74">
        <f t="shared" si="24"/>
        <v>0.75</v>
      </c>
    </row>
    <row r="727" spans="20:31">
      <c r="T727" s="71">
        <v>12</v>
      </c>
      <c r="U727" s="72">
        <v>2020</v>
      </c>
      <c r="V727" s="72" t="s">
        <v>156</v>
      </c>
      <c r="W727" s="72" t="s">
        <v>111</v>
      </c>
      <c r="X727" s="72" t="s">
        <v>140</v>
      </c>
      <c r="Y727" s="73" t="str">
        <f t="shared" si="23"/>
        <v>122020暖房ビル用マルチ無し（一定速）</v>
      </c>
      <c r="Z727" s="75">
        <v>0.25</v>
      </c>
      <c r="AA727" s="75">
        <v>0.75</v>
      </c>
      <c r="AB727" s="76">
        <v>0.25</v>
      </c>
      <c r="AC727" s="76">
        <v>0.75</v>
      </c>
      <c r="AD727" s="61">
        <f>HLOOKUP(T727,既存設備NO1!$E$16:$P$17,2,0)</f>
        <v>0</v>
      </c>
      <c r="AE727" s="74">
        <f t="shared" si="24"/>
        <v>0.75</v>
      </c>
    </row>
    <row r="728" spans="20:31">
      <c r="T728" s="71">
        <v>12</v>
      </c>
      <c r="U728" s="72">
        <v>2020</v>
      </c>
      <c r="V728" s="72" t="s">
        <v>156</v>
      </c>
      <c r="W728" s="72" t="s">
        <v>121</v>
      </c>
      <c r="X728" s="72" t="s">
        <v>140</v>
      </c>
      <c r="Y728" s="73" t="str">
        <f t="shared" si="23"/>
        <v>122020暖房設備用無し（一定速）</v>
      </c>
      <c r="Z728" s="75">
        <v>0.25</v>
      </c>
      <c r="AA728" s="75">
        <v>0.75</v>
      </c>
      <c r="AB728" s="76">
        <v>0.25</v>
      </c>
      <c r="AC728" s="76">
        <v>0.75</v>
      </c>
      <c r="AD728" s="61">
        <f>HLOOKUP(T728,既存設備NO1!$E$16:$P$17,2,0)</f>
        <v>0</v>
      </c>
      <c r="AE728" s="74">
        <f t="shared" si="24"/>
        <v>0.75</v>
      </c>
    </row>
  </sheetData>
  <sheetProtection selectLockedCells="1"/>
  <autoFilter ref="T8:AE728" xr:uid="{00000000-0009-0000-0000-000003000000}"/>
  <mergeCells count="2">
    <mergeCell ref="T2:U2"/>
    <mergeCell ref="T3:U3"/>
  </mergeCells>
  <phoneticPr fontId="1"/>
  <pageMargins left="0.31496062992125984" right="0.31496062992125984" top="0" bottom="0" header="0.31496062992125984" footer="0.31496062992125984"/>
  <pageSetup paperSize="9" scale="4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pageSetUpPr fitToPage="1"/>
  </sheetPr>
  <dimension ref="B1:R51"/>
  <sheetViews>
    <sheetView showGridLines="0" topLeftCell="A4" zoomScale="85" zoomScaleNormal="85" workbookViewId="0">
      <selection activeCell="D14" sqref="D14"/>
    </sheetView>
  </sheetViews>
  <sheetFormatPr defaultRowHeight="18.75"/>
  <cols>
    <col min="1" max="1" width="3.125" style="144" customWidth="1"/>
    <col min="2" max="2" width="4.625" style="144" customWidth="1"/>
    <col min="3" max="3" width="9" style="144" customWidth="1"/>
    <col min="4" max="16" width="9" style="144"/>
    <col min="17" max="17" width="4.625" style="144" customWidth="1"/>
    <col min="18" max="18" width="3.125" style="144" customWidth="1"/>
    <col min="19" max="16384" width="9" style="144"/>
  </cols>
  <sheetData>
    <row r="1" spans="2:18">
      <c r="B1" s="144" t="s">
        <v>793</v>
      </c>
      <c r="J1" s="144" t="s">
        <v>78</v>
      </c>
      <c r="K1" s="177">
        <f>+入力ホーム設備NO1!K1</f>
        <v>0</v>
      </c>
      <c r="L1" s="177"/>
      <c r="M1" s="177"/>
      <c r="N1" s="177"/>
      <c r="O1" s="144" t="s">
        <v>79</v>
      </c>
      <c r="P1" s="145">
        <v>2</v>
      </c>
    </row>
    <row r="2" spans="2:18" ht="27.75" customHeight="1">
      <c r="B2" s="146"/>
      <c r="C2" s="147"/>
      <c r="D2" s="147"/>
      <c r="E2" s="147"/>
      <c r="F2" s="147"/>
      <c r="G2" s="147"/>
      <c r="H2" s="147"/>
      <c r="I2" s="147"/>
      <c r="J2" s="147"/>
      <c r="K2" s="147"/>
      <c r="L2" s="147"/>
      <c r="M2" s="147"/>
      <c r="N2" s="147"/>
      <c r="O2" s="147"/>
      <c r="P2" s="147"/>
      <c r="Q2" s="148"/>
    </row>
    <row r="3" spans="2:18" ht="48" customHeight="1">
      <c r="B3" s="149"/>
      <c r="C3" s="150" t="s">
        <v>797</v>
      </c>
      <c r="D3" s="151"/>
      <c r="E3" s="151"/>
      <c r="F3" s="151"/>
      <c r="G3" s="152"/>
      <c r="H3" s="152"/>
      <c r="I3" s="152"/>
      <c r="J3" s="152"/>
      <c r="K3" s="152"/>
      <c r="L3" s="152"/>
      <c r="M3" s="152"/>
      <c r="N3" s="152"/>
      <c r="O3" s="152"/>
      <c r="P3" s="152"/>
      <c r="Q3" s="153"/>
    </row>
    <row r="4" spans="2:18" ht="31.5" customHeight="1">
      <c r="B4" s="149"/>
      <c r="C4" s="152"/>
      <c r="D4" s="152"/>
      <c r="E4" s="152"/>
      <c r="F4" s="152"/>
      <c r="G4" s="152"/>
      <c r="H4" s="152"/>
      <c r="I4" s="152"/>
      <c r="J4" s="152"/>
      <c r="K4" s="152"/>
      <c r="L4" s="152"/>
      <c r="M4" s="152"/>
      <c r="N4" s="152"/>
      <c r="O4" s="152"/>
      <c r="P4" s="152"/>
      <c r="Q4" s="153"/>
    </row>
    <row r="5" spans="2:18" ht="32.25" customHeight="1">
      <c r="B5" s="149"/>
      <c r="Q5" s="153"/>
    </row>
    <row r="6" spans="2:18" ht="24">
      <c r="B6" s="149"/>
      <c r="C6" s="154" t="s">
        <v>785</v>
      </c>
      <c r="Q6" s="153"/>
    </row>
    <row r="7" spans="2:18">
      <c r="B7" s="149"/>
      <c r="Q7" s="153"/>
    </row>
    <row r="8" spans="2:18" ht="19.5">
      <c r="B8" s="149"/>
      <c r="C8" s="155" t="s">
        <v>783</v>
      </c>
      <c r="Q8" s="153"/>
    </row>
    <row r="9" spans="2:18">
      <c r="B9" s="149"/>
      <c r="C9" s="156"/>
      <c r="D9" s="157" t="s">
        <v>17</v>
      </c>
      <c r="Q9" s="153"/>
    </row>
    <row r="10" spans="2:18">
      <c r="B10" s="149"/>
      <c r="C10" s="158" t="s">
        <v>62</v>
      </c>
      <c r="D10" s="117"/>
      <c r="Q10" s="153"/>
    </row>
    <row r="11" spans="2:18">
      <c r="B11" s="149"/>
      <c r="Q11" s="153"/>
    </row>
    <row r="12" spans="2:18" ht="19.5">
      <c r="B12" s="149"/>
      <c r="C12" s="155" t="s">
        <v>65</v>
      </c>
      <c r="Q12" s="153"/>
      <c r="R12" s="159"/>
    </row>
    <row r="13" spans="2:18">
      <c r="B13" s="149"/>
      <c r="C13" s="160" t="s">
        <v>42</v>
      </c>
      <c r="D13" s="157" t="s">
        <v>3</v>
      </c>
      <c r="E13" s="157" t="s">
        <v>4</v>
      </c>
      <c r="F13" s="157" t="s">
        <v>5</v>
      </c>
      <c r="G13" s="157" t="s">
        <v>6</v>
      </c>
      <c r="H13" s="157" t="s">
        <v>7</v>
      </c>
      <c r="I13" s="157" t="s">
        <v>8</v>
      </c>
      <c r="J13" s="157" t="s">
        <v>9</v>
      </c>
      <c r="K13" s="157" t="s">
        <v>10</v>
      </c>
      <c r="L13" s="157" t="s">
        <v>11</v>
      </c>
      <c r="M13" s="157" t="s">
        <v>12</v>
      </c>
      <c r="N13" s="157" t="s">
        <v>13</v>
      </c>
      <c r="O13" s="157" t="s">
        <v>14</v>
      </c>
      <c r="Q13" s="153"/>
      <c r="R13" s="159"/>
    </row>
    <row r="14" spans="2:18">
      <c r="B14" s="149"/>
      <c r="C14" s="158" t="s">
        <v>62</v>
      </c>
      <c r="D14" s="117"/>
      <c r="E14" s="117"/>
      <c r="F14" s="117"/>
      <c r="G14" s="117"/>
      <c r="H14" s="117"/>
      <c r="I14" s="117"/>
      <c r="J14" s="117"/>
      <c r="K14" s="117"/>
      <c r="L14" s="117"/>
      <c r="M14" s="117"/>
      <c r="N14" s="117"/>
      <c r="O14" s="117"/>
      <c r="Q14" s="153"/>
      <c r="R14" s="159"/>
    </row>
    <row r="15" spans="2:18">
      <c r="B15" s="149"/>
      <c r="Q15" s="153"/>
      <c r="R15" s="159"/>
    </row>
    <row r="16" spans="2:18" ht="19.5">
      <c r="B16" s="149"/>
      <c r="C16" s="155" t="s">
        <v>791</v>
      </c>
      <c r="Q16" s="153"/>
      <c r="R16" s="159"/>
    </row>
    <row r="17" spans="2:17">
      <c r="B17" s="149"/>
      <c r="C17" s="160" t="s">
        <v>17</v>
      </c>
      <c r="D17" s="161" t="s">
        <v>58</v>
      </c>
      <c r="E17" s="161"/>
      <c r="F17" s="161" t="s">
        <v>61</v>
      </c>
      <c r="G17" s="161"/>
      <c r="Q17" s="153"/>
    </row>
    <row r="18" spans="2:17">
      <c r="B18" s="149"/>
      <c r="C18" s="162" t="s">
        <v>792</v>
      </c>
      <c r="D18" s="121"/>
      <c r="E18" s="121"/>
      <c r="F18" s="121"/>
      <c r="G18" s="121"/>
      <c r="Q18" s="153"/>
    </row>
    <row r="19" spans="2:17">
      <c r="B19" s="149"/>
      <c r="C19" s="162" t="s">
        <v>787</v>
      </c>
      <c r="D19" s="125"/>
      <c r="E19" s="126"/>
      <c r="F19" s="125"/>
      <c r="G19" s="126"/>
      <c r="Q19" s="153"/>
    </row>
    <row r="20" spans="2:17">
      <c r="B20" s="149"/>
      <c r="C20" s="162" t="s">
        <v>72</v>
      </c>
      <c r="D20" s="125"/>
      <c r="E20" s="126"/>
      <c r="F20" s="125"/>
      <c r="G20" s="126"/>
      <c r="Q20" s="153"/>
    </row>
    <row r="21" spans="2:17">
      <c r="B21" s="149"/>
      <c r="C21" s="162" t="s">
        <v>786</v>
      </c>
      <c r="D21" s="125"/>
      <c r="E21" s="126"/>
      <c r="F21" s="125"/>
      <c r="G21" s="126"/>
      <c r="Q21" s="153"/>
    </row>
    <row r="22" spans="2:17">
      <c r="B22" s="149"/>
      <c r="C22" s="162" t="s">
        <v>788</v>
      </c>
      <c r="D22" s="122"/>
      <c r="E22" s="122"/>
      <c r="F22" s="122"/>
      <c r="G22" s="122"/>
      <c r="Q22" s="153"/>
    </row>
    <row r="23" spans="2:17">
      <c r="B23" s="149"/>
      <c r="C23" s="162" t="s">
        <v>38</v>
      </c>
      <c r="D23" s="120"/>
      <c r="E23" s="120"/>
      <c r="F23" s="120"/>
      <c r="G23" s="120"/>
      <c r="Q23" s="153"/>
    </row>
    <row r="24" spans="2:17">
      <c r="B24" s="149"/>
      <c r="C24" s="162" t="s">
        <v>779</v>
      </c>
      <c r="D24" s="123"/>
      <c r="E24" s="123"/>
      <c r="F24" s="123"/>
      <c r="G24" s="123"/>
      <c r="Q24" s="153"/>
    </row>
    <row r="25" spans="2:17">
      <c r="B25" s="149"/>
      <c r="C25" s="162" t="s">
        <v>780</v>
      </c>
      <c r="D25" s="123"/>
      <c r="E25" s="123"/>
      <c r="F25" s="123"/>
      <c r="G25" s="123"/>
      <c r="Q25" s="153"/>
    </row>
    <row r="26" spans="2:17">
      <c r="B26" s="149"/>
      <c r="Q26" s="153"/>
    </row>
    <row r="27" spans="2:17" ht="19.5">
      <c r="B27" s="149"/>
      <c r="C27" s="155" t="s">
        <v>790</v>
      </c>
      <c r="Q27" s="153"/>
    </row>
    <row r="28" spans="2:17">
      <c r="B28" s="149"/>
      <c r="C28" s="160" t="s">
        <v>17</v>
      </c>
      <c r="D28" s="161" t="s">
        <v>59</v>
      </c>
      <c r="E28" s="161"/>
      <c r="F28" s="161" t="s">
        <v>60</v>
      </c>
      <c r="G28" s="161"/>
      <c r="Q28" s="153"/>
    </row>
    <row r="29" spans="2:17">
      <c r="B29" s="149"/>
      <c r="C29" s="158" t="s">
        <v>1</v>
      </c>
      <c r="D29" s="124"/>
      <c r="E29" s="124"/>
      <c r="F29" s="124"/>
      <c r="G29" s="124"/>
      <c r="Q29" s="153"/>
    </row>
    <row r="30" spans="2:17">
      <c r="B30" s="149"/>
      <c r="C30" s="158" t="s">
        <v>0</v>
      </c>
      <c r="D30" s="124"/>
      <c r="E30" s="124"/>
      <c r="F30" s="124"/>
      <c r="G30" s="124"/>
      <c r="Q30" s="153"/>
    </row>
    <row r="31" spans="2:17">
      <c r="B31" s="149"/>
      <c r="Q31" s="153"/>
    </row>
    <row r="32" spans="2:17" ht="19.5">
      <c r="B32" s="149"/>
      <c r="C32" s="155" t="s">
        <v>789</v>
      </c>
      <c r="Q32" s="153"/>
    </row>
    <row r="33" spans="2:17">
      <c r="B33" s="149"/>
      <c r="C33" s="160" t="s">
        <v>17</v>
      </c>
      <c r="D33" s="161" t="s">
        <v>59</v>
      </c>
      <c r="E33" s="161"/>
      <c r="F33" s="161" t="s">
        <v>60</v>
      </c>
      <c r="G33" s="161"/>
      <c r="Q33" s="153"/>
    </row>
    <row r="34" spans="2:17">
      <c r="B34" s="149"/>
      <c r="C34" s="158" t="s">
        <v>1</v>
      </c>
      <c r="D34" s="124"/>
      <c r="E34" s="124"/>
      <c r="F34" s="124"/>
      <c r="G34" s="124"/>
      <c r="Q34" s="153"/>
    </row>
    <row r="35" spans="2:17">
      <c r="B35" s="149"/>
      <c r="C35" s="158" t="s">
        <v>0</v>
      </c>
      <c r="D35" s="124"/>
      <c r="E35" s="124"/>
      <c r="F35" s="124"/>
      <c r="G35" s="124"/>
      <c r="Q35" s="153"/>
    </row>
    <row r="36" spans="2:17">
      <c r="B36" s="149"/>
      <c r="Q36" s="153"/>
    </row>
    <row r="37" spans="2:17" ht="19.5">
      <c r="B37" s="149"/>
      <c r="C37" s="155" t="s">
        <v>66</v>
      </c>
      <c r="Q37" s="153"/>
    </row>
    <row r="38" spans="2:17">
      <c r="B38" s="149"/>
      <c r="C38" s="160" t="s">
        <v>17</v>
      </c>
      <c r="D38" s="161" t="s">
        <v>1</v>
      </c>
      <c r="E38" s="161"/>
      <c r="F38" s="161" t="s">
        <v>0</v>
      </c>
      <c r="G38" s="161"/>
      <c r="H38" s="161" t="s">
        <v>49</v>
      </c>
      <c r="I38" s="161"/>
      <c r="Q38" s="153"/>
    </row>
    <row r="39" spans="2:17">
      <c r="B39" s="149"/>
      <c r="C39" s="158" t="s">
        <v>58</v>
      </c>
      <c r="D39" s="163" t="e">
        <f>ROUNDDOWN(既存設備NO2!E78,2)</f>
        <v>#DIV/0!</v>
      </c>
      <c r="E39" s="163"/>
      <c r="F39" s="163" t="e">
        <f>ROUNDDOWN(既存設備NO2!H78,2)</f>
        <v>#DIV/0!</v>
      </c>
      <c r="G39" s="163"/>
      <c r="H39" s="163" t="e">
        <f>+D39+F39</f>
        <v>#DIV/0!</v>
      </c>
      <c r="I39" s="163"/>
      <c r="Q39" s="153"/>
    </row>
    <row r="40" spans="2:17" ht="19.5" thickBot="1">
      <c r="B40" s="149"/>
      <c r="C40" s="164" t="s">
        <v>63</v>
      </c>
      <c r="D40" s="165" t="e">
        <f>ROUNDDOWN(更新設備NO2!E78,2)</f>
        <v>#DIV/0!</v>
      </c>
      <c r="E40" s="165"/>
      <c r="F40" s="165" t="e">
        <f>ROUNDDOWN(更新設備NO2!H78,2)</f>
        <v>#DIV/0!</v>
      </c>
      <c r="G40" s="165"/>
      <c r="H40" s="165" t="e">
        <f>+D40+F40</f>
        <v>#DIV/0!</v>
      </c>
      <c r="I40" s="165"/>
      <c r="Q40" s="153"/>
    </row>
    <row r="41" spans="2:17" ht="19.5" thickTop="1">
      <c r="B41" s="149"/>
      <c r="C41" s="166" t="s">
        <v>64</v>
      </c>
      <c r="D41" s="167" t="e">
        <f>+D39-D40</f>
        <v>#DIV/0!</v>
      </c>
      <c r="E41" s="167"/>
      <c r="F41" s="167" t="e">
        <f>+F39-F40</f>
        <v>#DIV/0!</v>
      </c>
      <c r="G41" s="167"/>
      <c r="H41" s="167" t="e">
        <f>+H39-H40</f>
        <v>#DIV/0!</v>
      </c>
      <c r="I41" s="167"/>
      <c r="Q41" s="153"/>
    </row>
    <row r="42" spans="2:17">
      <c r="B42" s="149"/>
      <c r="Q42" s="153"/>
    </row>
    <row r="43" spans="2:17" ht="19.5">
      <c r="B43" s="149"/>
      <c r="C43" s="168" t="s">
        <v>795</v>
      </c>
      <c r="Q43" s="153"/>
    </row>
    <row r="44" spans="2:17">
      <c r="B44" s="149"/>
      <c r="C44" s="160" t="s">
        <v>17</v>
      </c>
      <c r="D44" s="161" t="s">
        <v>44</v>
      </c>
      <c r="E44" s="161"/>
      <c r="Q44" s="153"/>
    </row>
    <row r="45" spans="2:17">
      <c r="B45" s="149"/>
      <c r="C45" s="158" t="s">
        <v>58</v>
      </c>
      <c r="D45" s="169" t="e">
        <f>ROUNDDOWN(既存設備NO2!J86,2)</f>
        <v>#DIV/0!</v>
      </c>
      <c r="E45" s="169"/>
      <c r="Q45" s="153"/>
    </row>
    <row r="46" spans="2:17" ht="19.5" thickBot="1">
      <c r="B46" s="149"/>
      <c r="C46" s="164" t="s">
        <v>63</v>
      </c>
      <c r="D46" s="170" t="e">
        <f>ROUNDDOWN(更新設備NO2!J86,2)</f>
        <v>#DIV/0!</v>
      </c>
      <c r="E46" s="170"/>
      <c r="Q46" s="153"/>
    </row>
    <row r="47" spans="2:17" ht="19.5" thickTop="1">
      <c r="B47" s="149"/>
      <c r="C47" s="166" t="s">
        <v>64</v>
      </c>
      <c r="D47" s="171" t="e">
        <f>+D45-D46</f>
        <v>#DIV/0!</v>
      </c>
      <c r="E47" s="171"/>
      <c r="Q47" s="153"/>
    </row>
    <row r="48" spans="2:17">
      <c r="B48" s="149"/>
      <c r="Q48" s="153"/>
    </row>
    <row r="49" spans="2:17" ht="24">
      <c r="B49" s="149"/>
      <c r="C49" s="172" t="s">
        <v>796</v>
      </c>
      <c r="D49" s="173" t="e">
        <f>ROUNDDOWN(D47/D45,4)</f>
        <v>#DIV/0!</v>
      </c>
      <c r="E49" s="173"/>
      <c r="F49" s="154" t="s">
        <v>67</v>
      </c>
      <c r="Q49" s="153"/>
    </row>
    <row r="50" spans="2:17">
      <c r="B50" s="149"/>
      <c r="Q50" s="153"/>
    </row>
    <row r="51" spans="2:17">
      <c r="B51" s="174"/>
      <c r="C51" s="175"/>
      <c r="D51" s="175"/>
      <c r="E51" s="175"/>
      <c r="F51" s="175"/>
      <c r="G51" s="175"/>
      <c r="H51" s="175"/>
      <c r="I51" s="175"/>
      <c r="J51" s="175"/>
      <c r="K51" s="175"/>
      <c r="L51" s="175"/>
      <c r="M51" s="175"/>
      <c r="N51" s="175"/>
      <c r="O51" s="175"/>
      <c r="P51" s="175"/>
      <c r="Q51" s="176"/>
    </row>
  </sheetData>
  <sheetProtection algorithmName="SHA-512" hashValue="y93bE+UCxhWVn4wVBXVbEGY2mLHG5aX13ct/+4KZd7V9jgE95gTvfaAeta3ZRqJ111J+cySbknZDKWiYRO8PZA==" saltValue="na5tpEuNxe2vRim9vw0mfg==" spinCount="100000" sheet="1" objects="1" scenarios="1"/>
  <mergeCells count="49">
    <mergeCell ref="K1:N1"/>
    <mergeCell ref="C3:P4"/>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D24:E24"/>
    <mergeCell ref="F24:G24"/>
    <mergeCell ref="D25:E25"/>
    <mergeCell ref="F25:G25"/>
    <mergeCell ref="D28:E28"/>
    <mergeCell ref="F28:G28"/>
    <mergeCell ref="D29:E29"/>
    <mergeCell ref="F29:G29"/>
    <mergeCell ref="D39:E39"/>
    <mergeCell ref="F39:G39"/>
    <mergeCell ref="H39:I39"/>
    <mergeCell ref="D30:E30"/>
    <mergeCell ref="F30:G30"/>
    <mergeCell ref="D33:E33"/>
    <mergeCell ref="F33:G33"/>
    <mergeCell ref="D34:E34"/>
    <mergeCell ref="F34:G34"/>
    <mergeCell ref="D35:E35"/>
    <mergeCell ref="F35:G35"/>
    <mergeCell ref="D38:E38"/>
    <mergeCell ref="F38:G38"/>
    <mergeCell ref="H38:I38"/>
    <mergeCell ref="D40:E40"/>
    <mergeCell ref="F40:G40"/>
    <mergeCell ref="H40:I40"/>
    <mergeCell ref="D41:E41"/>
    <mergeCell ref="F41:G41"/>
    <mergeCell ref="H41:I41"/>
    <mergeCell ref="D44:E44"/>
    <mergeCell ref="D45:E45"/>
    <mergeCell ref="D46:E46"/>
    <mergeCell ref="D47:E47"/>
    <mergeCell ref="D49:E49"/>
  </mergeCells>
  <phoneticPr fontId="1"/>
  <dataValidations count="4">
    <dataValidation type="list" allowBlank="1" showInputMessage="1" showErrorMessage="1" sqref="D25:G25" xr:uid="{00000000-0002-0000-0400-000000000000}">
      <formula1>"有り,無し（一定速）"</formula1>
    </dataValidation>
    <dataValidation type="list" allowBlank="1" showInputMessage="1" showErrorMessage="1" sqref="D24:G24" xr:uid="{00000000-0002-0000-0400-000001000000}">
      <formula1>"店舗用,ビル用マルチ,設備用"</formula1>
    </dataValidation>
    <dataValidation type="list" allowBlank="1" showInputMessage="1" showErrorMessage="1" sqref="D14:O14" xr:uid="{00000000-0002-0000-0400-000002000000}">
      <formula1>"冷房,暖房,－"</formula1>
    </dataValidation>
    <dataValidation type="list" allowBlank="1" showInputMessage="1" showErrorMessage="1" sqref="D10" xr:uid="{00000000-0002-0000-0400-000003000000}">
      <formula1>"店舗,事務所"</formula1>
    </dataValidation>
  </dataValidations>
  <pageMargins left="0.7" right="0.7" top="0.75" bottom="0.75" header="0.3" footer="0.3"/>
  <pageSetup paperSize="9" scale="5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C000"/>
    <pageSetUpPr fitToPage="1"/>
  </sheetPr>
  <dimension ref="B1:S86"/>
  <sheetViews>
    <sheetView topLeftCell="A22" zoomScaleNormal="100" workbookViewId="0">
      <selection activeCell="E40" sqref="E40"/>
    </sheetView>
  </sheetViews>
  <sheetFormatPr defaultRowHeight="18.75"/>
  <cols>
    <col min="1" max="1" width="3.625" customWidth="1"/>
    <col min="2" max="2" width="4.125" style="4" bestFit="1" customWidth="1"/>
    <col min="3" max="3" width="6.5" customWidth="1"/>
    <col min="4" max="4" width="5.25" bestFit="1" customWidth="1"/>
    <col min="5" max="5" width="9.375" bestFit="1" customWidth="1"/>
    <col min="18" max="19" width="9" style="4"/>
  </cols>
  <sheetData>
    <row r="1" spans="2:19">
      <c r="K1" s="24" t="s">
        <v>78</v>
      </c>
      <c r="L1" s="127">
        <f>+入力ホーム設備NO2!K1</f>
        <v>0</v>
      </c>
      <c r="M1" s="128"/>
      <c r="N1" s="128"/>
      <c r="O1" s="128"/>
      <c r="P1" s="24" t="s">
        <v>79</v>
      </c>
      <c r="Q1" s="104">
        <f>+入力ホーム設備NO2!P1</f>
        <v>2</v>
      </c>
    </row>
    <row r="2" spans="2:19" ht="33">
      <c r="B2" s="17" t="s">
        <v>58</v>
      </c>
    </row>
    <row r="3" spans="2:19" ht="9" customHeight="1"/>
    <row r="4" spans="2:19">
      <c r="E4" s="99" t="s">
        <v>76</v>
      </c>
      <c r="F4" t="s">
        <v>73</v>
      </c>
      <c r="I4" s="116" t="s">
        <v>77</v>
      </c>
      <c r="J4" t="s">
        <v>75</v>
      </c>
      <c r="M4" s="1"/>
      <c r="N4" t="s">
        <v>74</v>
      </c>
    </row>
    <row r="5" spans="2:19" ht="9" customHeight="1"/>
    <row r="6" spans="2:19" s="2" customFormat="1" ht="24">
      <c r="B6" s="3">
        <v>1</v>
      </c>
      <c r="C6" s="2" t="s">
        <v>2</v>
      </c>
      <c r="R6" s="3"/>
      <c r="S6" s="3"/>
    </row>
    <row r="8" spans="2:19">
      <c r="C8" s="119" t="s">
        <v>17</v>
      </c>
      <c r="D8" s="129"/>
      <c r="E8" s="131" t="s">
        <v>30</v>
      </c>
      <c r="F8" s="119"/>
    </row>
    <row r="9" spans="2:19">
      <c r="C9" s="130">
        <f>+入力ホーム設備NO2!D10</f>
        <v>0</v>
      </c>
      <c r="D9" s="19" t="s">
        <v>1</v>
      </c>
      <c r="E9" s="132" t="str">
        <f>IF(C9="店舗",Q21,IF(C9="事務所",Q23,""))</f>
        <v/>
      </c>
      <c r="F9" s="133"/>
    </row>
    <row r="10" spans="2:19">
      <c r="C10" s="130"/>
      <c r="D10" s="19" t="s">
        <v>0</v>
      </c>
      <c r="E10" s="132" t="str">
        <f>IF(C9="店舗",Q22,IF(C9="事務所",Q24,""))</f>
        <v/>
      </c>
      <c r="F10" s="133"/>
    </row>
    <row r="12" spans="2:19">
      <c r="C12" s="134" t="s">
        <v>17</v>
      </c>
      <c r="D12" s="135"/>
      <c r="E12" s="85">
        <v>4</v>
      </c>
      <c r="F12" s="86">
        <v>5</v>
      </c>
      <c r="G12" s="86">
        <v>6</v>
      </c>
      <c r="H12" s="86">
        <v>7</v>
      </c>
      <c r="I12" s="86">
        <v>8</v>
      </c>
      <c r="J12" s="86">
        <v>9</v>
      </c>
      <c r="K12" s="86">
        <v>10</v>
      </c>
      <c r="L12" s="86">
        <v>11</v>
      </c>
      <c r="M12" s="86">
        <v>12</v>
      </c>
      <c r="N12" s="86">
        <v>1</v>
      </c>
      <c r="O12" s="86">
        <v>2</v>
      </c>
      <c r="P12" s="86">
        <v>3</v>
      </c>
    </row>
    <row r="13" spans="2:19">
      <c r="C13" s="119" t="s">
        <v>15</v>
      </c>
      <c r="D13" s="136"/>
      <c r="E13" s="96" t="str">
        <f>IF($C$9="店舗",入力ホーム設備NO2!D14,"")</f>
        <v/>
      </c>
      <c r="F13" s="96" t="str">
        <f>IF($C$9="店舗",入力ホーム設備NO2!E14,"")</f>
        <v/>
      </c>
      <c r="G13" s="96" t="str">
        <f>IF($C$9="店舗",入力ホーム設備NO2!F14,"")</f>
        <v/>
      </c>
      <c r="H13" s="96" t="str">
        <f>IF($C$9="店舗",入力ホーム設備NO2!G14,"")</f>
        <v/>
      </c>
      <c r="I13" s="96" t="str">
        <f>IF($C$9="店舗",入力ホーム設備NO2!H14,"")</f>
        <v/>
      </c>
      <c r="J13" s="96" t="str">
        <f>IF($C$9="店舗",入力ホーム設備NO2!I14,"")</f>
        <v/>
      </c>
      <c r="K13" s="96" t="str">
        <f>IF($C$9="店舗",入力ホーム設備NO2!J14,"")</f>
        <v/>
      </c>
      <c r="L13" s="96" t="str">
        <f>IF($C$9="店舗",入力ホーム設備NO2!K14,"")</f>
        <v/>
      </c>
      <c r="M13" s="96" t="str">
        <f>IF($C$9="店舗",入力ホーム設備NO2!L14,"")</f>
        <v/>
      </c>
      <c r="N13" s="96" t="str">
        <f>IF($C$9="店舗",入力ホーム設備NO2!M14,"")</f>
        <v/>
      </c>
      <c r="O13" s="96" t="str">
        <f>IF($C$9="店舗",入力ホーム設備NO2!N14,"")</f>
        <v/>
      </c>
      <c r="P13" s="96" t="str">
        <f>IF($C$9="店舗",入力ホーム設備NO2!O14,"")</f>
        <v/>
      </c>
    </row>
    <row r="14" spans="2:19">
      <c r="C14" s="119" t="s">
        <v>16</v>
      </c>
      <c r="D14" s="136"/>
      <c r="E14" s="96" t="str">
        <f>IF($C$9="事務所",入力ホーム設備NO2!D14,"")</f>
        <v/>
      </c>
      <c r="F14" s="96" t="str">
        <f>IF($C$9="事務所",入力ホーム設備NO2!E14,"")</f>
        <v/>
      </c>
      <c r="G14" s="96" t="str">
        <f>IF($C$9="事務所",入力ホーム設備NO2!F14,"")</f>
        <v/>
      </c>
      <c r="H14" s="96" t="str">
        <f>IF($C$9="事務所",入力ホーム設備NO2!G14,"")</f>
        <v/>
      </c>
      <c r="I14" s="96" t="str">
        <f>IF($C$9="事務所",入力ホーム設備NO2!H14,"")</f>
        <v/>
      </c>
      <c r="J14" s="96" t="str">
        <f>IF($C$9="事務所",入力ホーム設備NO2!I14,"")</f>
        <v/>
      </c>
      <c r="K14" s="96" t="str">
        <f>IF($C$9="事務所",入力ホーム設備NO2!J14,"")</f>
        <v/>
      </c>
      <c r="L14" s="96" t="str">
        <f>IF($C$9="事務所",入力ホーム設備NO2!K14,"")</f>
        <v/>
      </c>
      <c r="M14" s="96" t="str">
        <f>IF($C$9="事務所",入力ホーム設備NO2!L14,"")</f>
        <v/>
      </c>
      <c r="N14" s="96" t="str">
        <f>IF($C$9="事務所",入力ホーム設備NO2!M14,"")</f>
        <v/>
      </c>
      <c r="O14" s="96" t="str">
        <f>IF($C$9="事務所",入力ホーム設備NO2!N14,"")</f>
        <v/>
      </c>
      <c r="P14" s="96" t="str">
        <f>IF($C$9="事務所",入力ホーム設備NO2!O14,"")</f>
        <v/>
      </c>
    </row>
    <row r="15" spans="2:19" s="22" customFormat="1">
      <c r="B15" s="21"/>
      <c r="C15" s="95"/>
      <c r="D15" s="95"/>
      <c r="E15" s="95"/>
      <c r="F15" s="95"/>
      <c r="G15" s="95"/>
      <c r="H15" s="95"/>
      <c r="I15" s="95"/>
      <c r="J15" s="95"/>
      <c r="K15" s="95"/>
      <c r="L15" s="95"/>
      <c r="M15" s="95"/>
      <c r="N15" s="95"/>
      <c r="O15" s="95"/>
      <c r="P15" s="95"/>
      <c r="R15" s="21"/>
      <c r="S15" s="21"/>
    </row>
    <row r="16" spans="2:19">
      <c r="C16" s="134" t="s">
        <v>17</v>
      </c>
      <c r="D16" s="135"/>
      <c r="E16" s="85">
        <v>4</v>
      </c>
      <c r="F16" s="86">
        <v>5</v>
      </c>
      <c r="G16" s="86">
        <v>6</v>
      </c>
      <c r="H16" s="86">
        <v>7</v>
      </c>
      <c r="I16" s="86">
        <v>8</v>
      </c>
      <c r="J16" s="86">
        <v>9</v>
      </c>
      <c r="K16" s="86">
        <v>10</v>
      </c>
      <c r="L16" s="86">
        <v>11</v>
      </c>
      <c r="M16" s="86">
        <v>12</v>
      </c>
      <c r="N16" s="86">
        <v>1</v>
      </c>
      <c r="O16" s="86">
        <v>2</v>
      </c>
      <c r="P16" s="86">
        <v>3</v>
      </c>
    </row>
    <row r="17" spans="3:19">
      <c r="C17" s="119" t="s">
        <v>784</v>
      </c>
      <c r="D17" s="136"/>
      <c r="E17" s="105">
        <f t="shared" ref="E17:P17" si="0">IF(SUM(E21:E24)=0,0,SUM(E21:E24))</f>
        <v>0</v>
      </c>
      <c r="F17" s="105">
        <f t="shared" si="0"/>
        <v>0</v>
      </c>
      <c r="G17" s="105">
        <f t="shared" si="0"/>
        <v>0</v>
      </c>
      <c r="H17" s="105">
        <f t="shared" si="0"/>
        <v>0</v>
      </c>
      <c r="I17" s="105">
        <f t="shared" si="0"/>
        <v>0</v>
      </c>
      <c r="J17" s="105">
        <f t="shared" si="0"/>
        <v>0</v>
      </c>
      <c r="K17" s="105">
        <f t="shared" si="0"/>
        <v>0</v>
      </c>
      <c r="L17" s="105">
        <f t="shared" si="0"/>
        <v>0</v>
      </c>
      <c r="M17" s="105">
        <f t="shared" si="0"/>
        <v>0</v>
      </c>
      <c r="N17" s="105">
        <f t="shared" si="0"/>
        <v>0</v>
      </c>
      <c r="O17" s="105">
        <f t="shared" si="0"/>
        <v>0</v>
      </c>
      <c r="P17" s="105">
        <f t="shared" si="0"/>
        <v>0</v>
      </c>
    </row>
    <row r="18" spans="3:19">
      <c r="C18" s="95"/>
      <c r="D18" s="95"/>
      <c r="E18" s="95"/>
      <c r="F18" s="95"/>
      <c r="G18" s="95"/>
      <c r="H18" s="95"/>
      <c r="I18" s="95"/>
      <c r="J18" s="95"/>
      <c r="K18" s="95"/>
      <c r="L18" s="95"/>
      <c r="M18" s="95"/>
      <c r="N18" s="95"/>
      <c r="O18" s="95"/>
      <c r="P18" s="95"/>
    </row>
    <row r="19" spans="3:19">
      <c r="C19" t="s">
        <v>29</v>
      </c>
    </row>
    <row r="20" spans="3:19" ht="19.5" thickBot="1">
      <c r="C20" s="137" t="s">
        <v>17</v>
      </c>
      <c r="D20" s="138"/>
      <c r="E20" s="85">
        <v>4</v>
      </c>
      <c r="F20" s="86">
        <v>5</v>
      </c>
      <c r="G20" s="86">
        <v>6</v>
      </c>
      <c r="H20" s="86">
        <v>7</v>
      </c>
      <c r="I20" s="86">
        <v>8</v>
      </c>
      <c r="J20" s="86">
        <v>9</v>
      </c>
      <c r="K20" s="86">
        <v>10</v>
      </c>
      <c r="L20" s="86">
        <v>11</v>
      </c>
      <c r="M20" s="86">
        <v>12</v>
      </c>
      <c r="N20" s="86">
        <v>1</v>
      </c>
      <c r="O20" s="86">
        <v>2</v>
      </c>
      <c r="P20" s="86">
        <v>3</v>
      </c>
      <c r="Q20" s="7" t="s">
        <v>31</v>
      </c>
    </row>
    <row r="21" spans="3:19">
      <c r="C21" s="139" t="s">
        <v>15</v>
      </c>
      <c r="D21" s="20" t="s">
        <v>1</v>
      </c>
      <c r="E21" s="106" t="str">
        <f>IF(E13="冷房",VLOOKUP(E$20&amp;"福岡"&amp;$C$21&amp;$D$21,'&lt;PAC&gt;マスタNO2'!$Q:$R,2,0),"")</f>
        <v/>
      </c>
      <c r="F21" s="107" t="str">
        <f>IF(F13="冷房",VLOOKUP(F$20&amp;"福岡"&amp;$C$21&amp;$D$21,'&lt;PAC&gt;マスタNO2'!$Q:$R,2,0),"")</f>
        <v/>
      </c>
      <c r="G21" s="107" t="str">
        <f>IF(G13="冷房",VLOOKUP(G$20&amp;"福岡"&amp;$C$21&amp;$D$21,'&lt;PAC&gt;マスタNO2'!$Q:$R,2,0),"")</f>
        <v/>
      </c>
      <c r="H21" s="107" t="str">
        <f>IF(H13="冷房",VLOOKUP(H$20&amp;"福岡"&amp;$C$21&amp;$D$21,'&lt;PAC&gt;マスタNO2'!$Q:$R,2,0),"")</f>
        <v/>
      </c>
      <c r="I21" s="107" t="str">
        <f>IF(I13="冷房",VLOOKUP(I$20&amp;"福岡"&amp;$C$21&amp;$D$21,'&lt;PAC&gt;マスタNO2'!$Q:$R,2,0),"")</f>
        <v/>
      </c>
      <c r="J21" s="107" t="str">
        <f>IF(J13="冷房",VLOOKUP(J$20&amp;"福岡"&amp;$C$21&amp;$D$21,'&lt;PAC&gt;マスタNO2'!$Q:$R,2,0),"")</f>
        <v/>
      </c>
      <c r="K21" s="107" t="str">
        <f>IF(K13="冷房",VLOOKUP(K$20&amp;"福岡"&amp;$C$21&amp;$D$21,'&lt;PAC&gt;マスタNO2'!$Q:$R,2,0),"")</f>
        <v/>
      </c>
      <c r="L21" s="107" t="str">
        <f>IF(L13="冷房",VLOOKUP(L$20&amp;"福岡"&amp;$C$21&amp;$D$21,'&lt;PAC&gt;マスタNO2'!$Q:$R,2,0),"")</f>
        <v/>
      </c>
      <c r="M21" s="107" t="str">
        <f>IF(M13="冷房",VLOOKUP(M$20&amp;"福岡"&amp;$C$21&amp;$D$21,'&lt;PAC&gt;マスタNO2'!$Q:$R,2,0),"")</f>
        <v/>
      </c>
      <c r="N21" s="107" t="str">
        <f>IF(N13="冷房",VLOOKUP(N$20&amp;"福岡"&amp;$C$21&amp;$D$21,'&lt;PAC&gt;マスタNO2'!$Q:$R,2,0),"")</f>
        <v/>
      </c>
      <c r="O21" s="107" t="str">
        <f>IF(O13="冷房",VLOOKUP(O$20&amp;"福岡"&amp;$C$21&amp;$D$21,'&lt;PAC&gt;マスタNO2'!$Q:$R,2,0),"")</f>
        <v/>
      </c>
      <c r="P21" s="107" t="str">
        <f>IF(P13="冷房",VLOOKUP(P$20&amp;"福岡"&amp;$C$21&amp;$D$21,'&lt;PAC&gt;マスタNO2'!$Q:$R,2,0),"")</f>
        <v/>
      </c>
      <c r="Q21" s="107" t="e">
        <f>AVERAGE(E21:P21)</f>
        <v>#DIV/0!</v>
      </c>
    </row>
    <row r="22" spans="3:19" ht="19.5" thickBot="1">
      <c r="C22" s="140"/>
      <c r="D22" s="100" t="s">
        <v>0</v>
      </c>
      <c r="E22" s="108" t="str">
        <f>IF(E13="暖房",VLOOKUP(E$20&amp;"福岡"&amp;$C$21&amp;$D$22,'&lt;PAC&gt;マスタNO2'!$Q:$R,2,0),"")</f>
        <v/>
      </c>
      <c r="F22" s="109" t="str">
        <f>IF(F13="暖房",VLOOKUP(F$20&amp;"福岡"&amp;$C$21&amp;$D$22,'&lt;PAC&gt;マスタNO2'!$Q:$R,2,0),"")</f>
        <v/>
      </c>
      <c r="G22" s="109" t="str">
        <f>IF(G13="暖房",VLOOKUP(G$20&amp;"福岡"&amp;$C$21&amp;$D$22,'&lt;PAC&gt;マスタNO2'!$Q:$R,2,0),"")</f>
        <v/>
      </c>
      <c r="H22" s="109" t="str">
        <f>IF(H13="暖房",VLOOKUP(H$20&amp;"福岡"&amp;$C$21&amp;$D$22,'&lt;PAC&gt;マスタNO2'!$Q:$R,2,0),"")</f>
        <v/>
      </c>
      <c r="I22" s="109" t="str">
        <f>IF(I13="暖房",VLOOKUP(I$20&amp;"福岡"&amp;$C$21&amp;$D$22,'&lt;PAC&gt;マスタNO2'!$Q:$R,2,0),"")</f>
        <v/>
      </c>
      <c r="J22" s="109" t="str">
        <f>IF(J13="暖房",VLOOKUP(J$20&amp;"福岡"&amp;$C$21&amp;$D$22,'&lt;PAC&gt;マスタNO2'!$Q:$R,2,0),"")</f>
        <v/>
      </c>
      <c r="K22" s="109" t="str">
        <f>IF(K13="暖房",VLOOKUP(K$20&amp;"福岡"&amp;$C$21&amp;$D$22,'&lt;PAC&gt;マスタNO2'!$Q:$R,2,0),"")</f>
        <v/>
      </c>
      <c r="L22" s="109" t="str">
        <f>IF(L13="暖房",VLOOKUP(L$20&amp;"福岡"&amp;$C$21&amp;$D$22,'&lt;PAC&gt;マスタNO2'!$Q:$R,2,0),"")</f>
        <v/>
      </c>
      <c r="M22" s="109" t="str">
        <f>IF(M13="暖房",VLOOKUP(M$20&amp;"福岡"&amp;$C$21&amp;$D$22,'&lt;PAC&gt;マスタNO2'!$Q:$R,2,0),"")</f>
        <v/>
      </c>
      <c r="N22" s="109" t="str">
        <f>IF(N13="暖房",VLOOKUP(N$20&amp;"福岡"&amp;$C$21&amp;$D$22,'&lt;PAC&gt;マスタNO2'!$Q:$R,2,0),"")</f>
        <v/>
      </c>
      <c r="O22" s="109" t="str">
        <f>IF(O13="暖房",VLOOKUP(O$20&amp;"福岡"&amp;$C$21&amp;$D$22,'&lt;PAC&gt;マスタNO2'!$Q:$R,2,0),"")</f>
        <v/>
      </c>
      <c r="P22" s="109" t="str">
        <f>IF(P13="暖房",VLOOKUP(P$20&amp;"福岡"&amp;$C$21&amp;$D$22,'&lt;PAC&gt;マスタNO2'!$Q:$R,2,0),"")</f>
        <v/>
      </c>
      <c r="Q22" s="110" t="e">
        <f>AVERAGE(E22:P22)</f>
        <v>#DIV/0!</v>
      </c>
    </row>
    <row r="23" spans="3:19">
      <c r="C23" s="139" t="s">
        <v>16</v>
      </c>
      <c r="D23" s="20" t="s">
        <v>1</v>
      </c>
      <c r="E23" s="106" t="str">
        <f>IF(E14="冷房",VLOOKUP(E$20&amp;"福岡"&amp;$C$23&amp;$D$23,'&lt;PAC&gt;マスタNO2'!$Q:$R,2,0),"")</f>
        <v/>
      </c>
      <c r="F23" s="107" t="str">
        <f>IF(F14="冷房",VLOOKUP(F$20&amp;"福岡"&amp;$C$23&amp;$D$23,'&lt;PAC&gt;マスタNO2'!$Q:$R,2,0),"")</f>
        <v/>
      </c>
      <c r="G23" s="107" t="str">
        <f>IF(G14="冷房",VLOOKUP(G$20&amp;"福岡"&amp;$C$23&amp;$D$23,'&lt;PAC&gt;マスタNO2'!$Q:$R,2,0),"")</f>
        <v/>
      </c>
      <c r="H23" s="107" t="str">
        <f>IF(H14="冷房",VLOOKUP(H$20&amp;"福岡"&amp;$C$23&amp;$D$23,'&lt;PAC&gt;マスタNO2'!$Q:$R,2,0),"")</f>
        <v/>
      </c>
      <c r="I23" s="107" t="str">
        <f>IF(I14="冷房",VLOOKUP(I$20&amp;"福岡"&amp;$C$23&amp;$D$23,'&lt;PAC&gt;マスタNO2'!$Q:$R,2,0),"")</f>
        <v/>
      </c>
      <c r="J23" s="107" t="str">
        <f>IF(J14="冷房",VLOOKUP(J$20&amp;"福岡"&amp;$C$23&amp;$D$23,'&lt;PAC&gt;マスタNO2'!$Q:$R,2,0),"")</f>
        <v/>
      </c>
      <c r="K23" s="107" t="str">
        <f>IF(K14="冷房",VLOOKUP(K$20&amp;"福岡"&amp;$C$23&amp;$D$23,'&lt;PAC&gt;マスタNO2'!$Q:$R,2,0),"")</f>
        <v/>
      </c>
      <c r="L23" s="107" t="str">
        <f>IF(L14="冷房",VLOOKUP(L$20&amp;"福岡"&amp;$C$23&amp;$D$23,'&lt;PAC&gt;マスタNO2'!$Q:$R,2,0),"")</f>
        <v/>
      </c>
      <c r="M23" s="107" t="str">
        <f>IF(M14="冷房",VLOOKUP(M$20&amp;"福岡"&amp;$C$23&amp;$D$23,'&lt;PAC&gt;マスタNO2'!$Q:$R,2,0),"")</f>
        <v/>
      </c>
      <c r="N23" s="107" t="str">
        <f>IF(N14="冷房",VLOOKUP(N$20&amp;"福岡"&amp;$C$23&amp;$D$23,'&lt;PAC&gt;マスタNO2'!$Q:$R,2,0),"")</f>
        <v/>
      </c>
      <c r="O23" s="107" t="str">
        <f>IF(O14="冷房",VLOOKUP(O$20&amp;"福岡"&amp;$C$23&amp;$D$23,'&lt;PAC&gt;マスタNO2'!$Q:$R,2,0),"")</f>
        <v/>
      </c>
      <c r="P23" s="107" t="str">
        <f>IF(P14="冷房",VLOOKUP(P$20&amp;"福岡"&amp;$C$23&amp;$D$23,'&lt;PAC&gt;マスタNO2'!$Q:$R,2,0),"")</f>
        <v/>
      </c>
      <c r="Q23" s="107" t="e">
        <f>AVERAGE(E23:P23)</f>
        <v>#DIV/0!</v>
      </c>
    </row>
    <row r="24" spans="3:19">
      <c r="C24" s="141"/>
      <c r="D24" s="19" t="s">
        <v>0</v>
      </c>
      <c r="E24" s="111" t="str">
        <f>IF(E14="暖房",VLOOKUP(E$20&amp;"福岡"&amp;$C$23&amp;$D$24,'&lt;PAC&gt;マスタNO2'!$Q:$R,2,0),"")</f>
        <v/>
      </c>
      <c r="F24" s="112" t="str">
        <f>IF(F14="暖房",VLOOKUP(F$20&amp;"福岡"&amp;$C$23&amp;$D$24,'&lt;PAC&gt;マスタNO2'!$Q:$R,2,0),"")</f>
        <v/>
      </c>
      <c r="G24" s="112" t="str">
        <f>IF(G14="暖房",VLOOKUP(G$20&amp;"福岡"&amp;$C$23&amp;$D$24,'&lt;PAC&gt;マスタNO2'!$Q:$R,2,0),"")</f>
        <v/>
      </c>
      <c r="H24" s="112" t="str">
        <f>IF(H14="暖房",VLOOKUP(H$20&amp;"福岡"&amp;$C$23&amp;$D$24,'&lt;PAC&gt;マスタNO2'!$Q:$R,2,0),"")</f>
        <v/>
      </c>
      <c r="I24" s="112" t="str">
        <f>IF(I14="暖房",VLOOKUP(I$20&amp;"福岡"&amp;$C$23&amp;$D$24,'&lt;PAC&gt;マスタNO2'!$Q:$R,2,0),"")</f>
        <v/>
      </c>
      <c r="J24" s="112" t="str">
        <f>IF(J14="暖房",VLOOKUP(J$20&amp;"福岡"&amp;$C$23&amp;$D$24,'&lt;PAC&gt;マスタNO2'!$Q:$R,2,0),"")</f>
        <v/>
      </c>
      <c r="K24" s="112" t="str">
        <f>IF(K14="暖房",VLOOKUP(K$20&amp;"福岡"&amp;$C$23&amp;$D$24,'&lt;PAC&gt;マスタNO2'!$Q:$R,2,0),"")</f>
        <v/>
      </c>
      <c r="L24" s="112" t="str">
        <f>IF(L14="暖房",VLOOKUP(L$20&amp;"福岡"&amp;$C$23&amp;$D$24,'&lt;PAC&gt;マスタNO2'!$Q:$R,2,0),"")</f>
        <v/>
      </c>
      <c r="M24" s="112" t="str">
        <f>IF(M14="暖房",VLOOKUP(M$20&amp;"福岡"&amp;$C$23&amp;$D$24,'&lt;PAC&gt;マスタNO2'!$Q:$R,2,0),"")</f>
        <v/>
      </c>
      <c r="N24" s="112" t="str">
        <f>IF(N14="暖房",VLOOKUP(N$20&amp;"福岡"&amp;$C$23&amp;$D$24,'&lt;PAC&gt;マスタNO2'!$Q:$R,2,0),"")</f>
        <v/>
      </c>
      <c r="O24" s="112" t="str">
        <f>IF(O14="暖房",VLOOKUP(O$20&amp;"福岡"&amp;$C$23&amp;$D$24,'&lt;PAC&gt;マスタNO2'!$Q:$R,2,0),"")</f>
        <v/>
      </c>
      <c r="P24" s="112" t="str">
        <f>IF(P14="暖房",VLOOKUP(P$20&amp;"福岡"&amp;$C$23&amp;$D$24,'&lt;PAC&gt;マスタNO2'!$Q:$R,2,0),"")</f>
        <v/>
      </c>
      <c r="Q24" s="112" t="e">
        <f>AVERAGE(E24:P24)</f>
        <v>#DIV/0!</v>
      </c>
      <c r="S24"/>
    </row>
    <row r="25" spans="3:19">
      <c r="S25"/>
    </row>
    <row r="26" spans="3:19">
      <c r="C26" t="s">
        <v>778</v>
      </c>
    </row>
    <row r="27" spans="3:19" ht="19.5" thickBot="1">
      <c r="C27" s="137" t="s">
        <v>17</v>
      </c>
      <c r="D27" s="138"/>
      <c r="E27" s="85">
        <v>4</v>
      </c>
      <c r="F27" s="86">
        <v>5</v>
      </c>
      <c r="G27" s="86">
        <v>6</v>
      </c>
      <c r="H27" s="86">
        <v>7</v>
      </c>
      <c r="I27" s="86">
        <v>8</v>
      </c>
      <c r="J27" s="86">
        <v>9</v>
      </c>
      <c r="K27" s="86">
        <v>10</v>
      </c>
      <c r="L27" s="86">
        <v>11</v>
      </c>
      <c r="M27" s="86">
        <v>12</v>
      </c>
      <c r="N27" s="86">
        <v>1</v>
      </c>
      <c r="O27" s="86">
        <v>2</v>
      </c>
      <c r="P27" s="86">
        <v>3</v>
      </c>
      <c r="Q27" s="7" t="s">
        <v>31</v>
      </c>
    </row>
    <row r="28" spans="3:19">
      <c r="C28" s="139" t="s">
        <v>15</v>
      </c>
      <c r="D28" s="20" t="s">
        <v>1</v>
      </c>
      <c r="E28" s="106" t="str">
        <f>IF(E$13="冷房",IF($C$9="店舗",VLOOKUP(E$27&amp;$E$37&amp;$D$28&amp;$G$37&amp;$I$37,'&lt;PAC&gt;マスタNO2'!$Y:$AE,7,0),""),"")</f>
        <v/>
      </c>
      <c r="F28" s="107" t="str">
        <f>IF(F$13="冷房",IF($C$9="店舗",VLOOKUP(F$27&amp;$E$37&amp;$D$28&amp;$G$37&amp;$I$37,'&lt;PAC&gt;マスタNO2'!$Y:$AE,7,0),""),"")</f>
        <v/>
      </c>
      <c r="G28" s="107" t="str">
        <f>IF(G$13="冷房",IF($C$9="店舗",VLOOKUP(G$27&amp;$E$37&amp;$D$28&amp;$G$37&amp;$I$37,'&lt;PAC&gt;マスタNO2'!$Y:$AE,7,0),""),"")</f>
        <v/>
      </c>
      <c r="H28" s="107" t="str">
        <f>IF(H$13="冷房",IF($C$9="店舗",VLOOKUP(H$27&amp;$E$37&amp;$D$28&amp;$G$37&amp;$I$37,'&lt;PAC&gt;マスタNO2'!$Y:$AE,7,0),""),"")</f>
        <v/>
      </c>
      <c r="I28" s="107" t="str">
        <f>IF(I$13="冷房",IF($C$9="店舗",VLOOKUP(I$27&amp;$E$37&amp;$D$28&amp;$G$37&amp;$I$37,'&lt;PAC&gt;マスタNO2'!$Y:$AE,7,0),""),"")</f>
        <v/>
      </c>
      <c r="J28" s="107" t="str">
        <f>IF(J$13="冷房",IF($C$9="店舗",VLOOKUP(J$27&amp;$E$37&amp;$D$28&amp;$G$37&amp;$I$37,'&lt;PAC&gt;マスタNO2'!$Y:$AE,7,0),""),"")</f>
        <v/>
      </c>
      <c r="K28" s="107" t="str">
        <f>IF(K$13="冷房",IF($C$9="店舗",VLOOKUP(K$27&amp;$E$37&amp;$D$28&amp;$G$37&amp;$I$37,'&lt;PAC&gt;マスタNO2'!$Y:$AE,7,0),""),"")</f>
        <v/>
      </c>
      <c r="L28" s="107" t="str">
        <f>IF(L$13="冷房",IF($C$9="店舗",VLOOKUP(L$27&amp;$E$37&amp;$D$28&amp;$G$37&amp;$I$37,'&lt;PAC&gt;マスタNO2'!$Y:$AE,7,0),""),"")</f>
        <v/>
      </c>
      <c r="M28" s="107" t="str">
        <f>IF(M$13="冷房",IF($C$9="店舗",VLOOKUP(M$27&amp;$E$37&amp;$D$28&amp;$G$37&amp;$I$37,'&lt;PAC&gt;マスタNO2'!$Y:$AE,7,0),""),"")</f>
        <v/>
      </c>
      <c r="N28" s="107" t="str">
        <f>IF(N$13="冷房",IF($C$9="店舗",VLOOKUP(N$27&amp;$E$37&amp;$D$28&amp;$G$37&amp;$I$37,'&lt;PAC&gt;マスタNO2'!$Y:$AE,7,0),""),"")</f>
        <v/>
      </c>
      <c r="O28" s="107" t="str">
        <f>IF(O$13="冷房",IF($C$9="店舗",VLOOKUP(O$27&amp;$E$37&amp;$D$28&amp;$G$37&amp;$I$37,'&lt;PAC&gt;マスタNO2'!$Y:$AE,7,0),""),"")</f>
        <v/>
      </c>
      <c r="P28" s="107" t="str">
        <f>IF(P$13="冷房",IF($C$9="店舗",VLOOKUP(P$27&amp;$E$37&amp;$D$28&amp;$G$37&amp;$I$37,'&lt;PAC&gt;マスタNO2'!$Y:$AE,7,0),""),"")</f>
        <v/>
      </c>
      <c r="Q28" s="107" t="e">
        <f>AVERAGE(E28:P28)</f>
        <v>#DIV/0!</v>
      </c>
    </row>
    <row r="29" spans="3:19" ht="19.5" thickBot="1">
      <c r="C29" s="140"/>
      <c r="D29" s="100" t="s">
        <v>0</v>
      </c>
      <c r="E29" s="108" t="str">
        <f>IF(E$13="暖房",IF($C$9="店舗",VLOOKUP(E$27&amp;$E$37&amp;$D$29&amp;$G$37&amp;$I$37,'&lt;PAC&gt;マスタNO2'!$Y:$AE,7,0),""),"")</f>
        <v/>
      </c>
      <c r="F29" s="109" t="str">
        <f>IF(F$13="暖房",IF($C$9="店舗",VLOOKUP(F$27&amp;$E$37&amp;$D$29&amp;$G$37&amp;$I$37,'&lt;PAC&gt;マスタNO2'!$Y:$AE,7,0),""),"")</f>
        <v/>
      </c>
      <c r="G29" s="109" t="str">
        <f>IF(G$13="暖房",IF($C$9="店舗",VLOOKUP(G$27&amp;$E$37&amp;$D$29&amp;$G$37&amp;$I$37,'&lt;PAC&gt;マスタNO2'!$Y:$AE,7,0),""),"")</f>
        <v/>
      </c>
      <c r="H29" s="109" t="str">
        <f>IF(H$13="暖房",IF($C$9="店舗",VLOOKUP(H$27&amp;$E$37&amp;$D$29&amp;$G$37&amp;$I$37,'&lt;PAC&gt;マスタNO2'!$Y:$AE,7,0),""),"")</f>
        <v/>
      </c>
      <c r="I29" s="109" t="str">
        <f>IF(I$13="暖房",IF($C$9="店舗",VLOOKUP(I$27&amp;$E$37&amp;$D$29&amp;$G$37&amp;$I$37,'&lt;PAC&gt;マスタNO2'!$Y:$AE,7,0),""),"")</f>
        <v/>
      </c>
      <c r="J29" s="109" t="str">
        <f>IF(J$13="暖房",IF($C$9="店舗",VLOOKUP(J$27&amp;$E$37&amp;$D$29&amp;$G$37&amp;$I$37,'&lt;PAC&gt;マスタNO2'!$Y:$AE,7,0),""),"")</f>
        <v/>
      </c>
      <c r="K29" s="109" t="str">
        <f>IF(K$13="暖房",IF($C$9="店舗",VLOOKUP(K$27&amp;$E$37&amp;$D$29&amp;$G$37&amp;$I$37,'&lt;PAC&gt;マスタNO2'!$Y:$AE,7,0),""),"")</f>
        <v/>
      </c>
      <c r="L29" s="109" t="str">
        <f>IF(L$13="暖房",IF($C$9="店舗",VLOOKUP(L$27&amp;$E$37&amp;$D$29&amp;$G$37&amp;$I$37,'&lt;PAC&gt;マスタNO2'!$Y:$AE,7,0),""),"")</f>
        <v/>
      </c>
      <c r="M29" s="109" t="str">
        <f>IF(M$13="暖房",IF($C$9="店舗",VLOOKUP(M$27&amp;$E$37&amp;$D$29&amp;$G$37&amp;$I$37,'&lt;PAC&gt;マスタNO2'!$Y:$AE,7,0),""),"")</f>
        <v/>
      </c>
      <c r="N29" s="109" t="str">
        <f>IF(N$13="暖房",IF($C$9="店舗",VLOOKUP(N$27&amp;$E$37&amp;$D$29&amp;$G$37&amp;$I$37,'&lt;PAC&gt;マスタNO2'!$Y:$AE,7,0),""),"")</f>
        <v/>
      </c>
      <c r="O29" s="109" t="str">
        <f>IF(O$13="暖房",IF($C$9="店舗",VLOOKUP(O$27&amp;$E$37&amp;$D$29&amp;$G$37&amp;$I$37,'&lt;PAC&gt;マスタNO2'!$Y:$AE,7,0),""),"")</f>
        <v/>
      </c>
      <c r="P29" s="109" t="str">
        <f>IF(P$13="暖房",IF($C$9="店舗",VLOOKUP(P$27&amp;$E$37&amp;$D$29&amp;$G$37&amp;$I$37,'&lt;PAC&gt;マスタNO2'!$Y:$AE,7,0),""),"")</f>
        <v/>
      </c>
      <c r="Q29" s="110" t="e">
        <f>AVERAGE(E29:P29)</f>
        <v>#DIV/0!</v>
      </c>
    </row>
    <row r="30" spans="3:19">
      <c r="C30" s="139" t="s">
        <v>16</v>
      </c>
      <c r="D30" s="20" t="s">
        <v>1</v>
      </c>
      <c r="E30" s="106" t="str">
        <f>IF(E$14="冷房",IF($C$9="事務所",VLOOKUP(E$27&amp;$E$37&amp;$D$30&amp;$G$37&amp;$I$37,'&lt;PAC&gt;マスタNO2'!$Y:$AE,7,0),""),"")</f>
        <v/>
      </c>
      <c r="F30" s="107" t="str">
        <f>IF(F$14="冷房",IF($C$9="事務所",VLOOKUP(F$27&amp;$E$37&amp;$D$30&amp;$G$37&amp;$I$37,'&lt;PAC&gt;マスタNO2'!$Y:$AE,7,0),""),"")</f>
        <v/>
      </c>
      <c r="G30" s="107" t="str">
        <f>IF(G$14="冷房",IF($C$9="事務所",VLOOKUP(G$27&amp;$E$37&amp;$D$30&amp;$G$37&amp;$I$37,'&lt;PAC&gt;マスタNO2'!$Y:$AE,7,0),""),"")</f>
        <v/>
      </c>
      <c r="H30" s="107" t="str">
        <f>IF(H$14="冷房",IF($C$9="事務所",VLOOKUP(H$27&amp;$E$37&amp;$D$30&amp;$G$37&amp;$I$37,'&lt;PAC&gt;マスタNO2'!$Y:$AE,7,0),""),"")</f>
        <v/>
      </c>
      <c r="I30" s="107" t="str">
        <f>IF(I$14="冷房",IF($C$9="事務所",VLOOKUP(I$27&amp;$E$37&amp;$D$30&amp;$G$37&amp;$I$37,'&lt;PAC&gt;マスタNO2'!$Y:$AE,7,0),""),"")</f>
        <v/>
      </c>
      <c r="J30" s="107" t="str">
        <f>IF(J$14="冷房",IF($C$9="事務所",VLOOKUP(J$27&amp;$E$37&amp;$D$30&amp;$G$37&amp;$I$37,'&lt;PAC&gt;マスタNO2'!$Y:$AE,7,0),""),"")</f>
        <v/>
      </c>
      <c r="K30" s="107" t="str">
        <f>IF(K$14="冷房",IF($C$9="事務所",VLOOKUP(K$27&amp;$E$37&amp;$D$30&amp;$G$37&amp;$I$37,'&lt;PAC&gt;マスタNO2'!$Y:$AE,7,0),""),"")</f>
        <v/>
      </c>
      <c r="L30" s="107" t="str">
        <f>IF(L$14="冷房",IF($C$9="事務所",VLOOKUP(L$27&amp;$E$37&amp;$D$30&amp;$G$37&amp;$I$37,'&lt;PAC&gt;マスタNO2'!$Y:$AE,7,0),""),"")</f>
        <v/>
      </c>
      <c r="M30" s="107" t="str">
        <f>IF(M$14="冷房",IF($C$9="事務所",VLOOKUP(M$27&amp;$E$37&amp;$D$30&amp;$G$37&amp;$I$37,'&lt;PAC&gt;マスタNO2'!$Y:$AE,7,0),""),"")</f>
        <v/>
      </c>
      <c r="N30" s="107" t="str">
        <f>IF(N$14="冷房",IF($C$9="事務所",VLOOKUP(N$27&amp;$E$37&amp;$D$30&amp;$G$37&amp;$I$37,'&lt;PAC&gt;マスタNO2'!$Y:$AE,7,0),""),"")</f>
        <v/>
      </c>
      <c r="O30" s="107" t="str">
        <f>IF(O$14="冷房",IF($C$9="事務所",VLOOKUP(O$27&amp;$E$37&amp;$D$30&amp;$G$37&amp;$I$37,'&lt;PAC&gt;マスタNO2'!$Y:$AE,7,0),""),"")</f>
        <v/>
      </c>
      <c r="P30" s="107" t="str">
        <f>IF(P$14="冷房",IF($C$9="事務所",VLOOKUP(P$27&amp;$E$37&amp;$D$30&amp;$G$37&amp;$I$37,'&lt;PAC&gt;マスタNO2'!$Y:$AE,7,0),""),"")</f>
        <v/>
      </c>
      <c r="Q30" s="107" t="e">
        <f>AVERAGE(E30:P30)</f>
        <v>#DIV/0!</v>
      </c>
    </row>
    <row r="31" spans="3:19">
      <c r="C31" s="141"/>
      <c r="D31" s="19" t="s">
        <v>0</v>
      </c>
      <c r="E31" s="111" t="str">
        <f>IF(E$14="暖房",IF($C$9="事務所",VLOOKUP(E$27&amp;$E$37&amp;$D$31&amp;$G$37&amp;$I$37,'&lt;PAC&gt;マスタNO2'!$Y:$AE,7,0),""),"")</f>
        <v/>
      </c>
      <c r="F31" s="112" t="str">
        <f>IF(F$14="暖房",IF($C$9="事務所",VLOOKUP(F$27&amp;$E$37&amp;$D$31&amp;$G$37&amp;$I$37,'&lt;PAC&gt;マスタNO2'!$Y:$AE,7,0),""),"")</f>
        <v/>
      </c>
      <c r="G31" s="112" t="str">
        <f>IF(G$14="暖房",IF($C$9="事務所",VLOOKUP(G$27&amp;$E$37&amp;$D$31&amp;$G$37&amp;$I$37,'&lt;PAC&gt;マスタNO2'!$Y:$AE,7,0),""),"")</f>
        <v/>
      </c>
      <c r="H31" s="112" t="str">
        <f>IF(H$14="暖房",IF($C$9="事務所",VLOOKUP(H$27&amp;$E$37&amp;$D$31&amp;$G$37&amp;$I$37,'&lt;PAC&gt;マスタNO2'!$Y:$AE,7,0),""),"")</f>
        <v/>
      </c>
      <c r="I31" s="112" t="str">
        <f>IF(I$14="暖房",IF($C$9="事務所",VLOOKUP(I$27&amp;$E$37&amp;$D$31&amp;$G$37&amp;$I$37,'&lt;PAC&gt;マスタNO2'!$Y:$AE,7,0),""),"")</f>
        <v/>
      </c>
      <c r="J31" s="112" t="str">
        <f>IF(J$14="暖房",IF($C$9="事務所",VLOOKUP(J$27&amp;$E$37&amp;$D$31&amp;$G$37&amp;$I$37,'&lt;PAC&gt;マスタNO2'!$Y:$AE,7,0),""),"")</f>
        <v/>
      </c>
      <c r="K31" s="112" t="str">
        <f>IF(K$14="暖房",IF($C$9="事務所",VLOOKUP(K$27&amp;$E$37&amp;$D$31&amp;$G$37&amp;$I$37,'&lt;PAC&gt;マスタNO2'!$Y:$AE,7,0),""),"")</f>
        <v/>
      </c>
      <c r="L31" s="112" t="str">
        <f>IF(L$14="暖房",IF($C$9="事務所",VLOOKUP(L$27&amp;$E$37&amp;$D$31&amp;$G$37&amp;$I$37,'&lt;PAC&gt;マスタNO2'!$Y:$AE,7,0),""),"")</f>
        <v/>
      </c>
      <c r="M31" s="112" t="str">
        <f>IF(M$14="暖房",IF($C$9="事務所",VLOOKUP(M$27&amp;$E$37&amp;$D$31&amp;$G$37&amp;$I$37,'&lt;PAC&gt;マスタNO2'!$Y:$AE,7,0),""),"")</f>
        <v/>
      </c>
      <c r="N31" s="112" t="str">
        <f>IF(N$14="暖房",IF($C$9="事務所",VLOOKUP(N$27&amp;$E$37&amp;$D$31&amp;$G$37&amp;$I$37,'&lt;PAC&gt;マスタNO2'!$Y:$AE,7,0),""),"")</f>
        <v/>
      </c>
      <c r="O31" s="112" t="str">
        <f>IF(O$14="暖房",IF($C$9="事務所",VLOOKUP(O$27&amp;$E$37&amp;$D$31&amp;$G$37&amp;$I$37,'&lt;PAC&gt;マスタNO2'!$Y:$AE,7,0),""),"")</f>
        <v/>
      </c>
      <c r="P31" s="112" t="str">
        <f>IF(P$14="暖房",IF($C$9="事務所",VLOOKUP(P$27&amp;$E$37&amp;$D$31&amp;$G$37&amp;$I$37,'&lt;PAC&gt;マスタNO2'!$Y:$AE,7,0),""),"")</f>
        <v/>
      </c>
      <c r="Q31" s="112" t="e">
        <f>AVERAGE(E31:P31)</f>
        <v>#DIV/0!</v>
      </c>
    </row>
    <row r="32" spans="3:19">
      <c r="G32" s="89"/>
    </row>
    <row r="34" spans="2:13" ht="24">
      <c r="B34" s="3">
        <v>2</v>
      </c>
      <c r="C34" s="2" t="s">
        <v>24</v>
      </c>
      <c r="D34" s="2"/>
      <c r="E34" s="2"/>
      <c r="F34" s="2"/>
    </row>
    <row r="36" spans="2:13">
      <c r="C36" s="9" t="s">
        <v>1</v>
      </c>
      <c r="E36" t="s">
        <v>45</v>
      </c>
      <c r="G36" t="s">
        <v>779</v>
      </c>
      <c r="I36" t="s">
        <v>780</v>
      </c>
      <c r="K36" t="s">
        <v>47</v>
      </c>
      <c r="M36" t="s">
        <v>24</v>
      </c>
    </row>
    <row r="37" spans="2:13">
      <c r="E37" s="13">
        <f>IF(入力ホーム設備NO2!$D$18&lt;1995,1995,VLOOKUP(入力ホーム設備NO2!$D$18,'&lt;PAC&gt;マスタNO2'!E48:F842,2))</f>
        <v>1995</v>
      </c>
      <c r="F37" t="s">
        <v>46</v>
      </c>
      <c r="G37" s="13">
        <f>入力ホーム設備NO2!D24</f>
        <v>0</v>
      </c>
      <c r="I37" s="13">
        <f>入力ホーム設備NO2!D25</f>
        <v>0</v>
      </c>
      <c r="K37" s="5" t="str">
        <f>+E9</f>
        <v/>
      </c>
      <c r="M37" s="113" t="str">
        <f>IF($C$9="店舗",Q28,IF($C$9="事務所",Q30,""))</f>
        <v/>
      </c>
    </row>
    <row r="38" spans="2:13">
      <c r="M38" s="90"/>
    </row>
    <row r="39" spans="2:13">
      <c r="C39" s="9" t="s">
        <v>0</v>
      </c>
      <c r="E39" t="s">
        <v>45</v>
      </c>
      <c r="G39" t="s">
        <v>779</v>
      </c>
      <c r="I39" t="s">
        <v>780</v>
      </c>
      <c r="K39" t="s">
        <v>47</v>
      </c>
      <c r="M39" s="90" t="s">
        <v>24</v>
      </c>
    </row>
    <row r="40" spans="2:13">
      <c r="E40" s="13">
        <f>IF(入力ホーム設備NO2!$D$18&lt;1995,1995,VLOOKUP(入力ホーム設備NO2!$D$18,'&lt;PAC&gt;マスタNO2'!E51:F845,2))</f>
        <v>1995</v>
      </c>
      <c r="F40" t="s">
        <v>46</v>
      </c>
      <c r="G40" s="13">
        <f>入力ホーム設備NO2!D24</f>
        <v>0</v>
      </c>
      <c r="I40" s="13">
        <f>入力ホーム設備NO2!D25</f>
        <v>0</v>
      </c>
      <c r="K40" s="5" t="str">
        <f>+E10</f>
        <v/>
      </c>
      <c r="M40" s="113" t="str">
        <f>IF($C$9="店舗",Q29,IF($C$9="事務所",Q31,""))</f>
        <v/>
      </c>
    </row>
    <row r="43" spans="2:13" ht="24">
      <c r="B43" s="3">
        <v>3</v>
      </c>
      <c r="C43" s="2" t="s">
        <v>28</v>
      </c>
      <c r="D43" s="2"/>
      <c r="E43" s="2"/>
      <c r="F43" s="2"/>
    </row>
    <row r="45" spans="2:13">
      <c r="C45" s="9" t="s">
        <v>1</v>
      </c>
      <c r="E45" t="s">
        <v>18</v>
      </c>
      <c r="H45" t="s">
        <v>21</v>
      </c>
      <c r="K45" t="s">
        <v>26</v>
      </c>
    </row>
    <row r="46" spans="2:13">
      <c r="E46" s="11">
        <f>+入力ホーム設備NO2!D29</f>
        <v>0</v>
      </c>
      <c r="F46" t="s">
        <v>19</v>
      </c>
      <c r="G46" s="4" t="s">
        <v>20</v>
      </c>
      <c r="H46" s="11">
        <f>+入力ホーム設備NO2!F29</f>
        <v>0</v>
      </c>
      <c r="I46" t="s">
        <v>19</v>
      </c>
      <c r="J46" s="4" t="s">
        <v>22</v>
      </c>
      <c r="K46" s="8" t="e">
        <f>+E46/H46</f>
        <v>#DIV/0!</v>
      </c>
    </row>
    <row r="48" spans="2:13">
      <c r="E48" t="s">
        <v>26</v>
      </c>
      <c r="G48" t="s">
        <v>24</v>
      </c>
      <c r="I48" s="115" t="s">
        <v>25</v>
      </c>
    </row>
    <row r="49" spans="2:17">
      <c r="E49" s="8" t="e">
        <f>+K46</f>
        <v>#DIV/0!</v>
      </c>
      <c r="F49" s="4" t="s">
        <v>23</v>
      </c>
      <c r="G49" s="12" t="str">
        <f>M37</f>
        <v/>
      </c>
      <c r="H49" s="4" t="s">
        <v>22</v>
      </c>
      <c r="I49" s="114" t="e">
        <f>ROUNDDOWN((E49*G49),2)</f>
        <v>#DIV/0!</v>
      </c>
    </row>
    <row r="50" spans="2:17">
      <c r="F50" s="4"/>
    </row>
    <row r="51" spans="2:17">
      <c r="C51" s="9" t="s">
        <v>0</v>
      </c>
      <c r="E51" t="s">
        <v>18</v>
      </c>
      <c r="H51" t="s">
        <v>21</v>
      </c>
      <c r="K51" t="s">
        <v>26</v>
      </c>
    </row>
    <row r="52" spans="2:17">
      <c r="E52" s="11">
        <f>+入力ホーム設備NO2!D30</f>
        <v>0</v>
      </c>
      <c r="F52" t="s">
        <v>19</v>
      </c>
      <c r="G52" s="4" t="s">
        <v>20</v>
      </c>
      <c r="H52" s="11">
        <f>+入力ホーム設備NO2!F30</f>
        <v>0</v>
      </c>
      <c r="I52" t="s">
        <v>19</v>
      </c>
      <c r="J52" s="4" t="s">
        <v>22</v>
      </c>
      <c r="K52" s="8" t="e">
        <f>+E52/H52</f>
        <v>#DIV/0!</v>
      </c>
    </row>
    <row r="54" spans="2:17">
      <c r="E54" t="s">
        <v>26</v>
      </c>
      <c r="F54" s="4"/>
      <c r="G54" t="s">
        <v>24</v>
      </c>
      <c r="I54" s="115" t="s">
        <v>25</v>
      </c>
    </row>
    <row r="55" spans="2:17">
      <c r="E55" s="8" t="e">
        <f>+K52</f>
        <v>#DIV/0!</v>
      </c>
      <c r="F55" s="4" t="s">
        <v>23</v>
      </c>
      <c r="G55" s="12" t="str">
        <f>M40</f>
        <v/>
      </c>
      <c r="H55" s="4" t="s">
        <v>22</v>
      </c>
      <c r="I55" s="114" t="e">
        <f>ROUNDDOWN((E55*G55),2)</f>
        <v>#DIV/0!</v>
      </c>
    </row>
    <row r="57" spans="2:17" ht="24">
      <c r="B57" s="3">
        <v>4</v>
      </c>
      <c r="C57" s="2" t="s">
        <v>27</v>
      </c>
      <c r="D57" s="2"/>
      <c r="E57" s="2"/>
      <c r="F57" s="2"/>
    </row>
    <row r="59" spans="2:17">
      <c r="C59" s="9" t="s">
        <v>1</v>
      </c>
      <c r="E59" t="s">
        <v>18</v>
      </c>
      <c r="H59" t="s">
        <v>25</v>
      </c>
      <c r="J59" t="s">
        <v>33</v>
      </c>
    </row>
    <row r="60" spans="2:17">
      <c r="E60" s="12">
        <f>+E46</f>
        <v>0</v>
      </c>
      <c r="F60" t="s">
        <v>19</v>
      </c>
      <c r="G60" s="4" t="s">
        <v>20</v>
      </c>
      <c r="H60" s="1" t="e">
        <f>+I49</f>
        <v>#DIV/0!</v>
      </c>
      <c r="I60" s="4" t="s">
        <v>22</v>
      </c>
      <c r="J60" s="8" t="e">
        <f>+E60/H60</f>
        <v>#DIV/0!</v>
      </c>
      <c r="K60" t="s">
        <v>19</v>
      </c>
    </row>
    <row r="62" spans="2:17">
      <c r="E62" t="s">
        <v>33</v>
      </c>
      <c r="H62" t="s">
        <v>30</v>
      </c>
      <c r="J62" t="s">
        <v>36</v>
      </c>
      <c r="M62" t="s">
        <v>38</v>
      </c>
      <c r="P62" t="s">
        <v>52</v>
      </c>
    </row>
    <row r="63" spans="2:17">
      <c r="E63" s="8" t="e">
        <f>+J60</f>
        <v>#DIV/0!</v>
      </c>
      <c r="F63" t="s">
        <v>19</v>
      </c>
      <c r="G63" s="4" t="s">
        <v>23</v>
      </c>
      <c r="H63" s="5" t="str">
        <f>+E9</f>
        <v/>
      </c>
      <c r="I63" s="4" t="s">
        <v>23</v>
      </c>
      <c r="J63" s="10">
        <f>+入力ホーム設備NO2!D22</f>
        <v>0</v>
      </c>
      <c r="K63" t="s">
        <v>37</v>
      </c>
      <c r="L63" s="4" t="s">
        <v>23</v>
      </c>
      <c r="M63" s="10">
        <f>+入力ホーム設備NO2!D23</f>
        <v>0</v>
      </c>
      <c r="N63" t="s">
        <v>39</v>
      </c>
      <c r="O63" s="4" t="s">
        <v>22</v>
      </c>
      <c r="P63" s="1" t="e">
        <f>+E63*H63*J63*M63</f>
        <v>#DIV/0!</v>
      </c>
      <c r="Q63" t="s">
        <v>41</v>
      </c>
    </row>
    <row r="65" spans="3:17">
      <c r="E65" t="s">
        <v>52</v>
      </c>
      <c r="K65" t="s">
        <v>50</v>
      </c>
    </row>
    <row r="66" spans="3:17">
      <c r="E66" s="1" t="e">
        <f>+P63</f>
        <v>#DIV/0!</v>
      </c>
      <c r="F66" t="s">
        <v>41</v>
      </c>
      <c r="G66" s="4" t="s">
        <v>23</v>
      </c>
      <c r="H66" s="1">
        <f>COUNTIF(入力ホーム設備NO2!D14:O14,"冷房")</f>
        <v>0</v>
      </c>
      <c r="I66" t="s">
        <v>42</v>
      </c>
      <c r="J66" s="4" t="s">
        <v>22</v>
      </c>
      <c r="K66" s="1" t="e">
        <f>+E66*H66</f>
        <v>#DIV/0!</v>
      </c>
      <c r="L66" t="s">
        <v>43</v>
      </c>
    </row>
    <row r="68" spans="3:17">
      <c r="C68" s="9" t="s">
        <v>0</v>
      </c>
      <c r="E68" t="s">
        <v>18</v>
      </c>
      <c r="H68" t="s">
        <v>25</v>
      </c>
      <c r="J68" t="s">
        <v>33</v>
      </c>
    </row>
    <row r="69" spans="3:17">
      <c r="E69" s="12">
        <f>+E52</f>
        <v>0</v>
      </c>
      <c r="F69" t="s">
        <v>19</v>
      </c>
      <c r="G69" s="4" t="s">
        <v>20</v>
      </c>
      <c r="H69" s="1" t="e">
        <f>+I55</f>
        <v>#DIV/0!</v>
      </c>
      <c r="I69" s="4" t="s">
        <v>22</v>
      </c>
      <c r="J69" s="8" t="e">
        <f>+E69/H69</f>
        <v>#DIV/0!</v>
      </c>
      <c r="K69" t="s">
        <v>19</v>
      </c>
    </row>
    <row r="71" spans="3:17">
      <c r="E71" t="s">
        <v>33</v>
      </c>
      <c r="H71" t="s">
        <v>30</v>
      </c>
      <c r="J71" t="s">
        <v>36</v>
      </c>
      <c r="M71" t="s">
        <v>38</v>
      </c>
      <c r="P71" t="s">
        <v>53</v>
      </c>
    </row>
    <row r="72" spans="3:17">
      <c r="E72" s="12" t="e">
        <f>+J69</f>
        <v>#DIV/0!</v>
      </c>
      <c r="F72" t="s">
        <v>19</v>
      </c>
      <c r="G72" s="4" t="s">
        <v>23</v>
      </c>
      <c r="H72" s="5" t="str">
        <f>+E10</f>
        <v/>
      </c>
      <c r="I72" s="4" t="s">
        <v>23</v>
      </c>
      <c r="J72" s="10">
        <f>+入力ホーム設備NO2!D22</f>
        <v>0</v>
      </c>
      <c r="K72" t="s">
        <v>37</v>
      </c>
      <c r="L72" s="4" t="s">
        <v>23</v>
      </c>
      <c r="M72" s="10">
        <f>+入力ホーム設備NO2!D23</f>
        <v>0</v>
      </c>
      <c r="N72" t="s">
        <v>39</v>
      </c>
      <c r="O72" s="4" t="s">
        <v>22</v>
      </c>
      <c r="P72" s="1" t="e">
        <f>+E72*H72*J72*M72</f>
        <v>#DIV/0!</v>
      </c>
      <c r="Q72" t="s">
        <v>41</v>
      </c>
    </row>
    <row r="74" spans="3:17">
      <c r="E74" t="s">
        <v>53</v>
      </c>
      <c r="K74" t="s">
        <v>54</v>
      </c>
    </row>
    <row r="75" spans="3:17">
      <c r="E75" s="1" t="e">
        <f>+P72</f>
        <v>#DIV/0!</v>
      </c>
      <c r="F75" t="s">
        <v>41</v>
      </c>
      <c r="G75" s="4" t="s">
        <v>23</v>
      </c>
      <c r="H75" s="1">
        <f>COUNTIF(入力ホーム設備NO2!D14:O14,"暖房")</f>
        <v>0</v>
      </c>
      <c r="I75" t="s">
        <v>42</v>
      </c>
      <c r="J75" s="4" t="s">
        <v>22</v>
      </c>
      <c r="K75" s="1" t="e">
        <f>+E75*H75</f>
        <v>#DIV/0!</v>
      </c>
      <c r="L75" t="s">
        <v>43</v>
      </c>
    </row>
    <row r="77" spans="3:17">
      <c r="E77" t="s">
        <v>50</v>
      </c>
      <c r="H77" t="s">
        <v>54</v>
      </c>
      <c r="K77" t="s">
        <v>55</v>
      </c>
    </row>
    <row r="78" spans="3:17">
      <c r="C78" s="9" t="s">
        <v>49</v>
      </c>
      <c r="E78" s="1" t="e">
        <f>+K66</f>
        <v>#DIV/0!</v>
      </c>
      <c r="F78" t="s">
        <v>43</v>
      </c>
      <c r="G78" t="s">
        <v>51</v>
      </c>
      <c r="H78" s="1" t="e">
        <f>+K75</f>
        <v>#DIV/0!</v>
      </c>
      <c r="I78" t="s">
        <v>43</v>
      </c>
      <c r="J78" t="s">
        <v>22</v>
      </c>
      <c r="K78" s="1" t="e">
        <f>+E78+H78</f>
        <v>#DIV/0!</v>
      </c>
      <c r="L78" t="s">
        <v>43</v>
      </c>
    </row>
    <row r="82" spans="2:19" ht="24">
      <c r="B82" s="3">
        <v>5</v>
      </c>
      <c r="C82" s="2" t="s">
        <v>44</v>
      </c>
      <c r="D82" s="2"/>
      <c r="E82" s="2"/>
      <c r="F82" s="2"/>
    </row>
    <row r="83" spans="2:19">
      <c r="E83" t="s">
        <v>55</v>
      </c>
      <c r="H83" t="s">
        <v>56</v>
      </c>
      <c r="J83" t="s">
        <v>44</v>
      </c>
    </row>
    <row r="84" spans="2:19" s="22" customFormat="1">
      <c r="B84" s="21"/>
      <c r="E84" s="23" t="e">
        <f>+K78</f>
        <v>#DIV/0!</v>
      </c>
      <c r="F84" s="22" t="s">
        <v>43</v>
      </c>
      <c r="G84" s="21" t="s">
        <v>23</v>
      </c>
      <c r="H84" s="23">
        <v>0.40699999999999997</v>
      </c>
      <c r="I84" s="21" t="s">
        <v>22</v>
      </c>
      <c r="J84" s="23" t="e">
        <f>+E84*H84</f>
        <v>#DIV/0!</v>
      </c>
      <c r="K84" s="22" t="s">
        <v>68</v>
      </c>
      <c r="R84" s="21"/>
      <c r="S84" s="21"/>
    </row>
    <row r="85" spans="2:19" s="22" customFormat="1">
      <c r="B85" s="21"/>
      <c r="R85" s="21"/>
      <c r="S85" s="21"/>
    </row>
    <row r="86" spans="2:19" s="22" customFormat="1">
      <c r="B86" s="21"/>
      <c r="J86" s="23" t="e">
        <f>+J84/1000</f>
        <v>#DIV/0!</v>
      </c>
      <c r="K86" s="22" t="s">
        <v>69</v>
      </c>
      <c r="R86" s="21"/>
      <c r="S86" s="21"/>
    </row>
  </sheetData>
  <mergeCells count="17">
    <mergeCell ref="C20:D20"/>
    <mergeCell ref="L1:O1"/>
    <mergeCell ref="C8:D8"/>
    <mergeCell ref="E8:F8"/>
    <mergeCell ref="C9:C10"/>
    <mergeCell ref="E9:F9"/>
    <mergeCell ref="E10:F10"/>
    <mergeCell ref="C12:D12"/>
    <mergeCell ref="C13:D13"/>
    <mergeCell ref="C14:D14"/>
    <mergeCell ref="C16:D16"/>
    <mergeCell ref="C17:D17"/>
    <mergeCell ref="C21:C22"/>
    <mergeCell ref="C23:C24"/>
    <mergeCell ref="C27:D27"/>
    <mergeCell ref="C28:C29"/>
    <mergeCell ref="C30:C31"/>
  </mergeCells>
  <phoneticPr fontId="1"/>
  <pageMargins left="0.7" right="0.7" top="0.75" bottom="0.75" header="0.3" footer="0.3"/>
  <pageSetup paperSize="9" scale="4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59999389629810485"/>
    <pageSetUpPr fitToPage="1"/>
  </sheetPr>
  <dimension ref="B1:S86"/>
  <sheetViews>
    <sheetView topLeftCell="A16" zoomScaleNormal="100" workbookViewId="0">
      <selection activeCell="O41" sqref="O41"/>
    </sheetView>
  </sheetViews>
  <sheetFormatPr defaultRowHeight="18.75"/>
  <cols>
    <col min="1" max="1" width="3.625" customWidth="1"/>
    <col min="2" max="2" width="4.125" style="4" bestFit="1" customWidth="1"/>
    <col min="3" max="3" width="6.5" customWidth="1"/>
    <col min="4" max="4" width="5.25" bestFit="1" customWidth="1"/>
    <col min="18" max="19" width="9" style="4"/>
  </cols>
  <sheetData>
    <row r="1" spans="2:19">
      <c r="K1" s="24" t="s">
        <v>78</v>
      </c>
      <c r="L1" s="127">
        <f>+入力ホーム設備NO2!K1</f>
        <v>0</v>
      </c>
      <c r="M1" s="128"/>
      <c r="N1" s="128"/>
      <c r="O1" s="128"/>
      <c r="P1" s="24" t="s">
        <v>79</v>
      </c>
      <c r="Q1" s="104">
        <f>+入力ホーム設備NO2!P1</f>
        <v>2</v>
      </c>
    </row>
    <row r="2" spans="2:19" ht="33">
      <c r="B2" s="17" t="s">
        <v>71</v>
      </c>
    </row>
    <row r="3" spans="2:19" ht="9" customHeight="1"/>
    <row r="4" spans="2:19">
      <c r="E4" s="99" t="s">
        <v>76</v>
      </c>
      <c r="F4" t="s">
        <v>73</v>
      </c>
      <c r="I4" s="116" t="s">
        <v>77</v>
      </c>
      <c r="J4" t="s">
        <v>75</v>
      </c>
      <c r="M4" s="1"/>
      <c r="N4" t="s">
        <v>74</v>
      </c>
    </row>
    <row r="5" spans="2:19" ht="9" customHeight="1"/>
    <row r="6" spans="2:19" s="2" customFormat="1" ht="24">
      <c r="B6" s="3">
        <v>1</v>
      </c>
      <c r="C6" s="2" t="s">
        <v>2</v>
      </c>
      <c r="R6" s="3"/>
      <c r="S6" s="3"/>
    </row>
    <row r="8" spans="2:19">
      <c r="C8" s="119" t="s">
        <v>17</v>
      </c>
      <c r="D8" s="129"/>
      <c r="E8" s="131" t="s">
        <v>30</v>
      </c>
      <c r="F8" s="119"/>
    </row>
    <row r="9" spans="2:19">
      <c r="C9" s="130">
        <f>+入力ホーム設備NO2!D10</f>
        <v>0</v>
      </c>
      <c r="D9" s="19" t="s">
        <v>1</v>
      </c>
      <c r="E9" s="132" t="str">
        <f>IF(C9="店舗",Q21,IF(C9="事務所",Q23,""))</f>
        <v/>
      </c>
      <c r="F9" s="133"/>
    </row>
    <row r="10" spans="2:19">
      <c r="C10" s="130"/>
      <c r="D10" s="19" t="s">
        <v>0</v>
      </c>
      <c r="E10" s="132" t="str">
        <f>IF(C9="店舗",Q22,IF(C9="事務所",Q24,""))</f>
        <v/>
      </c>
      <c r="F10" s="133"/>
    </row>
    <row r="12" spans="2:19">
      <c r="C12" s="134" t="s">
        <v>17</v>
      </c>
      <c r="D12" s="135"/>
      <c r="E12" s="6" t="s">
        <v>3</v>
      </c>
      <c r="F12" s="7" t="s">
        <v>4</v>
      </c>
      <c r="G12" s="7" t="s">
        <v>5</v>
      </c>
      <c r="H12" s="7" t="s">
        <v>6</v>
      </c>
      <c r="I12" s="7" t="s">
        <v>7</v>
      </c>
      <c r="J12" s="7" t="s">
        <v>8</v>
      </c>
      <c r="K12" s="7" t="s">
        <v>9</v>
      </c>
      <c r="L12" s="7" t="s">
        <v>10</v>
      </c>
      <c r="M12" s="7" t="s">
        <v>11</v>
      </c>
      <c r="N12" s="7" t="s">
        <v>12</v>
      </c>
      <c r="O12" s="7" t="s">
        <v>13</v>
      </c>
      <c r="P12" s="7" t="s">
        <v>14</v>
      </c>
    </row>
    <row r="13" spans="2:19">
      <c r="C13" s="119" t="s">
        <v>15</v>
      </c>
      <c r="D13" s="136"/>
      <c r="E13" s="96" t="str">
        <f>IF($C$9="店舗",入力ホーム設備NO2!D14,"")</f>
        <v/>
      </c>
      <c r="F13" s="96" t="str">
        <f>IF($C$9="店舗",入力ホーム設備NO2!E14,"")</f>
        <v/>
      </c>
      <c r="G13" s="96" t="str">
        <f>IF($C$9="店舗",入力ホーム設備NO2!F14,"")</f>
        <v/>
      </c>
      <c r="H13" s="96" t="str">
        <f>IF($C$9="店舗",入力ホーム設備NO2!G14,"")</f>
        <v/>
      </c>
      <c r="I13" s="96" t="str">
        <f>IF($C$9="店舗",入力ホーム設備NO2!H14,"")</f>
        <v/>
      </c>
      <c r="J13" s="96" t="str">
        <f>IF($C$9="店舗",入力ホーム設備NO2!I14,"")</f>
        <v/>
      </c>
      <c r="K13" s="96" t="str">
        <f>IF($C$9="店舗",入力ホーム設備NO2!J14,"")</f>
        <v/>
      </c>
      <c r="L13" s="96" t="str">
        <f>IF($C$9="店舗",入力ホーム設備NO2!K14,"")</f>
        <v/>
      </c>
      <c r="M13" s="96" t="str">
        <f>IF($C$9="店舗",入力ホーム設備NO2!L14,"")</f>
        <v/>
      </c>
      <c r="N13" s="96" t="str">
        <f>IF($C$9="店舗",入力ホーム設備NO2!M14,"")</f>
        <v/>
      </c>
      <c r="O13" s="96" t="str">
        <f>IF($C$9="店舗",入力ホーム設備NO2!N14,"")</f>
        <v/>
      </c>
      <c r="P13" s="96" t="str">
        <f>IF($C$9="店舗",入力ホーム設備NO2!O14,"")</f>
        <v/>
      </c>
    </row>
    <row r="14" spans="2:19">
      <c r="C14" s="119" t="s">
        <v>16</v>
      </c>
      <c r="D14" s="136"/>
      <c r="E14" s="96" t="str">
        <f>IF($C$9="事務所",入力ホーム設備NO2!D14,"")</f>
        <v/>
      </c>
      <c r="F14" s="96" t="str">
        <f>IF($C$9="事務所",入力ホーム設備NO2!E14,"")</f>
        <v/>
      </c>
      <c r="G14" s="96" t="str">
        <f>IF($C$9="事務所",入力ホーム設備NO2!F14,"")</f>
        <v/>
      </c>
      <c r="H14" s="96" t="str">
        <f>IF($C$9="事務所",入力ホーム設備NO2!G14,"")</f>
        <v/>
      </c>
      <c r="I14" s="96" t="str">
        <f>IF($C$9="事務所",入力ホーム設備NO2!H14,"")</f>
        <v/>
      </c>
      <c r="J14" s="96" t="str">
        <f>IF($C$9="事務所",入力ホーム設備NO2!I14,"")</f>
        <v/>
      </c>
      <c r="K14" s="96" t="str">
        <f>IF($C$9="事務所",入力ホーム設備NO2!J14,"")</f>
        <v/>
      </c>
      <c r="L14" s="96" t="str">
        <f>IF($C$9="事務所",入力ホーム設備NO2!K14,"")</f>
        <v/>
      </c>
      <c r="M14" s="96" t="str">
        <f>IF($C$9="事務所",入力ホーム設備NO2!L14,"")</f>
        <v/>
      </c>
      <c r="N14" s="96" t="str">
        <f>IF($C$9="事務所",入力ホーム設備NO2!M14,"")</f>
        <v/>
      </c>
      <c r="O14" s="96" t="str">
        <f>IF($C$9="事務所",入力ホーム設備NO2!N14,"")</f>
        <v/>
      </c>
      <c r="P14" s="96" t="str">
        <f>IF($C$9="事務所",入力ホーム設備NO2!O14,"")</f>
        <v/>
      </c>
    </row>
    <row r="15" spans="2:19">
      <c r="C15" s="101"/>
      <c r="D15" s="101"/>
      <c r="E15" s="101"/>
      <c r="F15" s="101"/>
      <c r="G15" s="101"/>
      <c r="H15" s="101"/>
      <c r="I15" s="101"/>
      <c r="J15" s="101"/>
      <c r="K15" s="101"/>
      <c r="L15" s="101"/>
      <c r="M15" s="101"/>
      <c r="N15" s="101"/>
      <c r="O15" s="101"/>
      <c r="P15" s="101"/>
      <c r="Q15" s="92"/>
    </row>
    <row r="16" spans="2:19">
      <c r="C16" s="134" t="s">
        <v>17</v>
      </c>
      <c r="D16" s="135"/>
      <c r="E16" s="85">
        <v>4</v>
      </c>
      <c r="F16" s="86">
        <v>5</v>
      </c>
      <c r="G16" s="86">
        <v>6</v>
      </c>
      <c r="H16" s="86">
        <v>7</v>
      </c>
      <c r="I16" s="86">
        <v>8</v>
      </c>
      <c r="J16" s="86">
        <v>9</v>
      </c>
      <c r="K16" s="86">
        <v>10</v>
      </c>
      <c r="L16" s="86">
        <v>11</v>
      </c>
      <c r="M16" s="86">
        <v>12</v>
      </c>
      <c r="N16" s="86">
        <v>1</v>
      </c>
      <c r="O16" s="86">
        <v>2</v>
      </c>
      <c r="P16" s="86">
        <v>3</v>
      </c>
      <c r="Q16" s="92"/>
    </row>
    <row r="17" spans="3:19">
      <c r="C17" s="119" t="s">
        <v>784</v>
      </c>
      <c r="D17" s="136"/>
      <c r="E17" s="105">
        <f t="shared" ref="E17:P17" si="0">IF(SUM(E21:E24)=0,0,SUM(E21:E24))</f>
        <v>0</v>
      </c>
      <c r="F17" s="105">
        <f t="shared" si="0"/>
        <v>0</v>
      </c>
      <c r="G17" s="105">
        <f t="shared" si="0"/>
        <v>0</v>
      </c>
      <c r="H17" s="105">
        <f t="shared" si="0"/>
        <v>0</v>
      </c>
      <c r="I17" s="105">
        <f t="shared" si="0"/>
        <v>0</v>
      </c>
      <c r="J17" s="105">
        <f t="shared" si="0"/>
        <v>0</v>
      </c>
      <c r="K17" s="105">
        <f t="shared" si="0"/>
        <v>0</v>
      </c>
      <c r="L17" s="105">
        <f t="shared" si="0"/>
        <v>0</v>
      </c>
      <c r="M17" s="105">
        <f t="shared" si="0"/>
        <v>0</v>
      </c>
      <c r="N17" s="105">
        <f t="shared" si="0"/>
        <v>0</v>
      </c>
      <c r="O17" s="105">
        <f t="shared" si="0"/>
        <v>0</v>
      </c>
      <c r="P17" s="105">
        <f t="shared" si="0"/>
        <v>0</v>
      </c>
      <c r="Q17" s="92"/>
    </row>
    <row r="18" spans="3:19">
      <c r="C18" s="101"/>
      <c r="D18" s="101"/>
      <c r="E18" s="101"/>
      <c r="F18" s="101"/>
      <c r="G18" s="101"/>
      <c r="H18" s="101"/>
      <c r="I18" s="101"/>
      <c r="J18" s="101"/>
      <c r="K18" s="101"/>
      <c r="L18" s="101"/>
      <c r="M18" s="101"/>
      <c r="N18" s="101"/>
      <c r="O18" s="101"/>
      <c r="P18" s="101"/>
      <c r="Q18" s="92"/>
    </row>
    <row r="19" spans="3:19">
      <c r="C19" t="s">
        <v>29</v>
      </c>
    </row>
    <row r="20" spans="3:19" ht="19.5" thickBot="1">
      <c r="C20" s="137" t="s">
        <v>17</v>
      </c>
      <c r="D20" s="138"/>
      <c r="E20" s="85">
        <v>4</v>
      </c>
      <c r="F20" s="86">
        <v>5</v>
      </c>
      <c r="G20" s="86">
        <v>6</v>
      </c>
      <c r="H20" s="86">
        <v>7</v>
      </c>
      <c r="I20" s="86">
        <v>8</v>
      </c>
      <c r="J20" s="86">
        <v>9</v>
      </c>
      <c r="K20" s="86">
        <v>10</v>
      </c>
      <c r="L20" s="86">
        <v>11</v>
      </c>
      <c r="M20" s="86">
        <v>12</v>
      </c>
      <c r="N20" s="86">
        <v>1</v>
      </c>
      <c r="O20" s="86">
        <v>2</v>
      </c>
      <c r="P20" s="86">
        <v>3</v>
      </c>
      <c r="Q20" s="7" t="s">
        <v>31</v>
      </c>
    </row>
    <row r="21" spans="3:19">
      <c r="C21" s="139" t="s">
        <v>15</v>
      </c>
      <c r="D21" s="20" t="s">
        <v>1</v>
      </c>
      <c r="E21" s="106" t="str">
        <f>IF(E13="冷房",VLOOKUP(E$20&amp;"福岡"&amp;$C$21&amp;$D$21,'&lt;PAC&gt;マスタNO2'!$Q:$R,2,0),"")</f>
        <v/>
      </c>
      <c r="F21" s="107" t="str">
        <f>IF(F13="冷房",VLOOKUP(F$20&amp;"福岡"&amp;$C$21&amp;$D$21,'&lt;PAC&gt;マスタNO2'!$Q:$R,2,0),"")</f>
        <v/>
      </c>
      <c r="G21" s="107" t="str">
        <f>IF(G13="冷房",VLOOKUP(G$20&amp;"福岡"&amp;$C$21&amp;$D$21,'&lt;PAC&gt;マスタNO2'!$Q:$R,2,0),"")</f>
        <v/>
      </c>
      <c r="H21" s="107" t="str">
        <f>IF(H13="冷房",VLOOKUP(H$20&amp;"福岡"&amp;$C$21&amp;$D$21,'&lt;PAC&gt;マスタNO2'!$Q:$R,2,0),"")</f>
        <v/>
      </c>
      <c r="I21" s="107" t="str">
        <f>IF(I13="冷房",VLOOKUP(I$20&amp;"福岡"&amp;$C$21&amp;$D$21,'&lt;PAC&gt;マスタNO2'!$Q:$R,2,0),"")</f>
        <v/>
      </c>
      <c r="J21" s="107" t="str">
        <f>IF(J13="冷房",VLOOKUP(J$20&amp;"福岡"&amp;$C$21&amp;$D$21,'&lt;PAC&gt;マスタNO2'!$Q:$R,2,0),"")</f>
        <v/>
      </c>
      <c r="K21" s="107" t="str">
        <f>IF(K13="冷房",VLOOKUP(K$20&amp;"福岡"&amp;$C$21&amp;$D$21,'&lt;PAC&gt;マスタNO2'!$Q:$R,2,0),"")</f>
        <v/>
      </c>
      <c r="L21" s="107" t="str">
        <f>IF(L13="冷房",VLOOKUP(L$20&amp;"福岡"&amp;$C$21&amp;$D$21,'&lt;PAC&gt;マスタNO2'!$Q:$R,2,0),"")</f>
        <v/>
      </c>
      <c r="M21" s="107" t="str">
        <f>IF(M13="冷房",VLOOKUP(M$20&amp;"福岡"&amp;$C$21&amp;$D$21,'&lt;PAC&gt;マスタNO2'!$Q:$R,2,0),"")</f>
        <v/>
      </c>
      <c r="N21" s="107" t="str">
        <f>IF(N13="冷房",VLOOKUP(N$20&amp;"福岡"&amp;$C$21&amp;$D$21,'&lt;PAC&gt;マスタNO2'!$Q:$R,2,0),"")</f>
        <v/>
      </c>
      <c r="O21" s="107" t="str">
        <f>IF(O13="冷房",VLOOKUP(O$20&amp;"福岡"&amp;$C$21&amp;$D$21,'&lt;PAC&gt;マスタNO2'!$Q:$R,2,0),"")</f>
        <v/>
      </c>
      <c r="P21" s="107" t="str">
        <f>IF(P13="冷房",VLOOKUP(P$20&amp;"福岡"&amp;$C$21&amp;$D$21,'&lt;PAC&gt;マスタNO2'!$Q:$R,2,0),"")</f>
        <v/>
      </c>
      <c r="Q21" s="107" t="e">
        <f>AVERAGE(E21:P21)</f>
        <v>#DIV/0!</v>
      </c>
    </row>
    <row r="22" spans="3:19" ht="19.5" thickBot="1">
      <c r="C22" s="140"/>
      <c r="D22" s="100" t="s">
        <v>0</v>
      </c>
      <c r="E22" s="108" t="str">
        <f>IF(E13="暖房",VLOOKUP(E$20&amp;"福岡"&amp;$C$21&amp;$D$22,'&lt;PAC&gt;マスタNO2'!$Q:$R,2,0),"")</f>
        <v/>
      </c>
      <c r="F22" s="109" t="str">
        <f>IF(F13="暖房",VLOOKUP(F$20&amp;"福岡"&amp;$C$21&amp;$D$22,'&lt;PAC&gt;マスタNO2'!$Q:$R,2,0),"")</f>
        <v/>
      </c>
      <c r="G22" s="109" t="str">
        <f>IF(G13="暖房",VLOOKUP(G$20&amp;"福岡"&amp;$C$21&amp;$D$22,'&lt;PAC&gt;マスタNO2'!$Q:$R,2,0),"")</f>
        <v/>
      </c>
      <c r="H22" s="109" t="str">
        <f>IF(H13="暖房",VLOOKUP(H$20&amp;"福岡"&amp;$C$21&amp;$D$22,'&lt;PAC&gt;マスタNO2'!$Q:$R,2,0),"")</f>
        <v/>
      </c>
      <c r="I22" s="109" t="str">
        <f>IF(I13="暖房",VLOOKUP(I$20&amp;"福岡"&amp;$C$21&amp;$D$22,'&lt;PAC&gt;マスタNO2'!$Q:$R,2,0),"")</f>
        <v/>
      </c>
      <c r="J22" s="109" t="str">
        <f>IF(J13="暖房",VLOOKUP(J$20&amp;"福岡"&amp;$C$21&amp;$D$22,'&lt;PAC&gt;マスタNO2'!$Q:$R,2,0),"")</f>
        <v/>
      </c>
      <c r="K22" s="109" t="str">
        <f>IF(K13="暖房",VLOOKUP(K$20&amp;"福岡"&amp;$C$21&amp;$D$22,'&lt;PAC&gt;マスタNO2'!$Q:$R,2,0),"")</f>
        <v/>
      </c>
      <c r="L22" s="109" t="str">
        <f>IF(L13="暖房",VLOOKUP(L$20&amp;"福岡"&amp;$C$21&amp;$D$22,'&lt;PAC&gt;マスタNO2'!$Q:$R,2,0),"")</f>
        <v/>
      </c>
      <c r="M22" s="109" t="str">
        <f>IF(M13="暖房",VLOOKUP(M$20&amp;"福岡"&amp;$C$21&amp;$D$22,'&lt;PAC&gt;マスタNO2'!$Q:$R,2,0),"")</f>
        <v/>
      </c>
      <c r="N22" s="109" t="str">
        <f>IF(N13="暖房",VLOOKUP(N$20&amp;"福岡"&amp;$C$21&amp;$D$22,'&lt;PAC&gt;マスタNO2'!$Q:$R,2,0),"")</f>
        <v/>
      </c>
      <c r="O22" s="109" t="str">
        <f>IF(O13="暖房",VLOOKUP(O$20&amp;"福岡"&amp;$C$21&amp;$D$22,'&lt;PAC&gt;マスタNO2'!$Q:$R,2,0),"")</f>
        <v/>
      </c>
      <c r="P22" s="109" t="str">
        <f>IF(P13="暖房",VLOOKUP(P$20&amp;"福岡"&amp;$C$21&amp;$D$22,'&lt;PAC&gt;マスタNO2'!$Q:$R,2,0),"")</f>
        <v/>
      </c>
      <c r="Q22" s="110" t="e">
        <f>AVERAGE(E22:P22)</f>
        <v>#DIV/0!</v>
      </c>
    </row>
    <row r="23" spans="3:19">
      <c r="C23" s="139" t="s">
        <v>16</v>
      </c>
      <c r="D23" s="20" t="s">
        <v>1</v>
      </c>
      <c r="E23" s="106" t="str">
        <f>IF(E14="冷房",VLOOKUP(E$20&amp;"福岡"&amp;$C$23&amp;$D$23,'&lt;PAC&gt;マスタNO2'!$Q:$R,2,0),"")</f>
        <v/>
      </c>
      <c r="F23" s="107" t="str">
        <f>IF(F14="冷房",VLOOKUP(F$20&amp;"福岡"&amp;$C$23&amp;$D$23,'&lt;PAC&gt;マスタNO2'!$Q:$R,2,0),"")</f>
        <v/>
      </c>
      <c r="G23" s="107" t="str">
        <f>IF(G14="冷房",VLOOKUP(G$20&amp;"福岡"&amp;$C$23&amp;$D$23,'&lt;PAC&gt;マスタNO2'!$Q:$R,2,0),"")</f>
        <v/>
      </c>
      <c r="H23" s="107" t="str">
        <f>IF(H14="冷房",VLOOKUP(H$20&amp;"福岡"&amp;$C$23&amp;$D$23,'&lt;PAC&gt;マスタNO2'!$Q:$R,2,0),"")</f>
        <v/>
      </c>
      <c r="I23" s="107" t="str">
        <f>IF(I14="冷房",VLOOKUP(I$20&amp;"福岡"&amp;$C$23&amp;$D$23,'&lt;PAC&gt;マスタNO2'!$Q:$R,2,0),"")</f>
        <v/>
      </c>
      <c r="J23" s="107" t="str">
        <f>IF(J14="冷房",VLOOKUP(J$20&amp;"福岡"&amp;$C$23&amp;$D$23,'&lt;PAC&gt;マスタNO2'!$Q:$R,2,0),"")</f>
        <v/>
      </c>
      <c r="K23" s="107" t="str">
        <f>IF(K14="冷房",VLOOKUP(K$20&amp;"福岡"&amp;$C$23&amp;$D$23,'&lt;PAC&gt;マスタNO2'!$Q:$R,2,0),"")</f>
        <v/>
      </c>
      <c r="L23" s="107" t="str">
        <f>IF(L14="冷房",VLOOKUP(L$20&amp;"福岡"&amp;$C$23&amp;$D$23,'&lt;PAC&gt;マスタNO2'!$Q:$R,2,0),"")</f>
        <v/>
      </c>
      <c r="M23" s="107" t="str">
        <f>IF(M14="冷房",VLOOKUP(M$20&amp;"福岡"&amp;$C$23&amp;$D$23,'&lt;PAC&gt;マスタNO2'!$Q:$R,2,0),"")</f>
        <v/>
      </c>
      <c r="N23" s="107" t="str">
        <f>IF(N14="冷房",VLOOKUP(N$20&amp;"福岡"&amp;$C$23&amp;$D$23,'&lt;PAC&gt;マスタNO2'!$Q:$R,2,0),"")</f>
        <v/>
      </c>
      <c r="O23" s="107" t="str">
        <f>IF(O14="冷房",VLOOKUP(O$20&amp;"福岡"&amp;$C$23&amp;$D$23,'&lt;PAC&gt;マスタNO2'!$Q:$R,2,0),"")</f>
        <v/>
      </c>
      <c r="P23" s="107" t="str">
        <f>IF(P14="冷房",VLOOKUP(P$20&amp;"福岡"&amp;$C$23&amp;$D$23,'&lt;PAC&gt;マスタNO2'!$Q:$R,2,0),"")</f>
        <v/>
      </c>
      <c r="Q23" s="107" t="e">
        <f>AVERAGE(E23:P23)</f>
        <v>#DIV/0!</v>
      </c>
    </row>
    <row r="24" spans="3:19">
      <c r="C24" s="141"/>
      <c r="D24" s="19" t="s">
        <v>0</v>
      </c>
      <c r="E24" s="111" t="str">
        <f>IF(E14="暖房",VLOOKUP(E$20&amp;"福岡"&amp;$C$23&amp;$D$24,'&lt;PAC&gt;マスタNO2'!$Q:$R,2,0),"")</f>
        <v/>
      </c>
      <c r="F24" s="112" t="str">
        <f>IF(F14="暖房",VLOOKUP(F$20&amp;"福岡"&amp;$C$23&amp;$D$24,'&lt;PAC&gt;マスタNO2'!$Q:$R,2,0),"")</f>
        <v/>
      </c>
      <c r="G24" s="112" t="str">
        <f>IF(G14="暖房",VLOOKUP(G$20&amp;"福岡"&amp;$C$23&amp;$D$24,'&lt;PAC&gt;マスタNO2'!$Q:$R,2,0),"")</f>
        <v/>
      </c>
      <c r="H24" s="112" t="str">
        <f>IF(H14="暖房",VLOOKUP(H$20&amp;"福岡"&amp;$C$23&amp;$D$24,'&lt;PAC&gt;マスタNO2'!$Q:$R,2,0),"")</f>
        <v/>
      </c>
      <c r="I24" s="112" t="str">
        <f>IF(I14="暖房",VLOOKUP(I$20&amp;"福岡"&amp;$C$23&amp;$D$24,'&lt;PAC&gt;マスタNO2'!$Q:$R,2,0),"")</f>
        <v/>
      </c>
      <c r="J24" s="112" t="str">
        <f>IF(J14="暖房",VLOOKUP(J$20&amp;"福岡"&amp;$C$23&amp;$D$24,'&lt;PAC&gt;マスタNO2'!$Q:$R,2,0),"")</f>
        <v/>
      </c>
      <c r="K24" s="112" t="str">
        <f>IF(K14="暖房",VLOOKUP(K$20&amp;"福岡"&amp;$C$23&amp;$D$24,'&lt;PAC&gt;マスタNO2'!$Q:$R,2,0),"")</f>
        <v/>
      </c>
      <c r="L24" s="112" t="str">
        <f>IF(L14="暖房",VLOOKUP(L$20&amp;"福岡"&amp;$C$23&amp;$D$24,'&lt;PAC&gt;マスタNO2'!$Q:$R,2,0),"")</f>
        <v/>
      </c>
      <c r="M24" s="112" t="str">
        <f>IF(M14="暖房",VLOOKUP(M$20&amp;"福岡"&amp;$C$23&amp;$D$24,'&lt;PAC&gt;マスタNO2'!$Q:$R,2,0),"")</f>
        <v/>
      </c>
      <c r="N24" s="112" t="str">
        <f>IF(N14="暖房",VLOOKUP(N$20&amp;"福岡"&amp;$C$23&amp;$D$24,'&lt;PAC&gt;マスタNO2'!$Q:$R,2,0),"")</f>
        <v/>
      </c>
      <c r="O24" s="112" t="str">
        <f>IF(O14="暖房",VLOOKUP(O$20&amp;"福岡"&amp;$C$23&amp;$D$24,'&lt;PAC&gt;マスタNO2'!$Q:$R,2,0),"")</f>
        <v/>
      </c>
      <c r="P24" s="112" t="str">
        <f>IF(P14="暖房",VLOOKUP(P$20&amp;"福岡"&amp;$C$23&amp;$D$24,'&lt;PAC&gt;マスタNO2'!$Q:$R,2,0),"")</f>
        <v/>
      </c>
      <c r="Q24" s="112" t="e">
        <f>AVERAGE(E24:P24)</f>
        <v>#DIV/0!</v>
      </c>
      <c r="S24"/>
    </row>
    <row r="25" spans="3:19">
      <c r="S25"/>
    </row>
    <row r="26" spans="3:19">
      <c r="C26" t="s">
        <v>778</v>
      </c>
    </row>
    <row r="27" spans="3:19" ht="19.5" thickBot="1">
      <c r="C27" s="137" t="s">
        <v>17</v>
      </c>
      <c r="D27" s="138"/>
      <c r="E27" s="85">
        <v>4</v>
      </c>
      <c r="F27" s="86">
        <v>5</v>
      </c>
      <c r="G27" s="86">
        <v>6</v>
      </c>
      <c r="H27" s="86">
        <v>7</v>
      </c>
      <c r="I27" s="86">
        <v>8</v>
      </c>
      <c r="J27" s="86">
        <v>9</v>
      </c>
      <c r="K27" s="86">
        <v>10</v>
      </c>
      <c r="L27" s="86">
        <v>11</v>
      </c>
      <c r="M27" s="86">
        <v>12</v>
      </c>
      <c r="N27" s="86">
        <v>1</v>
      </c>
      <c r="O27" s="86">
        <v>2</v>
      </c>
      <c r="P27" s="86">
        <v>3</v>
      </c>
      <c r="Q27" s="7" t="s">
        <v>31</v>
      </c>
    </row>
    <row r="28" spans="3:19">
      <c r="C28" s="139" t="s">
        <v>15</v>
      </c>
      <c r="D28" s="20" t="s">
        <v>1</v>
      </c>
      <c r="E28" s="106" t="str">
        <f>IF(E$13="冷房",IF($C$9="店舗",VLOOKUP(E$27&amp;$E$37&amp;$D$28&amp;$G$37&amp;$I$37,'&lt;PAC&gt;マスタNO2'!$Y:$AE,7,0),""),"")</f>
        <v/>
      </c>
      <c r="F28" s="107" t="str">
        <f>IF(F$13="冷房",IF($C$9="店舗",VLOOKUP(F$27&amp;$E$37&amp;$D$28&amp;$G$37&amp;$I$37,'&lt;PAC&gt;マスタNO2'!$Y:$AE,7,0),""),"")</f>
        <v/>
      </c>
      <c r="G28" s="107" t="str">
        <f>IF(G$13="冷房",IF($C$9="店舗",VLOOKUP(G$27&amp;$E$37&amp;$D$28&amp;$G$37&amp;$I$37,'&lt;PAC&gt;マスタNO2'!$Y:$AE,7,0),""),"")</f>
        <v/>
      </c>
      <c r="H28" s="107" t="str">
        <f>IF(H$13="冷房",IF($C$9="店舗",VLOOKUP(H$27&amp;$E$37&amp;$D$28&amp;$G$37&amp;$I$37,'&lt;PAC&gt;マスタNO2'!$Y:$AE,7,0),""),"")</f>
        <v/>
      </c>
      <c r="I28" s="107" t="str">
        <f>IF(I$13="冷房",IF($C$9="店舗",VLOOKUP(I$27&amp;$E$37&amp;$D$28&amp;$G$37&amp;$I$37,'&lt;PAC&gt;マスタNO2'!$Y:$AE,7,0),""),"")</f>
        <v/>
      </c>
      <c r="J28" s="107" t="str">
        <f>IF(J$13="冷房",IF($C$9="店舗",VLOOKUP(J$27&amp;$E$37&amp;$D$28&amp;$G$37&amp;$I$37,'&lt;PAC&gt;マスタNO2'!$Y:$AE,7,0),""),"")</f>
        <v/>
      </c>
      <c r="K28" s="107" t="str">
        <f>IF(K$13="冷房",IF($C$9="店舗",VLOOKUP(K$27&amp;$E$37&amp;$D$28&amp;$G$37&amp;$I$37,'&lt;PAC&gt;マスタNO2'!$Y:$AE,7,0),""),"")</f>
        <v/>
      </c>
      <c r="L28" s="107" t="str">
        <f>IF(L$13="冷房",IF($C$9="店舗",VLOOKUP(L$27&amp;$E$37&amp;$D$28&amp;$G$37&amp;$I$37,'&lt;PAC&gt;マスタNO2'!$Y:$AE,7,0),""),"")</f>
        <v/>
      </c>
      <c r="M28" s="107" t="str">
        <f>IF(M$13="冷房",IF($C$9="店舗",VLOOKUP(M$27&amp;$E$37&amp;$D$28&amp;$G$37&amp;$I$37,'&lt;PAC&gt;マスタNO2'!$Y:$AE,7,0),""),"")</f>
        <v/>
      </c>
      <c r="N28" s="107" t="str">
        <f>IF(N$13="冷房",IF($C$9="店舗",VLOOKUP(N$27&amp;$E$37&amp;$D$28&amp;$G$37&amp;$I$37,'&lt;PAC&gt;マスタNO2'!$Y:$AE,7,0),""),"")</f>
        <v/>
      </c>
      <c r="O28" s="107" t="str">
        <f>IF(O$13="冷房",IF($C$9="店舗",VLOOKUP(O$27&amp;$E$37&amp;$D$28&amp;$G$37&amp;$I$37,'&lt;PAC&gt;マスタNO2'!$Y:$AE,7,0),""),"")</f>
        <v/>
      </c>
      <c r="P28" s="107" t="str">
        <f>IF(P$13="冷房",IF($C$9="店舗",VLOOKUP(P$27&amp;$E$37&amp;$D$28&amp;$G$37&amp;$I$37,'&lt;PAC&gt;マスタNO2'!$Y:$AE,7,0),""),"")</f>
        <v/>
      </c>
      <c r="Q28" s="107" t="e">
        <f>AVERAGE(E28:P28)</f>
        <v>#DIV/0!</v>
      </c>
    </row>
    <row r="29" spans="3:19" ht="19.5" thickBot="1">
      <c r="C29" s="140"/>
      <c r="D29" s="100" t="s">
        <v>0</v>
      </c>
      <c r="E29" s="108" t="str">
        <f>IF(E$13="暖房",IF($C$9="店舗",VLOOKUP(E$27&amp;$E$37&amp;$D$29&amp;$G$37&amp;$I$37,'&lt;PAC&gt;マスタNO2'!$Y:$AE,7,0),""),"")</f>
        <v/>
      </c>
      <c r="F29" s="109" t="str">
        <f>IF(F$13="暖房",IF($C$9="店舗",VLOOKUP(F$27&amp;$E$37&amp;$D$29&amp;$G$37&amp;$I$37,'&lt;PAC&gt;マスタNO2'!$Y:$AE,7,0),""),"")</f>
        <v/>
      </c>
      <c r="G29" s="109" t="str">
        <f>IF(G$13="暖房",IF($C$9="店舗",VLOOKUP(G$27&amp;$E$37&amp;$D$29&amp;$G$37&amp;$I$37,'&lt;PAC&gt;マスタNO2'!$Y:$AE,7,0),""),"")</f>
        <v/>
      </c>
      <c r="H29" s="109" t="str">
        <f>IF(H$13="暖房",IF($C$9="店舗",VLOOKUP(H$27&amp;$E$37&amp;$D$29&amp;$G$37&amp;$I$37,'&lt;PAC&gt;マスタNO2'!$Y:$AE,7,0),""),"")</f>
        <v/>
      </c>
      <c r="I29" s="109" t="str">
        <f>IF(I$13="暖房",IF($C$9="店舗",VLOOKUP(I$27&amp;$E$37&amp;$D$29&amp;$G$37&amp;$I$37,'&lt;PAC&gt;マスタNO2'!$Y:$AE,7,0),""),"")</f>
        <v/>
      </c>
      <c r="J29" s="109" t="str">
        <f>IF(J$13="暖房",IF($C$9="店舗",VLOOKUP(J$27&amp;$E$37&amp;$D$29&amp;$G$37&amp;$I$37,'&lt;PAC&gt;マスタNO2'!$Y:$AE,7,0),""),"")</f>
        <v/>
      </c>
      <c r="K29" s="109" t="str">
        <f>IF(K$13="暖房",IF($C$9="店舗",VLOOKUP(K$27&amp;$E$37&amp;$D$29&amp;$G$37&amp;$I$37,'&lt;PAC&gt;マスタNO2'!$Y:$AE,7,0),""),"")</f>
        <v/>
      </c>
      <c r="L29" s="109" t="str">
        <f>IF(L$13="暖房",IF($C$9="店舗",VLOOKUP(L$27&amp;$E$37&amp;$D$29&amp;$G$37&amp;$I$37,'&lt;PAC&gt;マスタNO2'!$Y:$AE,7,0),""),"")</f>
        <v/>
      </c>
      <c r="M29" s="109" t="str">
        <f>IF(M$13="暖房",IF($C$9="店舗",VLOOKUP(M$27&amp;$E$37&amp;$D$29&amp;$G$37&amp;$I$37,'&lt;PAC&gt;マスタNO2'!$Y:$AE,7,0),""),"")</f>
        <v/>
      </c>
      <c r="N29" s="109" t="str">
        <f>IF(N$13="暖房",IF($C$9="店舗",VLOOKUP(N$27&amp;$E$37&amp;$D$29&amp;$G$37&amp;$I$37,'&lt;PAC&gt;マスタNO2'!$Y:$AE,7,0),""),"")</f>
        <v/>
      </c>
      <c r="O29" s="109" t="str">
        <f>IF(O$13="暖房",IF($C$9="店舗",VLOOKUP(O$27&amp;$E$37&amp;$D$29&amp;$G$37&amp;$I$37,'&lt;PAC&gt;マスタNO2'!$Y:$AE,7,0),""),"")</f>
        <v/>
      </c>
      <c r="P29" s="109" t="str">
        <f>IF(P$13="暖房",IF($C$9="店舗",VLOOKUP(P$27&amp;$E$37&amp;$D$29&amp;$G$37&amp;$I$37,'&lt;PAC&gt;マスタNO2'!$Y:$AE,7,0),""),"")</f>
        <v/>
      </c>
      <c r="Q29" s="110" t="e">
        <f>AVERAGE(E29:P29)</f>
        <v>#DIV/0!</v>
      </c>
    </row>
    <row r="30" spans="3:19" s="4" customFormat="1">
      <c r="C30" s="139" t="s">
        <v>16</v>
      </c>
      <c r="D30" s="20" t="s">
        <v>1</v>
      </c>
      <c r="E30" s="106" t="str">
        <f>IF(E$14="冷房",IF($C$9="事務所",VLOOKUP(E$27&amp;$E$37&amp;$D$30&amp;$G$37&amp;$I$37,'&lt;PAC&gt;マスタNO2'!$Y:$AE,7,0),""),"")</f>
        <v/>
      </c>
      <c r="F30" s="107" t="str">
        <f>IF(F$14="冷房",IF($C$9="事務所",VLOOKUP(F$27&amp;$E$37&amp;$D$30&amp;$G$37&amp;$I$37,'&lt;PAC&gt;マスタNO2'!$Y:$AE,7,0),""),"")</f>
        <v/>
      </c>
      <c r="G30" s="107" t="str">
        <f>IF(G$14="冷房",IF($C$9="事務所",VLOOKUP(G$27&amp;$E$37&amp;$D$30&amp;$G$37&amp;$I$37,'&lt;PAC&gt;マスタNO2'!$Y:$AE,7,0),""),"")</f>
        <v/>
      </c>
      <c r="H30" s="107" t="str">
        <f>IF(H$14="冷房",IF($C$9="事務所",VLOOKUP(H$27&amp;$E$37&amp;$D$30&amp;$G$37&amp;$I$37,'&lt;PAC&gt;マスタNO2'!$Y:$AE,7,0),""),"")</f>
        <v/>
      </c>
      <c r="I30" s="107" t="str">
        <f>IF(I$14="冷房",IF($C$9="事務所",VLOOKUP(I$27&amp;$E$37&amp;$D$30&amp;$G$37&amp;$I$37,'&lt;PAC&gt;マスタNO2'!$Y:$AE,7,0),""),"")</f>
        <v/>
      </c>
      <c r="J30" s="107" t="str">
        <f>IF(J$14="冷房",IF($C$9="事務所",VLOOKUP(J$27&amp;$E$37&amp;$D$30&amp;$G$37&amp;$I$37,'&lt;PAC&gt;マスタNO2'!$Y:$AE,7,0),""),"")</f>
        <v/>
      </c>
      <c r="K30" s="107" t="str">
        <f>IF(K$14="冷房",IF($C$9="事務所",VLOOKUP(K$27&amp;$E$37&amp;$D$30&amp;$G$37&amp;$I$37,'&lt;PAC&gt;マスタNO2'!$Y:$AE,7,0),""),"")</f>
        <v/>
      </c>
      <c r="L30" s="107" t="str">
        <f>IF(L$14="冷房",IF($C$9="事務所",VLOOKUP(L$27&amp;$E$37&amp;$D$30&amp;$G$37&amp;$I$37,'&lt;PAC&gt;マスタNO2'!$Y:$AE,7,0),""),"")</f>
        <v/>
      </c>
      <c r="M30" s="107" t="str">
        <f>IF(M$14="冷房",IF($C$9="事務所",VLOOKUP(M$27&amp;$E$37&amp;$D$30&amp;$G$37&amp;$I$37,'&lt;PAC&gt;マスタNO2'!$Y:$AE,7,0),""),"")</f>
        <v/>
      </c>
      <c r="N30" s="107" t="str">
        <f>IF(N$14="冷房",IF($C$9="事務所",VLOOKUP(N$27&amp;$E$37&amp;$D$30&amp;$G$37&amp;$I$37,'&lt;PAC&gt;マスタNO2'!$Y:$AE,7,0),""),"")</f>
        <v/>
      </c>
      <c r="O30" s="107" t="str">
        <f>IF(O$14="冷房",IF($C$9="事務所",VLOOKUP(O$27&amp;$E$37&amp;$D$30&amp;$G$37&amp;$I$37,'&lt;PAC&gt;マスタNO2'!$Y:$AE,7,0),""),"")</f>
        <v/>
      </c>
      <c r="P30" s="107" t="str">
        <f>IF(P$14="冷房",IF($C$9="事務所",VLOOKUP(P$27&amp;$E$37&amp;$D$30&amp;$G$37&amp;$I$37,'&lt;PAC&gt;マスタNO2'!$Y:$AE,7,0),""),"")</f>
        <v/>
      </c>
      <c r="Q30" s="107" t="e">
        <f>AVERAGE(E30:P30)</f>
        <v>#DIV/0!</v>
      </c>
    </row>
    <row r="31" spans="3:19" s="4" customFormat="1">
      <c r="C31" s="141"/>
      <c r="D31" s="19" t="s">
        <v>0</v>
      </c>
      <c r="E31" s="111" t="str">
        <f>IF(E$14="暖房",IF($C$9="事務所",VLOOKUP(E$27&amp;$E$37&amp;$D$31&amp;$G$37&amp;$I$37,'&lt;PAC&gt;マスタNO2'!$Y:$AE,7,0),""),"")</f>
        <v/>
      </c>
      <c r="F31" s="112" t="str">
        <f>IF(F$14="暖房",IF($C$9="事務所",VLOOKUP(F$27&amp;$E$37&amp;$D$31&amp;$G$37&amp;$I$37,'&lt;PAC&gt;マスタNO2'!$Y:$AE,7,0),""),"")</f>
        <v/>
      </c>
      <c r="G31" s="112" t="str">
        <f>IF(G$14="暖房",IF($C$9="事務所",VLOOKUP(G$27&amp;$E$37&amp;$D$31&amp;$G$37&amp;$I$37,'&lt;PAC&gt;マスタNO2'!$Y:$AE,7,0),""),"")</f>
        <v/>
      </c>
      <c r="H31" s="112" t="str">
        <f>IF(H$14="暖房",IF($C$9="事務所",VLOOKUP(H$27&amp;$E$37&amp;$D$31&amp;$G$37&amp;$I$37,'&lt;PAC&gt;マスタNO2'!$Y:$AE,7,0),""),"")</f>
        <v/>
      </c>
      <c r="I31" s="112" t="str">
        <f>IF(I$14="暖房",IF($C$9="事務所",VLOOKUP(I$27&amp;$E$37&amp;$D$31&amp;$G$37&amp;$I$37,'&lt;PAC&gt;マスタNO2'!$Y:$AE,7,0),""),"")</f>
        <v/>
      </c>
      <c r="J31" s="112" t="str">
        <f>IF(J$14="暖房",IF($C$9="事務所",VLOOKUP(J$27&amp;$E$37&amp;$D$31&amp;$G$37&amp;$I$37,'&lt;PAC&gt;マスタNO2'!$Y:$AE,7,0),""),"")</f>
        <v/>
      </c>
      <c r="K31" s="112" t="str">
        <f>IF(K$14="暖房",IF($C$9="事務所",VLOOKUP(K$27&amp;$E$37&amp;$D$31&amp;$G$37&amp;$I$37,'&lt;PAC&gt;マスタNO2'!$Y:$AE,7,0),""),"")</f>
        <v/>
      </c>
      <c r="L31" s="112" t="str">
        <f>IF(L$14="暖房",IF($C$9="事務所",VLOOKUP(L$27&amp;$E$37&amp;$D$31&amp;$G$37&amp;$I$37,'&lt;PAC&gt;マスタNO2'!$Y:$AE,7,0),""),"")</f>
        <v/>
      </c>
      <c r="M31" s="112" t="str">
        <f>IF(M$14="暖房",IF($C$9="事務所",VLOOKUP(M$27&amp;$E$37&amp;$D$31&amp;$G$37&amp;$I$37,'&lt;PAC&gt;マスタNO2'!$Y:$AE,7,0),""),"")</f>
        <v/>
      </c>
      <c r="N31" s="112" t="str">
        <f>IF(N$14="暖房",IF($C$9="事務所",VLOOKUP(N$27&amp;$E$37&amp;$D$31&amp;$G$37&amp;$I$37,'&lt;PAC&gt;マスタNO2'!$Y:$AE,7,0),""),"")</f>
        <v/>
      </c>
      <c r="O31" s="112" t="str">
        <f>IF(O$14="暖房",IF($C$9="事務所",VLOOKUP(O$27&amp;$E$37&amp;$D$31&amp;$G$37&amp;$I$37,'&lt;PAC&gt;マスタNO2'!$Y:$AE,7,0),""),"")</f>
        <v/>
      </c>
      <c r="P31" s="112" t="str">
        <f>IF(P$14="暖房",IF($C$9="事務所",VLOOKUP(P$27&amp;$E$37&amp;$D$31&amp;$G$37&amp;$I$37,'&lt;PAC&gt;マスタNO2'!$Y:$AE,7,0),""),"")</f>
        <v/>
      </c>
      <c r="Q31" s="112" t="e">
        <f>AVERAGE(E31:P31)</f>
        <v>#DIV/0!</v>
      </c>
    </row>
    <row r="32" spans="3:19" s="4" customFormat="1">
      <c r="C32"/>
      <c r="D32"/>
      <c r="E32"/>
      <c r="F32"/>
      <c r="G32" s="89"/>
      <c r="H32"/>
      <c r="I32"/>
      <c r="J32"/>
      <c r="K32"/>
      <c r="L32"/>
      <c r="M32"/>
      <c r="N32"/>
      <c r="O32"/>
      <c r="P32"/>
      <c r="Q32"/>
    </row>
    <row r="34" spans="2:17" s="4" customFormat="1" ht="24">
      <c r="B34" s="3">
        <v>2</v>
      </c>
      <c r="C34" s="2" t="s">
        <v>24</v>
      </c>
      <c r="D34" s="2"/>
      <c r="E34" s="2"/>
      <c r="F34" s="2"/>
      <c r="G34"/>
      <c r="H34"/>
      <c r="I34"/>
      <c r="J34"/>
      <c r="K34"/>
      <c r="L34"/>
      <c r="M34"/>
      <c r="N34"/>
      <c r="O34"/>
      <c r="P34"/>
      <c r="Q34"/>
    </row>
    <row r="36" spans="2:17" s="4" customFormat="1">
      <c r="C36" s="9" t="s">
        <v>1</v>
      </c>
      <c r="D36"/>
      <c r="E36" t="s">
        <v>45</v>
      </c>
      <c r="F36"/>
      <c r="G36" t="s">
        <v>779</v>
      </c>
      <c r="H36"/>
      <c r="I36" t="s">
        <v>780</v>
      </c>
      <c r="J36"/>
      <c r="K36" t="s">
        <v>47</v>
      </c>
      <c r="L36"/>
      <c r="M36" t="s">
        <v>24</v>
      </c>
      <c r="N36"/>
      <c r="O36"/>
      <c r="P36"/>
      <c r="Q36"/>
    </row>
    <row r="37" spans="2:17" s="4" customFormat="1">
      <c r="C37"/>
      <c r="D37"/>
      <c r="E37" s="13">
        <f>IF(入力ホーム設備NO2!$F$18&lt;1995,1995,VLOOKUP(入力ホーム設備NO2!$F$18,'&lt;PAC&gt;マスタNO2'!E48:F842,2))</f>
        <v>1995</v>
      </c>
      <c r="F37" t="s">
        <v>46</v>
      </c>
      <c r="G37" s="13">
        <f>入力ホーム設備NO2!F24</f>
        <v>0</v>
      </c>
      <c r="H37"/>
      <c r="I37" s="13">
        <f>入力ホーム設備NO2!F25</f>
        <v>0</v>
      </c>
      <c r="J37"/>
      <c r="K37" s="5" t="str">
        <f>+E9</f>
        <v/>
      </c>
      <c r="L37"/>
      <c r="M37" s="113" t="str">
        <f>IF($C$9="店舗",Q28,IF($C$9="事務所",Q30,""))</f>
        <v/>
      </c>
      <c r="N37"/>
      <c r="O37"/>
      <c r="P37"/>
      <c r="Q37"/>
    </row>
    <row r="38" spans="2:17" s="4" customFormat="1">
      <c r="C38"/>
      <c r="D38"/>
      <c r="E38"/>
      <c r="F38"/>
      <c r="G38"/>
      <c r="H38"/>
      <c r="I38"/>
      <c r="J38"/>
      <c r="K38"/>
      <c r="L38"/>
      <c r="M38" s="90"/>
      <c r="N38"/>
      <c r="O38"/>
      <c r="P38"/>
      <c r="Q38"/>
    </row>
    <row r="39" spans="2:17" s="4" customFormat="1">
      <c r="C39" s="9" t="s">
        <v>0</v>
      </c>
      <c r="D39"/>
      <c r="E39" t="s">
        <v>45</v>
      </c>
      <c r="F39"/>
      <c r="G39" t="s">
        <v>779</v>
      </c>
      <c r="H39"/>
      <c r="I39" t="s">
        <v>780</v>
      </c>
      <c r="J39"/>
      <c r="K39" t="s">
        <v>47</v>
      </c>
      <c r="L39"/>
      <c r="M39" s="90" t="s">
        <v>24</v>
      </c>
      <c r="N39"/>
      <c r="O39"/>
      <c r="P39"/>
      <c r="Q39"/>
    </row>
    <row r="40" spans="2:17" s="4" customFormat="1">
      <c r="C40"/>
      <c r="D40"/>
      <c r="E40" s="13">
        <f>IF(入力ホーム設備NO2!$F$18&lt;1995,1995,VLOOKUP(入力ホーム設備NO2!$F$18,'&lt;PAC&gt;マスタNO2'!E51:F845,2))</f>
        <v>1995</v>
      </c>
      <c r="F40" t="s">
        <v>46</v>
      </c>
      <c r="G40" s="13">
        <f>入力ホーム設備NO2!F24</f>
        <v>0</v>
      </c>
      <c r="H40"/>
      <c r="I40" s="13">
        <f>入力ホーム設備NO2!F25</f>
        <v>0</v>
      </c>
      <c r="J40"/>
      <c r="K40" s="5" t="str">
        <f>+E10</f>
        <v/>
      </c>
      <c r="L40"/>
      <c r="M40" s="113" t="str">
        <f>IF($C$9="店舗",Q29,IF($C$9="事務所",Q31,""))</f>
        <v/>
      </c>
      <c r="N40"/>
      <c r="O40"/>
      <c r="P40"/>
      <c r="Q40"/>
    </row>
    <row r="43" spans="2:17" s="4" customFormat="1" ht="24">
      <c r="B43" s="3">
        <v>3</v>
      </c>
      <c r="C43" s="2" t="s">
        <v>28</v>
      </c>
      <c r="D43" s="2"/>
      <c r="E43" s="2"/>
      <c r="F43" s="2"/>
      <c r="G43"/>
      <c r="H43"/>
      <c r="I43"/>
      <c r="J43"/>
      <c r="K43"/>
      <c r="L43"/>
      <c r="M43"/>
      <c r="N43"/>
      <c r="O43"/>
      <c r="P43"/>
      <c r="Q43"/>
    </row>
    <row r="45" spans="2:17" s="4" customFormat="1">
      <c r="C45" s="9" t="s">
        <v>1</v>
      </c>
      <c r="D45"/>
      <c r="E45" t="s">
        <v>18</v>
      </c>
      <c r="F45"/>
      <c r="G45"/>
      <c r="H45" t="s">
        <v>21</v>
      </c>
      <c r="I45"/>
      <c r="J45"/>
      <c r="K45" t="s">
        <v>26</v>
      </c>
      <c r="L45"/>
      <c r="M45"/>
      <c r="N45"/>
      <c r="O45"/>
      <c r="P45"/>
      <c r="Q45"/>
    </row>
    <row r="46" spans="2:17">
      <c r="E46" s="11">
        <f>+入力ホーム設備NO2!D34</f>
        <v>0</v>
      </c>
      <c r="F46" t="s">
        <v>19</v>
      </c>
      <c r="G46" s="4" t="s">
        <v>20</v>
      </c>
      <c r="H46" s="11">
        <f>+入力ホーム設備NO2!F34</f>
        <v>0</v>
      </c>
      <c r="I46" t="s">
        <v>19</v>
      </c>
      <c r="J46" s="4" t="s">
        <v>22</v>
      </c>
      <c r="K46" s="8" t="e">
        <f>+E46/H46</f>
        <v>#DIV/0!</v>
      </c>
    </row>
    <row r="48" spans="2:17">
      <c r="E48" t="s">
        <v>26</v>
      </c>
      <c r="G48" t="s">
        <v>24</v>
      </c>
      <c r="I48" s="115" t="s">
        <v>25</v>
      </c>
    </row>
    <row r="49" spans="2:17">
      <c r="E49" s="8" t="e">
        <f>+K46</f>
        <v>#DIV/0!</v>
      </c>
      <c r="F49" s="4" t="s">
        <v>23</v>
      </c>
      <c r="G49" s="12" t="str">
        <f>M37</f>
        <v/>
      </c>
      <c r="H49" s="4" t="s">
        <v>22</v>
      </c>
      <c r="I49" s="114" t="e">
        <f>ROUNDDOWN((E49*G49),2)</f>
        <v>#DIV/0!</v>
      </c>
    </row>
    <row r="50" spans="2:17">
      <c r="F50" s="4"/>
    </row>
    <row r="51" spans="2:17">
      <c r="C51" s="9" t="s">
        <v>0</v>
      </c>
      <c r="E51" t="s">
        <v>18</v>
      </c>
      <c r="H51" t="s">
        <v>21</v>
      </c>
      <c r="K51" t="s">
        <v>26</v>
      </c>
    </row>
    <row r="52" spans="2:17">
      <c r="E52" s="11">
        <f>+入力ホーム設備NO2!D35</f>
        <v>0</v>
      </c>
      <c r="F52" t="s">
        <v>19</v>
      </c>
      <c r="G52" s="4" t="s">
        <v>20</v>
      </c>
      <c r="H52" s="11">
        <f>+入力ホーム設備NO2!F35</f>
        <v>0</v>
      </c>
      <c r="I52" t="s">
        <v>19</v>
      </c>
      <c r="J52" s="4" t="s">
        <v>22</v>
      </c>
      <c r="K52" s="8" t="e">
        <f>+E52/H52</f>
        <v>#DIV/0!</v>
      </c>
    </row>
    <row r="54" spans="2:17">
      <c r="E54" t="s">
        <v>26</v>
      </c>
      <c r="F54" s="4"/>
      <c r="G54" t="s">
        <v>24</v>
      </c>
      <c r="I54" s="115" t="s">
        <v>25</v>
      </c>
    </row>
    <row r="55" spans="2:17">
      <c r="E55" s="8" t="e">
        <f>+K52</f>
        <v>#DIV/0!</v>
      </c>
      <c r="F55" s="4" t="s">
        <v>23</v>
      </c>
      <c r="G55" s="12" t="str">
        <f>M40</f>
        <v/>
      </c>
      <c r="H55" s="4" t="s">
        <v>22</v>
      </c>
      <c r="I55" s="114" t="e">
        <f>ROUNDDOWN((E55*G55),2)</f>
        <v>#DIV/0!</v>
      </c>
    </row>
    <row r="57" spans="2:17" ht="24">
      <c r="B57" s="3">
        <v>4</v>
      </c>
      <c r="C57" s="2" t="s">
        <v>27</v>
      </c>
      <c r="D57" s="2"/>
      <c r="E57" s="2"/>
      <c r="F57" s="2"/>
    </row>
    <row r="59" spans="2:17">
      <c r="C59" s="9" t="s">
        <v>1</v>
      </c>
      <c r="E59" t="s">
        <v>18</v>
      </c>
      <c r="H59" t="s">
        <v>25</v>
      </c>
      <c r="J59" t="s">
        <v>33</v>
      </c>
    </row>
    <row r="60" spans="2:17">
      <c r="E60" s="12">
        <f>+E46</f>
        <v>0</v>
      </c>
      <c r="F60" t="s">
        <v>19</v>
      </c>
      <c r="G60" s="4" t="s">
        <v>20</v>
      </c>
      <c r="H60" s="1" t="e">
        <f>+I49</f>
        <v>#DIV/0!</v>
      </c>
      <c r="I60" s="4" t="s">
        <v>22</v>
      </c>
      <c r="J60" s="8" t="e">
        <f>+E60/H60</f>
        <v>#DIV/0!</v>
      </c>
      <c r="K60" t="s">
        <v>19</v>
      </c>
    </row>
    <row r="62" spans="2:17" s="4" customFormat="1">
      <c r="C62"/>
      <c r="D62"/>
      <c r="E62" t="s">
        <v>33</v>
      </c>
      <c r="F62"/>
      <c r="G62"/>
      <c r="H62" t="s">
        <v>30</v>
      </c>
      <c r="I62"/>
      <c r="J62" t="s">
        <v>36</v>
      </c>
      <c r="K62"/>
      <c r="L62"/>
      <c r="M62" t="s">
        <v>38</v>
      </c>
      <c r="N62"/>
      <c r="O62"/>
      <c r="P62" t="s">
        <v>52</v>
      </c>
      <c r="Q62"/>
    </row>
    <row r="63" spans="2:17" s="4" customFormat="1">
      <c r="C63"/>
      <c r="D63"/>
      <c r="E63" s="8" t="e">
        <f>+J60</f>
        <v>#DIV/0!</v>
      </c>
      <c r="F63" t="s">
        <v>19</v>
      </c>
      <c r="G63" s="4" t="s">
        <v>23</v>
      </c>
      <c r="H63" s="5" t="str">
        <f>+E9</f>
        <v/>
      </c>
      <c r="I63" s="4" t="s">
        <v>23</v>
      </c>
      <c r="J63" s="10">
        <f>+入力ホーム設備NO2!F22</f>
        <v>0</v>
      </c>
      <c r="K63" t="s">
        <v>37</v>
      </c>
      <c r="L63" s="4" t="s">
        <v>23</v>
      </c>
      <c r="M63" s="10">
        <f>+入力ホーム設備NO2!F23</f>
        <v>0</v>
      </c>
      <c r="N63" t="s">
        <v>39</v>
      </c>
      <c r="O63" s="4" t="s">
        <v>22</v>
      </c>
      <c r="P63" s="1" t="e">
        <f>+E63*H63*J63*M63</f>
        <v>#DIV/0!</v>
      </c>
      <c r="Q63" t="s">
        <v>41</v>
      </c>
    </row>
    <row r="65" spans="3:17" s="4" customFormat="1">
      <c r="C65"/>
      <c r="D65"/>
      <c r="E65" t="s">
        <v>52</v>
      </c>
      <c r="F65"/>
      <c r="G65"/>
      <c r="H65"/>
      <c r="I65"/>
      <c r="J65"/>
      <c r="K65" t="s">
        <v>50</v>
      </c>
      <c r="L65"/>
      <c r="M65"/>
      <c r="N65"/>
      <c r="O65"/>
      <c r="P65"/>
      <c r="Q65"/>
    </row>
    <row r="66" spans="3:17" s="4" customFormat="1">
      <c r="C66"/>
      <c r="D66"/>
      <c r="E66" s="1" t="e">
        <f>+P63</f>
        <v>#DIV/0!</v>
      </c>
      <c r="F66" t="s">
        <v>41</v>
      </c>
      <c r="G66" s="4" t="s">
        <v>23</v>
      </c>
      <c r="H66" s="1">
        <f>COUNTIF(入力ホーム設備NO2!D14:O14,"冷房")</f>
        <v>0</v>
      </c>
      <c r="I66" t="s">
        <v>42</v>
      </c>
      <c r="J66" s="4" t="s">
        <v>22</v>
      </c>
      <c r="K66" s="1" t="e">
        <f>+E66*H66</f>
        <v>#DIV/0!</v>
      </c>
      <c r="L66" t="s">
        <v>43</v>
      </c>
      <c r="M66"/>
      <c r="N66"/>
      <c r="O66"/>
      <c r="P66"/>
      <c r="Q66"/>
    </row>
    <row r="68" spans="3:17" s="4" customFormat="1">
      <c r="C68" s="9" t="s">
        <v>0</v>
      </c>
      <c r="D68"/>
      <c r="E68" t="s">
        <v>18</v>
      </c>
      <c r="F68"/>
      <c r="G68"/>
      <c r="H68" t="s">
        <v>25</v>
      </c>
      <c r="I68"/>
      <c r="J68" t="s">
        <v>33</v>
      </c>
      <c r="K68"/>
      <c r="L68"/>
      <c r="M68"/>
      <c r="N68"/>
      <c r="O68"/>
      <c r="P68"/>
      <c r="Q68"/>
    </row>
    <row r="69" spans="3:17" s="4" customFormat="1">
      <c r="C69"/>
      <c r="D69"/>
      <c r="E69" s="12">
        <f>+E52</f>
        <v>0</v>
      </c>
      <c r="F69" t="s">
        <v>19</v>
      </c>
      <c r="G69" s="4" t="s">
        <v>20</v>
      </c>
      <c r="H69" s="1" t="e">
        <f>+I55</f>
        <v>#DIV/0!</v>
      </c>
      <c r="I69" s="4" t="s">
        <v>22</v>
      </c>
      <c r="J69" s="8" t="e">
        <f>+E69/H69</f>
        <v>#DIV/0!</v>
      </c>
      <c r="K69" t="s">
        <v>19</v>
      </c>
      <c r="L69"/>
      <c r="M69"/>
      <c r="N69"/>
      <c r="O69"/>
      <c r="P69"/>
      <c r="Q69"/>
    </row>
    <row r="71" spans="3:17" s="4" customFormat="1">
      <c r="C71"/>
      <c r="D71"/>
      <c r="E71" t="s">
        <v>33</v>
      </c>
      <c r="F71"/>
      <c r="G71"/>
      <c r="H71" t="s">
        <v>30</v>
      </c>
      <c r="I71"/>
      <c r="J71" t="s">
        <v>36</v>
      </c>
      <c r="K71"/>
      <c r="L71"/>
      <c r="M71" t="s">
        <v>38</v>
      </c>
      <c r="N71"/>
      <c r="O71"/>
      <c r="P71" t="s">
        <v>53</v>
      </c>
      <c r="Q71"/>
    </row>
    <row r="72" spans="3:17" s="4" customFormat="1">
      <c r="C72"/>
      <c r="D72"/>
      <c r="E72" s="12" t="e">
        <f>+J69</f>
        <v>#DIV/0!</v>
      </c>
      <c r="F72" t="s">
        <v>19</v>
      </c>
      <c r="G72" s="4" t="s">
        <v>23</v>
      </c>
      <c r="H72" s="5" t="str">
        <f>+E10</f>
        <v/>
      </c>
      <c r="I72" s="4" t="s">
        <v>23</v>
      </c>
      <c r="J72" s="10">
        <f>+入力ホーム設備NO2!F22</f>
        <v>0</v>
      </c>
      <c r="K72" t="s">
        <v>37</v>
      </c>
      <c r="L72" s="4" t="s">
        <v>23</v>
      </c>
      <c r="M72" s="10">
        <f>+入力ホーム設備NO2!F23</f>
        <v>0</v>
      </c>
      <c r="N72" t="s">
        <v>39</v>
      </c>
      <c r="O72" s="4" t="s">
        <v>22</v>
      </c>
      <c r="P72" s="1" t="e">
        <f>+E72*H72*J72*M72</f>
        <v>#DIV/0!</v>
      </c>
      <c r="Q72" t="s">
        <v>41</v>
      </c>
    </row>
    <row r="74" spans="3:17" s="4" customFormat="1">
      <c r="C74"/>
      <c r="D74"/>
      <c r="E74" t="s">
        <v>53</v>
      </c>
      <c r="F74"/>
      <c r="G74"/>
      <c r="H74"/>
      <c r="I74"/>
      <c r="J74"/>
      <c r="K74" t="s">
        <v>54</v>
      </c>
      <c r="L74"/>
      <c r="M74"/>
      <c r="N74"/>
      <c r="O74"/>
      <c r="P74"/>
      <c r="Q74"/>
    </row>
    <row r="75" spans="3:17" s="4" customFormat="1">
      <c r="C75"/>
      <c r="D75"/>
      <c r="E75" s="1" t="e">
        <f>+P72</f>
        <v>#DIV/0!</v>
      </c>
      <c r="F75" t="s">
        <v>41</v>
      </c>
      <c r="G75" s="4" t="s">
        <v>23</v>
      </c>
      <c r="H75" s="1">
        <f>COUNTIF(入力ホーム設備NO2!D14:O14,"暖房")</f>
        <v>0</v>
      </c>
      <c r="I75" t="s">
        <v>42</v>
      </c>
      <c r="J75" s="4" t="s">
        <v>22</v>
      </c>
      <c r="K75" s="1" t="e">
        <f>+E75*H75</f>
        <v>#DIV/0!</v>
      </c>
      <c r="L75" t="s">
        <v>43</v>
      </c>
      <c r="M75"/>
      <c r="N75"/>
      <c r="O75"/>
      <c r="P75"/>
      <c r="Q75"/>
    </row>
    <row r="77" spans="3:17" s="4" customFormat="1">
      <c r="C77"/>
      <c r="D77"/>
      <c r="E77" t="s">
        <v>50</v>
      </c>
      <c r="F77"/>
      <c r="G77"/>
      <c r="H77" t="s">
        <v>54</v>
      </c>
      <c r="I77"/>
      <c r="J77"/>
      <c r="K77" t="s">
        <v>55</v>
      </c>
      <c r="L77"/>
      <c r="M77"/>
      <c r="N77"/>
      <c r="O77"/>
      <c r="P77"/>
      <c r="Q77"/>
    </row>
    <row r="78" spans="3:17">
      <c r="C78" s="9" t="s">
        <v>49</v>
      </c>
      <c r="E78" s="1" t="e">
        <f>+K66</f>
        <v>#DIV/0!</v>
      </c>
      <c r="F78" t="s">
        <v>43</v>
      </c>
      <c r="G78" t="s">
        <v>51</v>
      </c>
      <c r="H78" s="1" t="e">
        <f>+K75</f>
        <v>#DIV/0!</v>
      </c>
      <c r="I78" t="s">
        <v>43</v>
      </c>
      <c r="J78" t="s">
        <v>22</v>
      </c>
      <c r="K78" s="1" t="e">
        <f>+E78+H78</f>
        <v>#DIV/0!</v>
      </c>
      <c r="L78" t="s">
        <v>43</v>
      </c>
    </row>
    <row r="82" spans="2:19" ht="24">
      <c r="B82" s="3">
        <v>5</v>
      </c>
      <c r="C82" s="2" t="s">
        <v>44</v>
      </c>
      <c r="D82" s="2"/>
      <c r="E82" s="2"/>
      <c r="F82" s="2"/>
    </row>
    <row r="83" spans="2:19">
      <c r="E83" t="s">
        <v>55</v>
      </c>
      <c r="H83" t="s">
        <v>56</v>
      </c>
      <c r="J83" t="s">
        <v>44</v>
      </c>
    </row>
    <row r="84" spans="2:19" s="22" customFormat="1">
      <c r="B84" s="21"/>
      <c r="E84" s="23" t="e">
        <f>+K78</f>
        <v>#DIV/0!</v>
      </c>
      <c r="F84" s="22" t="s">
        <v>43</v>
      </c>
      <c r="G84" s="21" t="s">
        <v>23</v>
      </c>
      <c r="H84" s="23">
        <v>0.40699999999999997</v>
      </c>
      <c r="I84" s="21" t="s">
        <v>22</v>
      </c>
      <c r="J84" s="23" t="e">
        <f>+E84*H84</f>
        <v>#DIV/0!</v>
      </c>
      <c r="K84" s="22" t="s">
        <v>68</v>
      </c>
      <c r="R84" s="21"/>
      <c r="S84" s="21"/>
    </row>
    <row r="85" spans="2:19" s="22" customFormat="1">
      <c r="B85" s="21"/>
      <c r="R85" s="21"/>
      <c r="S85" s="21"/>
    </row>
    <row r="86" spans="2:19" s="22" customFormat="1">
      <c r="B86" s="21"/>
      <c r="J86" s="23" t="e">
        <f>+J84/1000</f>
        <v>#DIV/0!</v>
      </c>
      <c r="K86" s="22" t="s">
        <v>69</v>
      </c>
      <c r="R86" s="21"/>
      <c r="S86" s="21"/>
    </row>
  </sheetData>
  <mergeCells count="17">
    <mergeCell ref="C20:D20"/>
    <mergeCell ref="L1:O1"/>
    <mergeCell ref="C8:D8"/>
    <mergeCell ref="E8:F8"/>
    <mergeCell ref="C9:C10"/>
    <mergeCell ref="E9:F9"/>
    <mergeCell ref="E10:F10"/>
    <mergeCell ref="C12:D12"/>
    <mergeCell ref="C13:D13"/>
    <mergeCell ref="C14:D14"/>
    <mergeCell ref="C16:D16"/>
    <mergeCell ref="C17:D17"/>
    <mergeCell ref="C21:C22"/>
    <mergeCell ref="C23:C24"/>
    <mergeCell ref="C27:D27"/>
    <mergeCell ref="C28:C29"/>
    <mergeCell ref="C30:C31"/>
  </mergeCells>
  <phoneticPr fontId="1"/>
  <pageMargins left="0.7" right="0.7" top="0.75" bottom="0.75" header="0.3" footer="0.3"/>
  <pageSetup paperSize="9" scale="4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AO728"/>
  <sheetViews>
    <sheetView topLeftCell="A19" zoomScaleNormal="100" zoomScaleSheetLayoutView="100" workbookViewId="0">
      <selection activeCell="F52" sqref="F52"/>
    </sheetView>
  </sheetViews>
  <sheetFormatPr defaultColWidth="9" defaultRowHeight="18.75"/>
  <cols>
    <col min="1" max="1" width="4.875" customWidth="1"/>
    <col min="2" max="3" width="14.875" customWidth="1"/>
    <col min="4" max="4" width="2.875" customWidth="1"/>
    <col min="5" max="5" width="15.5" bestFit="1" customWidth="1"/>
    <col min="6" max="6" width="14" customWidth="1"/>
    <col min="7" max="7" width="11.625" customWidth="1"/>
    <col min="8" max="8" width="2.875" customWidth="1"/>
    <col min="9" max="9" width="13.875" bestFit="1" customWidth="1"/>
    <col min="10" max="10" width="2.875" customWidth="1"/>
    <col min="11" max="11" width="12.375" bestFit="1" customWidth="1"/>
    <col min="12" max="12" width="2.875" customWidth="1"/>
    <col min="13" max="13" width="4.5" customWidth="1"/>
    <col min="14" max="14" width="7.125" bestFit="1" customWidth="1"/>
    <col min="16" max="16" width="8.125" bestFit="1" customWidth="1"/>
    <col min="17" max="17" width="11.875" customWidth="1"/>
    <col min="18" max="18" width="13" bestFit="1" customWidth="1"/>
    <col min="19" max="19" width="2.875" customWidth="1"/>
    <col min="20" max="20" width="4.125" customWidth="1"/>
    <col min="23" max="23" width="12.375" bestFit="1" customWidth="1"/>
    <col min="24" max="24" width="12.375" customWidth="1"/>
    <col min="25" max="25" width="38.375" bestFit="1" customWidth="1"/>
    <col min="28" max="29" width="9" style="26"/>
    <col min="31" max="31" width="10.375" customWidth="1"/>
    <col min="32" max="32" width="2.875" customWidth="1"/>
    <col min="34" max="34" width="14.125" bestFit="1" customWidth="1"/>
    <col min="35" max="35" width="10.625" bestFit="1" customWidth="1"/>
    <col min="37" max="37" width="20.125" customWidth="1"/>
  </cols>
  <sheetData>
    <row r="1" spans="2:41" ht="19.5" thickBot="1"/>
    <row r="2" spans="2:41" ht="20.25" thickBot="1">
      <c r="B2" s="27" t="s">
        <v>80</v>
      </c>
      <c r="C2" s="28"/>
      <c r="D2" s="29"/>
      <c r="F2" t="s">
        <v>782</v>
      </c>
      <c r="N2" s="30"/>
      <c r="T2" s="142"/>
      <c r="U2" s="143"/>
      <c r="V2" s="97"/>
      <c r="W2" s="97"/>
      <c r="X2" s="97"/>
      <c r="Y2" s="97"/>
      <c r="Z2" s="97"/>
      <c r="AA2" s="97"/>
      <c r="AB2" s="97"/>
      <c r="AC2" s="97"/>
      <c r="AD2" s="97"/>
      <c r="AE2" s="97"/>
      <c r="AF2" s="97"/>
      <c r="AG2" s="97"/>
    </row>
    <row r="3" spans="2:41">
      <c r="T3" s="142"/>
      <c r="U3" s="142"/>
      <c r="V3" s="98"/>
      <c r="W3" s="98"/>
      <c r="X3" s="98"/>
      <c r="Y3" s="98"/>
      <c r="Z3" s="98"/>
      <c r="AA3" s="98"/>
      <c r="AB3" s="98"/>
      <c r="AC3" s="98"/>
      <c r="AD3" s="98"/>
      <c r="AE3" s="98"/>
      <c r="AF3" s="98"/>
      <c r="AG3" s="98"/>
    </row>
    <row r="5" spans="2:41">
      <c r="AB5" s="31"/>
      <c r="AC5" s="31"/>
    </row>
    <row r="6" spans="2:41">
      <c r="B6" s="93" t="s">
        <v>81</v>
      </c>
      <c r="E6" s="32" t="s">
        <v>82</v>
      </c>
      <c r="G6" s="94" t="s">
        <v>83</v>
      </c>
      <c r="I6" s="93" t="s">
        <v>84</v>
      </c>
      <c r="K6" s="93" t="s">
        <v>85</v>
      </c>
      <c r="M6" t="s">
        <v>86</v>
      </c>
      <c r="T6" t="s">
        <v>87</v>
      </c>
      <c r="AH6" s="1"/>
      <c r="AI6" s="1"/>
      <c r="AJ6" s="1"/>
      <c r="AK6" s="1"/>
      <c r="AL6" s="1"/>
      <c r="AM6" s="1"/>
      <c r="AN6" s="1" t="s">
        <v>88</v>
      </c>
      <c r="AO6" s="1" t="s">
        <v>88</v>
      </c>
    </row>
    <row r="7" spans="2:41" ht="37.5">
      <c r="B7" s="1" t="s">
        <v>89</v>
      </c>
      <c r="C7" s="1" t="s">
        <v>90</v>
      </c>
      <c r="E7" s="33" t="s">
        <v>91</v>
      </c>
      <c r="F7" s="14">
        <v>1995</v>
      </c>
      <c r="G7" s="34">
        <v>2016</v>
      </c>
      <c r="I7" s="1" t="s">
        <v>92</v>
      </c>
      <c r="K7" s="35" t="s">
        <v>93</v>
      </c>
      <c r="M7" s="36" t="s">
        <v>42</v>
      </c>
      <c r="N7" s="36" t="s">
        <v>94</v>
      </c>
      <c r="O7" s="36" t="s">
        <v>95</v>
      </c>
      <c r="P7" s="36" t="s">
        <v>96</v>
      </c>
      <c r="Q7" s="37" t="s">
        <v>97</v>
      </c>
      <c r="R7" s="38" t="s">
        <v>98</v>
      </c>
      <c r="T7" s="39" t="s">
        <v>42</v>
      </c>
      <c r="U7" s="7" t="s">
        <v>99</v>
      </c>
      <c r="V7" s="7" t="s">
        <v>100</v>
      </c>
      <c r="W7" s="7" t="s">
        <v>101</v>
      </c>
      <c r="X7" s="7" t="s">
        <v>102</v>
      </c>
      <c r="Y7" s="40" t="s">
        <v>97</v>
      </c>
      <c r="Z7" s="19" t="s">
        <v>103</v>
      </c>
      <c r="AA7" s="41"/>
      <c r="AB7" s="42" t="s">
        <v>104</v>
      </c>
      <c r="AC7" s="43"/>
      <c r="AD7" s="44" t="s">
        <v>105</v>
      </c>
      <c r="AE7" s="45" t="s">
        <v>106</v>
      </c>
      <c r="AH7" s="1">
        <v>2020</v>
      </c>
      <c r="AI7" s="1"/>
      <c r="AJ7" s="1"/>
      <c r="AK7" s="1"/>
      <c r="AL7" s="102" t="s">
        <v>107</v>
      </c>
      <c r="AM7" s="102" t="s">
        <v>108</v>
      </c>
      <c r="AN7" s="102" t="s">
        <v>107</v>
      </c>
      <c r="AO7" s="102" t="s">
        <v>108</v>
      </c>
    </row>
    <row r="8" spans="2:41" ht="13.5" customHeight="1">
      <c r="B8" s="1" t="s">
        <v>109</v>
      </c>
      <c r="C8" s="1" t="s">
        <v>110</v>
      </c>
      <c r="E8" s="33">
        <v>1951</v>
      </c>
      <c r="F8" s="14">
        <v>1995</v>
      </c>
      <c r="G8" s="34">
        <v>2017</v>
      </c>
      <c r="I8" s="1" t="s">
        <v>111</v>
      </c>
      <c r="K8" s="1" t="s">
        <v>92</v>
      </c>
      <c r="M8" s="46">
        <v>1</v>
      </c>
      <c r="N8" s="47" t="s">
        <v>112</v>
      </c>
      <c r="O8" s="47" t="s">
        <v>113</v>
      </c>
      <c r="P8" s="47" t="s">
        <v>114</v>
      </c>
      <c r="Q8" s="47" t="s">
        <v>115</v>
      </c>
      <c r="R8" s="48">
        <v>0</v>
      </c>
      <c r="T8" s="49"/>
      <c r="U8" s="103"/>
      <c r="V8" s="103"/>
      <c r="W8" s="103"/>
      <c r="X8" s="103"/>
      <c r="Y8" s="50"/>
      <c r="Z8" s="102" t="s">
        <v>107</v>
      </c>
      <c r="AA8" s="102" t="s">
        <v>108</v>
      </c>
      <c r="AB8" s="51" t="s">
        <v>107</v>
      </c>
      <c r="AC8" s="51" t="s">
        <v>108</v>
      </c>
      <c r="AD8" s="52"/>
      <c r="AE8" s="53"/>
      <c r="AH8" s="1" t="s">
        <v>116</v>
      </c>
      <c r="AI8" s="1" t="s">
        <v>117</v>
      </c>
      <c r="AJ8" s="54" t="s">
        <v>118</v>
      </c>
      <c r="AK8" s="1" t="s">
        <v>119</v>
      </c>
      <c r="AL8" s="1">
        <v>-1.38</v>
      </c>
      <c r="AM8" s="1">
        <v>2.38</v>
      </c>
      <c r="AN8" s="1">
        <v>1.0581</v>
      </c>
      <c r="AO8" s="1">
        <v>1.7705</v>
      </c>
    </row>
    <row r="9" spans="2:41" ht="13.5" customHeight="1">
      <c r="B9" s="1" t="s">
        <v>120</v>
      </c>
      <c r="C9" s="1" t="s">
        <v>110</v>
      </c>
      <c r="E9" s="33">
        <v>1952</v>
      </c>
      <c r="F9" s="14">
        <v>1995</v>
      </c>
      <c r="I9" s="1" t="s">
        <v>121</v>
      </c>
      <c r="K9" s="1" t="s">
        <v>111</v>
      </c>
      <c r="M9" s="46">
        <v>1</v>
      </c>
      <c r="N9" s="47" t="s">
        <v>122</v>
      </c>
      <c r="O9" s="47" t="s">
        <v>113</v>
      </c>
      <c r="P9" s="47" t="s">
        <v>114</v>
      </c>
      <c r="Q9" s="47" t="s">
        <v>123</v>
      </c>
      <c r="R9" s="48">
        <v>0</v>
      </c>
      <c r="T9" s="55">
        <v>1</v>
      </c>
      <c r="U9" s="56">
        <v>1995</v>
      </c>
      <c r="V9" s="57" t="s">
        <v>124</v>
      </c>
      <c r="W9" s="57" t="s">
        <v>125</v>
      </c>
      <c r="X9" s="57" t="s">
        <v>102</v>
      </c>
      <c r="Y9" s="58" t="str">
        <f>T9&amp;U9&amp;V9&amp;W9&amp;X9</f>
        <v>11995冷房店舗用有り</v>
      </c>
      <c r="Z9" s="59">
        <v>0.32</v>
      </c>
      <c r="AA9" s="59">
        <v>0.68</v>
      </c>
      <c r="AB9" s="60">
        <v>1.0165999999999999</v>
      </c>
      <c r="AC9" s="60">
        <v>0.50590000000000002</v>
      </c>
      <c r="AD9" s="61">
        <f>HLOOKUP(T9,既存設備NO2!$E$16:$P$17,2,0)</f>
        <v>0</v>
      </c>
      <c r="AE9" s="62">
        <f>ROUNDDOWN(IF(AD9&gt;=0.25,Z9*AD9+AA9,AB9*AD9+AC9),3)</f>
        <v>0.505</v>
      </c>
      <c r="AH9" s="1"/>
      <c r="AI9" s="1"/>
      <c r="AJ9" s="1" t="s">
        <v>88</v>
      </c>
      <c r="AK9" s="1" t="s">
        <v>126</v>
      </c>
      <c r="AL9" s="1"/>
      <c r="AM9" s="1"/>
      <c r="AN9" s="1">
        <v>1.0581</v>
      </c>
      <c r="AO9" s="1">
        <v>1.7705</v>
      </c>
    </row>
    <row r="10" spans="2:41" ht="13.5" customHeight="1">
      <c r="B10" s="1" t="s">
        <v>127</v>
      </c>
      <c r="C10" s="1" t="s">
        <v>128</v>
      </c>
      <c r="E10" s="33">
        <v>1953</v>
      </c>
      <c r="F10" s="14">
        <v>1995</v>
      </c>
      <c r="G10" s="93" t="s">
        <v>129</v>
      </c>
      <c r="K10" s="1" t="s">
        <v>121</v>
      </c>
      <c r="M10" s="46">
        <v>1</v>
      </c>
      <c r="N10" s="47" t="s">
        <v>130</v>
      </c>
      <c r="O10" s="47" t="s">
        <v>113</v>
      </c>
      <c r="P10" s="47" t="s">
        <v>114</v>
      </c>
      <c r="Q10" s="47" t="s">
        <v>131</v>
      </c>
      <c r="R10" s="48">
        <v>0</v>
      </c>
      <c r="T10" s="55">
        <v>1</v>
      </c>
      <c r="U10" s="56">
        <v>1995</v>
      </c>
      <c r="V10" s="57" t="s">
        <v>124</v>
      </c>
      <c r="W10" s="57" t="s">
        <v>111</v>
      </c>
      <c r="X10" s="57" t="s">
        <v>102</v>
      </c>
      <c r="Y10" s="58" t="str">
        <f t="shared" ref="Y10:Y73" si="0">T10&amp;U10&amp;V10&amp;W10&amp;X10</f>
        <v>11995冷房ビル用マルチ有り</v>
      </c>
      <c r="Z10" s="59">
        <v>-0.218</v>
      </c>
      <c r="AA10" s="59">
        <v>1.218</v>
      </c>
      <c r="AB10" s="60">
        <v>1.0356000000000001</v>
      </c>
      <c r="AC10" s="60">
        <v>0.90459999999999996</v>
      </c>
      <c r="AD10" s="61">
        <f>HLOOKUP(T10,既存設備NO2!$E$16:$P$17,2,0)</f>
        <v>0</v>
      </c>
      <c r="AE10" s="62">
        <f t="shared" ref="AE10:AE29" si="1">ROUNDDOWN(IF(AD10&gt;=0.25,Z10*AD10+AA10,AB10*AD10+AC10),3)</f>
        <v>0.90400000000000003</v>
      </c>
      <c r="AH10" s="1"/>
      <c r="AI10" s="1" t="s">
        <v>132</v>
      </c>
      <c r="AJ10" s="54" t="s">
        <v>118</v>
      </c>
      <c r="AK10" s="1" t="s">
        <v>133</v>
      </c>
      <c r="AL10" s="1">
        <v>-0.96</v>
      </c>
      <c r="AM10" s="1">
        <v>1.96</v>
      </c>
      <c r="AN10" s="1">
        <v>1.0862000000000001</v>
      </c>
      <c r="AO10" s="1">
        <v>1.4483999999999999</v>
      </c>
    </row>
    <row r="11" spans="2:41" ht="13.5" customHeight="1">
      <c r="B11" s="1" t="s">
        <v>134</v>
      </c>
      <c r="C11" s="1" t="s">
        <v>128</v>
      </c>
      <c r="E11" s="33">
        <v>1954</v>
      </c>
      <c r="F11" s="14">
        <v>1995</v>
      </c>
      <c r="G11" s="63">
        <v>8.64</v>
      </c>
      <c r="K11" s="64"/>
      <c r="M11" s="46">
        <v>1</v>
      </c>
      <c r="N11" s="47" t="s">
        <v>128</v>
      </c>
      <c r="O11" s="47" t="s">
        <v>113</v>
      </c>
      <c r="P11" s="47" t="s">
        <v>114</v>
      </c>
      <c r="Q11" s="47" t="s">
        <v>135</v>
      </c>
      <c r="R11" s="48">
        <v>0</v>
      </c>
      <c r="T11" s="55">
        <v>1</v>
      </c>
      <c r="U11" s="56">
        <v>1995</v>
      </c>
      <c r="V11" s="57" t="s">
        <v>124</v>
      </c>
      <c r="W11" s="57" t="s">
        <v>121</v>
      </c>
      <c r="X11" s="57" t="s">
        <v>102</v>
      </c>
      <c r="Y11" s="58" t="str">
        <f t="shared" si="0"/>
        <v>11995冷房設備用有り</v>
      </c>
      <c r="Z11" s="59">
        <v>0.25</v>
      </c>
      <c r="AA11" s="59">
        <v>0.75</v>
      </c>
      <c r="AB11" s="60">
        <v>1.0219</v>
      </c>
      <c r="AC11" s="60">
        <v>0.55700000000000005</v>
      </c>
      <c r="AD11" s="61">
        <f>HLOOKUP(T11,既存設備NO2!$E$16:$P$17,2,0)</f>
        <v>0</v>
      </c>
      <c r="AE11" s="62">
        <f t="shared" si="1"/>
        <v>0.55700000000000005</v>
      </c>
      <c r="AH11" s="1"/>
      <c r="AI11" s="1"/>
      <c r="AJ11" s="1" t="s">
        <v>88</v>
      </c>
      <c r="AK11" s="1" t="s">
        <v>136</v>
      </c>
      <c r="AL11" s="1"/>
      <c r="AM11" s="1"/>
      <c r="AN11" s="1">
        <v>1.0862000000000001</v>
      </c>
      <c r="AO11" s="1">
        <v>1.4483999999999999</v>
      </c>
    </row>
    <row r="12" spans="2:41" ht="13.5" customHeight="1">
      <c r="B12" s="1" t="s">
        <v>137</v>
      </c>
      <c r="C12" s="1" t="s">
        <v>128</v>
      </c>
      <c r="E12" s="33">
        <v>1955</v>
      </c>
      <c r="F12" s="14">
        <v>1995</v>
      </c>
      <c r="K12" s="65"/>
      <c r="M12" s="46">
        <v>1</v>
      </c>
      <c r="N12" s="47" t="s">
        <v>138</v>
      </c>
      <c r="O12" s="47" t="s">
        <v>113</v>
      </c>
      <c r="P12" s="47" t="s">
        <v>114</v>
      </c>
      <c r="Q12" s="47" t="s">
        <v>139</v>
      </c>
      <c r="R12" s="48">
        <v>0</v>
      </c>
      <c r="T12" s="55">
        <v>1</v>
      </c>
      <c r="U12" s="56">
        <v>1995</v>
      </c>
      <c r="V12" s="57" t="s">
        <v>124</v>
      </c>
      <c r="W12" s="57" t="s">
        <v>125</v>
      </c>
      <c r="X12" s="57" t="s">
        <v>140</v>
      </c>
      <c r="Y12" s="58" t="str">
        <f t="shared" si="0"/>
        <v>11995冷房店舗用無し（一定速）</v>
      </c>
      <c r="Z12" s="59">
        <v>0.26</v>
      </c>
      <c r="AA12" s="59">
        <v>0.74</v>
      </c>
      <c r="AB12" s="60">
        <v>0.26</v>
      </c>
      <c r="AC12" s="60">
        <v>0.74</v>
      </c>
      <c r="AD12" s="61">
        <f>HLOOKUP(T12,既存設備NO2!$E$16:$P$17,2,0)</f>
        <v>0</v>
      </c>
      <c r="AE12" s="62">
        <f t="shared" si="1"/>
        <v>0.74</v>
      </c>
      <c r="AH12" s="1"/>
      <c r="AI12" s="1"/>
      <c r="AJ12" s="1"/>
      <c r="AK12" s="1"/>
      <c r="AL12" s="1"/>
      <c r="AM12" s="1"/>
    </row>
    <row r="13" spans="2:41" ht="13.5" customHeight="1">
      <c r="B13" s="1" t="s">
        <v>141</v>
      </c>
      <c r="C13" s="1" t="s">
        <v>128</v>
      </c>
      <c r="E13" s="33">
        <v>1956</v>
      </c>
      <c r="F13" s="14">
        <v>1995</v>
      </c>
      <c r="G13" s="93" t="s">
        <v>142</v>
      </c>
      <c r="M13" s="46">
        <v>1</v>
      </c>
      <c r="N13" s="47" t="s">
        <v>143</v>
      </c>
      <c r="O13" s="47" t="s">
        <v>113</v>
      </c>
      <c r="P13" s="47" t="s">
        <v>114</v>
      </c>
      <c r="Q13" s="47" t="s">
        <v>144</v>
      </c>
      <c r="R13" s="48">
        <v>0</v>
      </c>
      <c r="T13" s="55">
        <v>1</v>
      </c>
      <c r="U13" s="56">
        <v>1995</v>
      </c>
      <c r="V13" s="57" t="s">
        <v>124</v>
      </c>
      <c r="W13" s="57" t="s">
        <v>111</v>
      </c>
      <c r="X13" s="57" t="s">
        <v>140</v>
      </c>
      <c r="Y13" s="58" t="str">
        <f t="shared" si="0"/>
        <v>11995冷房ビル用マルチ無し（一定速）</v>
      </c>
      <c r="Z13" s="59">
        <v>0.26</v>
      </c>
      <c r="AA13" s="59">
        <v>0.74</v>
      </c>
      <c r="AB13" s="60">
        <v>0.26</v>
      </c>
      <c r="AC13" s="60">
        <v>0.74</v>
      </c>
      <c r="AD13" s="61">
        <f>HLOOKUP(T13,既存設備NO2!$E$16:$P$17,2,0)</f>
        <v>0</v>
      </c>
      <c r="AE13" s="62">
        <f t="shared" si="1"/>
        <v>0.74</v>
      </c>
      <c r="AH13" s="14" t="s">
        <v>145</v>
      </c>
      <c r="AI13" s="1" t="s">
        <v>146</v>
      </c>
      <c r="AJ13" s="54" t="s">
        <v>118</v>
      </c>
      <c r="AK13" s="1" t="s">
        <v>147</v>
      </c>
      <c r="AL13" s="1">
        <v>-1.68</v>
      </c>
      <c r="AM13" s="1">
        <v>2.68</v>
      </c>
      <c r="AN13" s="1">
        <v>1.0788</v>
      </c>
      <c r="AO13" s="1">
        <v>2.0053000000000001</v>
      </c>
    </row>
    <row r="14" spans="2:41" ht="13.5" customHeight="1">
      <c r="B14" s="66" t="s">
        <v>148</v>
      </c>
      <c r="C14" s="1" t="s">
        <v>128</v>
      </c>
      <c r="E14" s="33">
        <v>1957</v>
      </c>
      <c r="F14" s="14">
        <v>1995</v>
      </c>
      <c r="G14" s="63">
        <v>2.58E-2</v>
      </c>
      <c r="M14" s="46">
        <v>1</v>
      </c>
      <c r="N14" s="47" t="s">
        <v>149</v>
      </c>
      <c r="O14" s="47" t="s">
        <v>113</v>
      </c>
      <c r="P14" s="47" t="s">
        <v>114</v>
      </c>
      <c r="Q14" s="47" t="s">
        <v>150</v>
      </c>
      <c r="R14" s="48">
        <v>0</v>
      </c>
      <c r="T14" s="55">
        <v>1</v>
      </c>
      <c r="U14" s="56">
        <v>1995</v>
      </c>
      <c r="V14" s="57" t="s">
        <v>124</v>
      </c>
      <c r="W14" s="57" t="s">
        <v>121</v>
      </c>
      <c r="X14" s="57" t="s">
        <v>140</v>
      </c>
      <c r="Y14" s="58" t="str">
        <f t="shared" si="0"/>
        <v>11995冷房設備用無し（一定速）</v>
      </c>
      <c r="Z14" s="59">
        <v>0.26</v>
      </c>
      <c r="AA14" s="59">
        <v>0.74</v>
      </c>
      <c r="AB14" s="60">
        <v>0.26</v>
      </c>
      <c r="AC14" s="60">
        <v>0.74</v>
      </c>
      <c r="AD14" s="61">
        <f>HLOOKUP(T14,既存設備NO2!$E$16:$P$17,2,0)</f>
        <v>0</v>
      </c>
      <c r="AE14" s="62">
        <f>ROUNDDOWN(IF(AD14&gt;=0.25,Z14*AD14+AA14,AB14*AD14+AC14),3)</f>
        <v>0.74</v>
      </c>
      <c r="AH14" s="1"/>
      <c r="AI14" s="1"/>
      <c r="AJ14" s="1" t="s">
        <v>88</v>
      </c>
      <c r="AK14" s="1" t="s">
        <v>151</v>
      </c>
      <c r="AL14" s="1"/>
      <c r="AM14" s="1"/>
      <c r="AN14" s="1">
        <v>1.0788</v>
      </c>
      <c r="AO14" s="1">
        <v>2.0053000000000001</v>
      </c>
    </row>
    <row r="15" spans="2:41" ht="13.5" customHeight="1">
      <c r="B15" s="66" t="s">
        <v>152</v>
      </c>
      <c r="C15" s="1" t="s">
        <v>153</v>
      </c>
      <c r="E15" s="33">
        <v>1958</v>
      </c>
      <c r="F15" s="14">
        <v>1995</v>
      </c>
      <c r="M15" s="46">
        <v>1</v>
      </c>
      <c r="N15" s="47" t="s">
        <v>154</v>
      </c>
      <c r="O15" s="47" t="s">
        <v>113</v>
      </c>
      <c r="P15" s="47" t="s">
        <v>114</v>
      </c>
      <c r="Q15" s="47" t="s">
        <v>155</v>
      </c>
      <c r="R15" s="48">
        <v>0</v>
      </c>
      <c r="T15" s="55">
        <v>1</v>
      </c>
      <c r="U15" s="56">
        <v>1995</v>
      </c>
      <c r="V15" s="57" t="s">
        <v>156</v>
      </c>
      <c r="W15" s="57" t="s">
        <v>125</v>
      </c>
      <c r="X15" s="57" t="s">
        <v>102</v>
      </c>
      <c r="Y15" s="58" t="str">
        <f t="shared" si="0"/>
        <v>11995暖房店舗用有り</v>
      </c>
      <c r="Z15" s="59">
        <v>0.374</v>
      </c>
      <c r="AA15" s="59">
        <v>0.626</v>
      </c>
      <c r="AB15" s="60">
        <v>1.0275000000000001</v>
      </c>
      <c r="AC15" s="60">
        <v>0.46260000000000001</v>
      </c>
      <c r="AD15" s="61">
        <f>HLOOKUP(T15,既存設備NO2!$E$16:$P$17,2,0)</f>
        <v>0</v>
      </c>
      <c r="AE15" s="62">
        <f t="shared" si="1"/>
        <v>0.46200000000000002</v>
      </c>
      <c r="AH15" s="1"/>
      <c r="AI15" s="1" t="s">
        <v>157</v>
      </c>
      <c r="AJ15" s="54" t="s">
        <v>118</v>
      </c>
      <c r="AK15" s="1" t="s">
        <v>158</v>
      </c>
      <c r="AL15" s="1">
        <v>-1.1000000000000001</v>
      </c>
      <c r="AM15" s="1">
        <v>2.1</v>
      </c>
      <c r="AN15" s="1">
        <v>1.0416000000000001</v>
      </c>
      <c r="AO15" s="1">
        <v>1.4596</v>
      </c>
    </row>
    <row r="16" spans="2:41" ht="13.5" customHeight="1">
      <c r="B16" s="1" t="s">
        <v>159</v>
      </c>
      <c r="C16" s="1" t="s">
        <v>153</v>
      </c>
      <c r="E16" s="33">
        <v>1959</v>
      </c>
      <c r="F16" s="14">
        <v>1995</v>
      </c>
      <c r="M16" s="46">
        <v>1</v>
      </c>
      <c r="N16" s="47" t="s">
        <v>153</v>
      </c>
      <c r="O16" s="47" t="s">
        <v>113</v>
      </c>
      <c r="P16" s="47" t="s">
        <v>114</v>
      </c>
      <c r="Q16" s="47" t="s">
        <v>160</v>
      </c>
      <c r="R16" s="48">
        <v>0</v>
      </c>
      <c r="T16" s="55">
        <v>1</v>
      </c>
      <c r="U16" s="56">
        <v>1995</v>
      </c>
      <c r="V16" s="57" t="s">
        <v>156</v>
      </c>
      <c r="W16" s="57" t="s">
        <v>111</v>
      </c>
      <c r="X16" s="57" t="s">
        <v>781</v>
      </c>
      <c r="Y16" s="58" t="str">
        <f t="shared" si="0"/>
        <v>11995暖房ビル用マルチ有り</v>
      </c>
      <c r="Z16" s="59">
        <v>-0.112</v>
      </c>
      <c r="AA16" s="59">
        <v>1.1120000000000001</v>
      </c>
      <c r="AB16" s="60">
        <v>1.0236000000000001</v>
      </c>
      <c r="AC16" s="60">
        <v>0.82809999999999995</v>
      </c>
      <c r="AD16" s="61">
        <f>HLOOKUP(T16,既存設備NO2!$E$16:$P$17,2,0)</f>
        <v>0</v>
      </c>
      <c r="AE16" s="62">
        <f t="shared" si="1"/>
        <v>0.82799999999999996</v>
      </c>
      <c r="AH16" s="1"/>
      <c r="AI16" s="1"/>
      <c r="AJ16" s="1" t="s">
        <v>88</v>
      </c>
      <c r="AK16" s="1" t="s">
        <v>161</v>
      </c>
      <c r="AL16" s="1"/>
      <c r="AM16" s="1"/>
      <c r="AN16" s="1">
        <v>1.0416000000000001</v>
      </c>
      <c r="AO16" s="1">
        <v>1.4596</v>
      </c>
    </row>
    <row r="17" spans="2:41" ht="14.25" customHeight="1">
      <c r="B17" s="1" t="s">
        <v>162</v>
      </c>
      <c r="C17" s="1" t="s">
        <v>153</v>
      </c>
      <c r="E17" s="33">
        <v>1960</v>
      </c>
      <c r="F17" s="14">
        <v>1995</v>
      </c>
      <c r="M17" s="46">
        <v>1</v>
      </c>
      <c r="N17" s="47" t="s">
        <v>110</v>
      </c>
      <c r="O17" s="47" t="s">
        <v>113</v>
      </c>
      <c r="P17" s="47" t="s">
        <v>114</v>
      </c>
      <c r="Q17" s="47" t="s">
        <v>163</v>
      </c>
      <c r="R17" s="48">
        <v>0</v>
      </c>
      <c r="T17" s="55">
        <v>1</v>
      </c>
      <c r="U17" s="56">
        <v>1995</v>
      </c>
      <c r="V17" s="57" t="s">
        <v>156</v>
      </c>
      <c r="W17" s="57" t="s">
        <v>121</v>
      </c>
      <c r="X17" s="57" t="s">
        <v>102</v>
      </c>
      <c r="Y17" s="58" t="str">
        <f t="shared" si="0"/>
        <v>11995暖房設備用有り</v>
      </c>
      <c r="Z17" s="59">
        <v>0.25</v>
      </c>
      <c r="AA17" s="59">
        <v>0.75</v>
      </c>
      <c r="AB17" s="60">
        <v>1.0159</v>
      </c>
      <c r="AC17" s="60">
        <v>0.5585</v>
      </c>
      <c r="AD17" s="61">
        <f>HLOOKUP(T17,既存設備NO2!$E$16:$P$17,2,0)</f>
        <v>0</v>
      </c>
      <c r="AE17" s="62">
        <f>ROUNDDOWN(IF(AD17&gt;=0.25,Z17*AD17+AA17,AB17*AD17+AC17),3)</f>
        <v>0.55800000000000005</v>
      </c>
      <c r="AH17" s="1" t="s">
        <v>164</v>
      </c>
      <c r="AI17" s="1" t="s">
        <v>165</v>
      </c>
      <c r="AJ17" s="54" t="s">
        <v>118</v>
      </c>
      <c r="AK17" s="1" t="s">
        <v>166</v>
      </c>
      <c r="AL17" s="1">
        <v>-0.62</v>
      </c>
      <c r="AM17" s="1">
        <v>1.62</v>
      </c>
      <c r="AN17" s="1">
        <v>1.0472999999999999</v>
      </c>
      <c r="AO17" s="1">
        <v>1.2032</v>
      </c>
    </row>
    <row r="18" spans="2:41" ht="13.5" customHeight="1">
      <c r="B18" s="1" t="s">
        <v>167</v>
      </c>
      <c r="C18" s="1" t="s">
        <v>153</v>
      </c>
      <c r="E18" s="33">
        <v>1961</v>
      </c>
      <c r="F18" s="14">
        <v>1995</v>
      </c>
      <c r="M18" s="46">
        <v>1</v>
      </c>
      <c r="N18" s="47" t="s">
        <v>90</v>
      </c>
      <c r="O18" s="47" t="s">
        <v>113</v>
      </c>
      <c r="P18" s="47" t="s">
        <v>114</v>
      </c>
      <c r="Q18" s="47" t="s">
        <v>168</v>
      </c>
      <c r="R18" s="48">
        <v>0</v>
      </c>
      <c r="T18" s="55">
        <v>1</v>
      </c>
      <c r="U18" s="56">
        <v>1995</v>
      </c>
      <c r="V18" s="57" t="s">
        <v>156</v>
      </c>
      <c r="W18" s="57" t="s">
        <v>125</v>
      </c>
      <c r="X18" s="57" t="s">
        <v>140</v>
      </c>
      <c r="Y18" s="58" t="str">
        <f t="shared" si="0"/>
        <v>11995暖房店舗用無し（一定速）</v>
      </c>
      <c r="Z18" s="59">
        <v>0.26</v>
      </c>
      <c r="AA18" s="59">
        <v>0.74</v>
      </c>
      <c r="AB18" s="60">
        <v>0.26</v>
      </c>
      <c r="AC18" s="60">
        <v>0.74</v>
      </c>
      <c r="AD18" s="61">
        <f>HLOOKUP(T18,既存設備NO2!$E$16:$P$17,2,0)</f>
        <v>0</v>
      </c>
      <c r="AE18" s="62">
        <f t="shared" si="1"/>
        <v>0.74</v>
      </c>
      <c r="AH18" s="1"/>
      <c r="AI18" s="1"/>
      <c r="AJ18" s="1" t="s">
        <v>88</v>
      </c>
      <c r="AK18" s="1" t="s">
        <v>169</v>
      </c>
      <c r="AL18" s="1"/>
      <c r="AM18" s="1"/>
      <c r="AN18" s="1">
        <v>1.0472999999999999</v>
      </c>
      <c r="AO18" s="1">
        <v>1.2032</v>
      </c>
    </row>
    <row r="19" spans="2:41" ht="13.5" customHeight="1">
      <c r="B19" s="1" t="s">
        <v>170</v>
      </c>
      <c r="C19" s="1" t="s">
        <v>153</v>
      </c>
      <c r="E19" s="33">
        <v>1962</v>
      </c>
      <c r="F19" s="14">
        <v>1995</v>
      </c>
      <c r="M19" s="46">
        <v>1</v>
      </c>
      <c r="N19" s="47" t="s">
        <v>171</v>
      </c>
      <c r="O19" s="47" t="s">
        <v>113</v>
      </c>
      <c r="P19" s="47" t="s">
        <v>114</v>
      </c>
      <c r="Q19" s="47" t="s">
        <v>172</v>
      </c>
      <c r="R19" s="48">
        <v>0</v>
      </c>
      <c r="T19" s="55">
        <v>1</v>
      </c>
      <c r="U19" s="56">
        <v>1995</v>
      </c>
      <c r="V19" s="57" t="s">
        <v>156</v>
      </c>
      <c r="W19" s="57" t="s">
        <v>111</v>
      </c>
      <c r="X19" s="57" t="s">
        <v>140</v>
      </c>
      <c r="Y19" s="58" t="str">
        <f t="shared" si="0"/>
        <v>11995暖房ビル用マルチ無し（一定速）</v>
      </c>
      <c r="Z19" s="59">
        <v>0.26</v>
      </c>
      <c r="AA19" s="59">
        <v>0.74</v>
      </c>
      <c r="AB19" s="60">
        <v>0.26</v>
      </c>
      <c r="AC19" s="60">
        <v>0.74</v>
      </c>
      <c r="AD19" s="61">
        <f>HLOOKUP(T19,既存設備NO2!$E$16:$P$17,2,0)</f>
        <v>0</v>
      </c>
      <c r="AE19" s="62">
        <f t="shared" si="1"/>
        <v>0.74</v>
      </c>
      <c r="AH19" s="1"/>
      <c r="AI19" s="1" t="s">
        <v>173</v>
      </c>
      <c r="AJ19" s="54" t="s">
        <v>118</v>
      </c>
      <c r="AK19" s="1" t="s">
        <v>174</v>
      </c>
      <c r="AL19" s="1">
        <v>-0.46</v>
      </c>
      <c r="AM19" s="1">
        <v>1.46</v>
      </c>
      <c r="AN19" s="1">
        <v>0.94</v>
      </c>
      <c r="AO19" s="1">
        <v>1.1100000000000001</v>
      </c>
    </row>
    <row r="20" spans="2:41" ht="13.5" customHeight="1">
      <c r="B20" s="1" t="s">
        <v>175</v>
      </c>
      <c r="C20" s="1" t="s">
        <v>153</v>
      </c>
      <c r="E20" s="33">
        <v>1963</v>
      </c>
      <c r="F20" s="14">
        <v>1995</v>
      </c>
      <c r="M20" s="46">
        <v>2</v>
      </c>
      <c r="N20" s="47" t="s">
        <v>112</v>
      </c>
      <c r="O20" s="47" t="s">
        <v>113</v>
      </c>
      <c r="P20" s="47" t="s">
        <v>114</v>
      </c>
      <c r="Q20" s="47" t="s">
        <v>176</v>
      </c>
      <c r="R20" s="48">
        <v>0</v>
      </c>
      <c r="T20" s="55">
        <v>1</v>
      </c>
      <c r="U20" s="56">
        <v>1995</v>
      </c>
      <c r="V20" s="57" t="s">
        <v>156</v>
      </c>
      <c r="W20" s="57" t="s">
        <v>121</v>
      </c>
      <c r="X20" s="57" t="s">
        <v>140</v>
      </c>
      <c r="Y20" s="58" t="str">
        <f t="shared" si="0"/>
        <v>11995暖房設備用無し（一定速）</v>
      </c>
      <c r="Z20" s="59">
        <v>0.26</v>
      </c>
      <c r="AA20" s="59">
        <v>0.74</v>
      </c>
      <c r="AB20" s="60">
        <v>0.26</v>
      </c>
      <c r="AC20" s="60">
        <v>0.74</v>
      </c>
      <c r="AD20" s="61">
        <f>HLOOKUP(T20,既存設備NO2!$E$16:$P$17,2,0)</f>
        <v>0</v>
      </c>
      <c r="AE20" s="62">
        <f t="shared" si="1"/>
        <v>0.74</v>
      </c>
      <c r="AH20" s="1"/>
      <c r="AI20" s="1"/>
      <c r="AJ20" s="1" t="s">
        <v>88</v>
      </c>
      <c r="AK20" s="1" t="s">
        <v>177</v>
      </c>
      <c r="AL20" s="1"/>
      <c r="AM20" s="1"/>
      <c r="AN20" s="1">
        <v>0.94</v>
      </c>
      <c r="AO20" s="1">
        <v>1.1100000000000001</v>
      </c>
    </row>
    <row r="21" spans="2:41" ht="13.5" customHeight="1">
      <c r="B21" s="66" t="s">
        <v>178</v>
      </c>
      <c r="C21" s="1" t="s">
        <v>153</v>
      </c>
      <c r="E21" s="33">
        <v>1964</v>
      </c>
      <c r="F21" s="14">
        <v>1995</v>
      </c>
      <c r="M21" s="46">
        <v>2</v>
      </c>
      <c r="N21" s="47" t="s">
        <v>122</v>
      </c>
      <c r="O21" s="47" t="s">
        <v>113</v>
      </c>
      <c r="P21" s="47" t="s">
        <v>114</v>
      </c>
      <c r="Q21" s="47" t="s">
        <v>179</v>
      </c>
      <c r="R21" s="48">
        <v>0</v>
      </c>
      <c r="T21" s="55">
        <v>1</v>
      </c>
      <c r="U21" s="56">
        <v>2005</v>
      </c>
      <c r="V21" s="57" t="s">
        <v>124</v>
      </c>
      <c r="W21" s="57" t="s">
        <v>125</v>
      </c>
      <c r="X21" s="57" t="s">
        <v>102</v>
      </c>
      <c r="Y21" s="58" t="str">
        <f t="shared" si="0"/>
        <v>12005冷房店舗用有り</v>
      </c>
      <c r="Z21" s="59">
        <v>-0.86599999999999999</v>
      </c>
      <c r="AA21" s="59">
        <v>1.8660000000000001</v>
      </c>
      <c r="AB21" s="60">
        <v>1.0455000000000001</v>
      </c>
      <c r="AC21" s="60">
        <v>1.3880999999999999</v>
      </c>
      <c r="AD21" s="61">
        <f>HLOOKUP(T21,既存設備NO2!$E$16:$P$17,2,0)</f>
        <v>0</v>
      </c>
      <c r="AE21" s="62">
        <f t="shared" si="1"/>
        <v>1.3879999999999999</v>
      </c>
    </row>
    <row r="22" spans="2:41" ht="13.5" customHeight="1">
      <c r="B22" s="66" t="s">
        <v>180</v>
      </c>
      <c r="C22" s="66" t="s">
        <v>181</v>
      </c>
      <c r="E22" s="33">
        <v>1965</v>
      </c>
      <c r="F22" s="14">
        <v>1995</v>
      </c>
      <c r="M22" s="46">
        <v>2</v>
      </c>
      <c r="N22" s="47" t="s">
        <v>130</v>
      </c>
      <c r="O22" s="47" t="s">
        <v>113</v>
      </c>
      <c r="P22" s="47" t="s">
        <v>114</v>
      </c>
      <c r="Q22" s="47" t="s">
        <v>182</v>
      </c>
      <c r="R22" s="48">
        <v>0</v>
      </c>
      <c r="T22" s="55">
        <v>1</v>
      </c>
      <c r="U22" s="56">
        <v>2005</v>
      </c>
      <c r="V22" s="57" t="s">
        <v>124</v>
      </c>
      <c r="W22" s="57" t="s">
        <v>111</v>
      </c>
      <c r="X22" s="57" t="s">
        <v>102</v>
      </c>
      <c r="Y22" s="58" t="str">
        <f t="shared" si="0"/>
        <v>12005冷房ビル用マルチ有り</v>
      </c>
      <c r="Z22" s="59">
        <v>-0.68200000000000005</v>
      </c>
      <c r="AA22" s="59">
        <v>1.6819999999999999</v>
      </c>
      <c r="AB22" s="60">
        <v>1.0490999999999999</v>
      </c>
      <c r="AC22" s="60">
        <v>1.2492000000000001</v>
      </c>
      <c r="AD22" s="61">
        <f>HLOOKUP(T22,既存設備NO2!$E$16:$P$17,2,0)</f>
        <v>0</v>
      </c>
      <c r="AE22" s="62">
        <f>ROUNDDOWN(IF(AD22&gt;=0.25,Z22*AD22+AA22,AB22*AD22+AC22),3)</f>
        <v>1.2490000000000001</v>
      </c>
      <c r="AG22" s="4"/>
    </row>
    <row r="23" spans="2:41" ht="13.5" customHeight="1">
      <c r="B23" s="1" t="s">
        <v>183</v>
      </c>
      <c r="C23" s="66" t="s">
        <v>181</v>
      </c>
      <c r="E23" s="33">
        <v>1966</v>
      </c>
      <c r="F23" s="14">
        <v>1995</v>
      </c>
      <c r="M23" s="46">
        <v>2</v>
      </c>
      <c r="N23" s="47" t="s">
        <v>128</v>
      </c>
      <c r="O23" s="47" t="s">
        <v>113</v>
      </c>
      <c r="P23" s="47" t="s">
        <v>114</v>
      </c>
      <c r="Q23" s="47" t="s">
        <v>184</v>
      </c>
      <c r="R23" s="48">
        <v>0</v>
      </c>
      <c r="T23" s="55">
        <v>1</v>
      </c>
      <c r="U23" s="56">
        <v>2005</v>
      </c>
      <c r="V23" s="57" t="s">
        <v>124</v>
      </c>
      <c r="W23" s="57" t="s">
        <v>121</v>
      </c>
      <c r="X23" s="57" t="s">
        <v>102</v>
      </c>
      <c r="Y23" s="58" t="str">
        <f t="shared" si="0"/>
        <v>12005冷房設備用有り</v>
      </c>
      <c r="Z23" s="59">
        <v>-0.114</v>
      </c>
      <c r="AA23" s="59">
        <v>1.1140000000000001</v>
      </c>
      <c r="AB23" s="60">
        <v>1.0325</v>
      </c>
      <c r="AC23" s="60">
        <v>0.82740000000000002</v>
      </c>
      <c r="AD23" s="61">
        <f>HLOOKUP(T23,既存設備NO2!$E$16:$P$17,2,0)</f>
        <v>0</v>
      </c>
      <c r="AE23" s="62">
        <f t="shared" si="1"/>
        <v>0.82699999999999996</v>
      </c>
      <c r="AG23" s="4"/>
    </row>
    <row r="24" spans="2:41" ht="13.5" customHeight="1">
      <c r="B24" s="66" t="s">
        <v>185</v>
      </c>
      <c r="C24" s="66" t="s">
        <v>181</v>
      </c>
      <c r="E24" s="33">
        <v>1967</v>
      </c>
      <c r="F24" s="14">
        <v>1995</v>
      </c>
      <c r="M24" s="46">
        <v>2</v>
      </c>
      <c r="N24" s="47" t="s">
        <v>138</v>
      </c>
      <c r="O24" s="47" t="s">
        <v>113</v>
      </c>
      <c r="P24" s="47" t="s">
        <v>114</v>
      </c>
      <c r="Q24" s="47" t="s">
        <v>186</v>
      </c>
      <c r="R24" s="48">
        <v>0</v>
      </c>
      <c r="T24" s="55">
        <v>1</v>
      </c>
      <c r="U24" s="56">
        <v>2005</v>
      </c>
      <c r="V24" s="57" t="s">
        <v>124</v>
      </c>
      <c r="W24" s="57" t="s">
        <v>125</v>
      </c>
      <c r="X24" s="57" t="s">
        <v>140</v>
      </c>
      <c r="Y24" s="58" t="str">
        <f t="shared" si="0"/>
        <v>12005冷房店舗用無し（一定速）</v>
      </c>
      <c r="Z24" s="59">
        <v>0.25</v>
      </c>
      <c r="AA24" s="59">
        <v>0.75</v>
      </c>
      <c r="AB24" s="60">
        <v>0.25</v>
      </c>
      <c r="AC24" s="60">
        <v>0.75</v>
      </c>
      <c r="AD24" s="61">
        <f>HLOOKUP(T24,既存設備NO2!$E$16:$P$17,2,0)</f>
        <v>0</v>
      </c>
      <c r="AE24" s="62">
        <f t="shared" si="1"/>
        <v>0.75</v>
      </c>
    </row>
    <row r="25" spans="2:41" ht="13.5" customHeight="1">
      <c r="B25" s="66" t="s">
        <v>187</v>
      </c>
      <c r="C25" s="66" t="s">
        <v>154</v>
      </c>
      <c r="E25" s="33">
        <v>1968</v>
      </c>
      <c r="F25" s="14">
        <v>1995</v>
      </c>
      <c r="M25" s="46">
        <v>2</v>
      </c>
      <c r="N25" s="47" t="s">
        <v>143</v>
      </c>
      <c r="O25" s="47" t="s">
        <v>113</v>
      </c>
      <c r="P25" s="47" t="s">
        <v>114</v>
      </c>
      <c r="Q25" s="47" t="s">
        <v>188</v>
      </c>
      <c r="R25" s="48">
        <v>0</v>
      </c>
      <c r="T25" s="55">
        <v>1</v>
      </c>
      <c r="U25" s="56">
        <v>2005</v>
      </c>
      <c r="V25" s="57" t="s">
        <v>124</v>
      </c>
      <c r="W25" s="57" t="s">
        <v>111</v>
      </c>
      <c r="X25" s="57" t="s">
        <v>140</v>
      </c>
      <c r="Y25" s="58" t="str">
        <f t="shared" si="0"/>
        <v>12005冷房ビル用マルチ無し（一定速）</v>
      </c>
      <c r="Z25" s="59">
        <v>0.25</v>
      </c>
      <c r="AA25" s="59">
        <v>0.75</v>
      </c>
      <c r="AB25" s="60">
        <v>0.25</v>
      </c>
      <c r="AC25" s="60">
        <v>0.75</v>
      </c>
      <c r="AD25" s="61">
        <f>HLOOKUP(T25,既存設備NO2!$E$16:$P$17,2,0)</f>
        <v>0</v>
      </c>
      <c r="AE25" s="62">
        <f t="shared" si="1"/>
        <v>0.75</v>
      </c>
    </row>
    <row r="26" spans="2:41" ht="13.5" customHeight="1">
      <c r="B26" s="66" t="s">
        <v>189</v>
      </c>
      <c r="C26" s="66" t="s">
        <v>154</v>
      </c>
      <c r="E26" s="33">
        <v>1969</v>
      </c>
      <c r="F26" s="14">
        <v>1995</v>
      </c>
      <c r="M26" s="46">
        <v>2</v>
      </c>
      <c r="N26" s="47" t="s">
        <v>149</v>
      </c>
      <c r="O26" s="47" t="s">
        <v>113</v>
      </c>
      <c r="P26" s="47" t="s">
        <v>114</v>
      </c>
      <c r="Q26" s="47" t="s">
        <v>190</v>
      </c>
      <c r="R26" s="48">
        <v>0</v>
      </c>
      <c r="T26" s="55">
        <v>1</v>
      </c>
      <c r="U26" s="56">
        <v>2005</v>
      </c>
      <c r="V26" s="57" t="s">
        <v>124</v>
      </c>
      <c r="W26" s="57" t="s">
        <v>121</v>
      </c>
      <c r="X26" s="57" t="s">
        <v>140</v>
      </c>
      <c r="Y26" s="58" t="str">
        <f t="shared" si="0"/>
        <v>12005冷房設備用無し（一定速）</v>
      </c>
      <c r="Z26" s="59">
        <v>0.25</v>
      </c>
      <c r="AA26" s="59">
        <v>0.75</v>
      </c>
      <c r="AB26" s="60">
        <v>0.25</v>
      </c>
      <c r="AC26" s="60">
        <v>0.75</v>
      </c>
      <c r="AD26" s="61">
        <f>HLOOKUP(T26,既存設備NO2!$E$16:$P$17,2,0)</f>
        <v>0</v>
      </c>
      <c r="AE26" s="62">
        <f t="shared" si="1"/>
        <v>0.75</v>
      </c>
    </row>
    <row r="27" spans="2:41" ht="13.5" customHeight="1">
      <c r="B27" s="66" t="s">
        <v>191</v>
      </c>
      <c r="C27" s="66" t="s">
        <v>154</v>
      </c>
      <c r="E27" s="33">
        <v>1970</v>
      </c>
      <c r="F27" s="14">
        <v>1995</v>
      </c>
      <c r="M27" s="46">
        <v>2</v>
      </c>
      <c r="N27" s="47" t="s">
        <v>154</v>
      </c>
      <c r="O27" s="47" t="s">
        <v>113</v>
      </c>
      <c r="P27" s="47" t="s">
        <v>114</v>
      </c>
      <c r="Q27" s="47" t="s">
        <v>192</v>
      </c>
      <c r="R27" s="48">
        <v>0</v>
      </c>
      <c r="T27" s="55">
        <v>1</v>
      </c>
      <c r="U27" s="56">
        <v>2005</v>
      </c>
      <c r="V27" s="57" t="s">
        <v>156</v>
      </c>
      <c r="W27" s="57" t="s">
        <v>125</v>
      </c>
      <c r="X27" s="57" t="s">
        <v>102</v>
      </c>
      <c r="Y27" s="58" t="str">
        <f t="shared" si="0"/>
        <v>12005暖房店舗用有り</v>
      </c>
      <c r="Z27" s="59">
        <v>-0.65</v>
      </c>
      <c r="AA27" s="59">
        <v>1.65</v>
      </c>
      <c r="AB27" s="60">
        <v>1.0726</v>
      </c>
      <c r="AC27" s="60">
        <v>1.2194</v>
      </c>
      <c r="AD27" s="61">
        <f>HLOOKUP(T27,既存設備NO2!$E$16:$P$17,2,0)</f>
        <v>0</v>
      </c>
      <c r="AE27" s="62">
        <f>ROUNDDOWN(IF(AD27&gt;=0.25,Z27*AD27+AA27,AB27*AD27+AC27),3)</f>
        <v>1.2190000000000001</v>
      </c>
    </row>
    <row r="28" spans="2:41" ht="13.5" customHeight="1">
      <c r="B28" s="66" t="s">
        <v>193</v>
      </c>
      <c r="C28" s="66" t="s">
        <v>154</v>
      </c>
      <c r="E28" s="33">
        <v>1971</v>
      </c>
      <c r="F28" s="14">
        <v>1995</v>
      </c>
      <c r="M28" s="46">
        <v>2</v>
      </c>
      <c r="N28" s="47" t="s">
        <v>153</v>
      </c>
      <c r="O28" s="47" t="s">
        <v>113</v>
      </c>
      <c r="P28" s="47" t="s">
        <v>114</v>
      </c>
      <c r="Q28" s="47" t="s">
        <v>194</v>
      </c>
      <c r="R28" s="48">
        <v>0</v>
      </c>
      <c r="T28" s="55">
        <v>1</v>
      </c>
      <c r="U28" s="56">
        <v>2005</v>
      </c>
      <c r="V28" s="57" t="s">
        <v>156</v>
      </c>
      <c r="W28" s="57" t="s">
        <v>111</v>
      </c>
      <c r="X28" s="57" t="s">
        <v>102</v>
      </c>
      <c r="Y28" s="58" t="str">
        <f t="shared" si="0"/>
        <v>12005暖房ビル用マルチ有り</v>
      </c>
      <c r="Z28" s="59">
        <v>-0.56000000000000005</v>
      </c>
      <c r="AA28" s="59">
        <v>1.56</v>
      </c>
      <c r="AB28" s="60">
        <v>1.0330999999999999</v>
      </c>
      <c r="AC28" s="60">
        <v>1.1617</v>
      </c>
      <c r="AD28" s="61">
        <f>HLOOKUP(T28,既存設備NO2!$E$16:$P$17,2,0)</f>
        <v>0</v>
      </c>
      <c r="AE28" s="62">
        <f t="shared" si="1"/>
        <v>1.161</v>
      </c>
    </row>
    <row r="29" spans="2:41" ht="13.5" customHeight="1">
      <c r="B29" s="66" t="s">
        <v>195</v>
      </c>
      <c r="C29" s="66" t="s">
        <v>154</v>
      </c>
      <c r="E29" s="33">
        <v>1972</v>
      </c>
      <c r="F29" s="14">
        <v>1995</v>
      </c>
      <c r="M29" s="46">
        <v>2</v>
      </c>
      <c r="N29" s="47" t="s">
        <v>110</v>
      </c>
      <c r="O29" s="47" t="s">
        <v>113</v>
      </c>
      <c r="P29" s="47" t="s">
        <v>114</v>
      </c>
      <c r="Q29" s="47" t="s">
        <v>196</v>
      </c>
      <c r="R29" s="48">
        <v>0</v>
      </c>
      <c r="T29" s="55">
        <v>1</v>
      </c>
      <c r="U29" s="56">
        <v>2005</v>
      </c>
      <c r="V29" s="57" t="s">
        <v>156</v>
      </c>
      <c r="W29" s="57" t="s">
        <v>121</v>
      </c>
      <c r="X29" s="57" t="s">
        <v>102</v>
      </c>
      <c r="Y29" s="58" t="str">
        <f t="shared" si="0"/>
        <v>12005暖房設備用有り</v>
      </c>
      <c r="Z29" s="59">
        <v>-0.126</v>
      </c>
      <c r="AA29" s="59">
        <v>1.1259999999999999</v>
      </c>
      <c r="AB29" s="60">
        <v>1.0239</v>
      </c>
      <c r="AC29" s="60">
        <v>0.83850000000000002</v>
      </c>
      <c r="AD29" s="61">
        <f>HLOOKUP(T29,既存設備NO2!$E$16:$P$17,2,0)</f>
        <v>0</v>
      </c>
      <c r="AE29" s="62">
        <f t="shared" si="1"/>
        <v>0.83799999999999997</v>
      </c>
    </row>
    <row r="30" spans="2:41" ht="13.5" customHeight="1">
      <c r="B30" s="66" t="s">
        <v>197</v>
      </c>
      <c r="C30" s="66" t="s">
        <v>154</v>
      </c>
      <c r="E30" s="33">
        <v>1973</v>
      </c>
      <c r="F30" s="14">
        <v>1995</v>
      </c>
      <c r="M30" s="46">
        <v>2</v>
      </c>
      <c r="N30" s="47" t="s">
        <v>90</v>
      </c>
      <c r="O30" s="47" t="s">
        <v>113</v>
      </c>
      <c r="P30" s="47" t="s">
        <v>114</v>
      </c>
      <c r="Q30" s="47" t="s">
        <v>198</v>
      </c>
      <c r="R30" s="48">
        <v>0</v>
      </c>
      <c r="T30" s="55">
        <v>1</v>
      </c>
      <c r="U30" s="56">
        <v>2005</v>
      </c>
      <c r="V30" s="57" t="s">
        <v>156</v>
      </c>
      <c r="W30" s="57" t="s">
        <v>125</v>
      </c>
      <c r="X30" s="57" t="s">
        <v>140</v>
      </c>
      <c r="Y30" s="58" t="str">
        <f t="shared" si="0"/>
        <v>12005暖房店舗用無し（一定速）</v>
      </c>
      <c r="Z30" s="59">
        <v>0.25</v>
      </c>
      <c r="AA30" s="59">
        <v>0.75</v>
      </c>
      <c r="AB30" s="60">
        <v>0.25</v>
      </c>
      <c r="AC30" s="60">
        <v>0.75</v>
      </c>
      <c r="AD30" s="61">
        <f>HLOOKUP(T30,既存設備NO2!$E$16:$P$17,2,0)</f>
        <v>0</v>
      </c>
      <c r="AE30" s="62">
        <f>ROUNDDOWN(IF(AD30&gt;=0.25,Z30*AD30+AA30,AB30*AD30+AC30),3)</f>
        <v>0.75</v>
      </c>
    </row>
    <row r="31" spans="2:41" ht="13.5" customHeight="1">
      <c r="B31" s="66" t="s">
        <v>199</v>
      </c>
      <c r="C31" s="66" t="s">
        <v>130</v>
      </c>
      <c r="E31" s="33">
        <v>1974</v>
      </c>
      <c r="F31" s="14">
        <v>1995</v>
      </c>
      <c r="M31" s="46">
        <v>2</v>
      </c>
      <c r="N31" s="47" t="s">
        <v>171</v>
      </c>
      <c r="O31" s="47" t="s">
        <v>113</v>
      </c>
      <c r="P31" s="47" t="s">
        <v>114</v>
      </c>
      <c r="Q31" s="47" t="s">
        <v>200</v>
      </c>
      <c r="R31" s="48">
        <v>0</v>
      </c>
      <c r="T31" s="55">
        <v>1</v>
      </c>
      <c r="U31" s="67">
        <v>2005</v>
      </c>
      <c r="V31" s="46" t="s">
        <v>156</v>
      </c>
      <c r="W31" s="46" t="s">
        <v>111</v>
      </c>
      <c r="X31" s="46" t="s">
        <v>140</v>
      </c>
      <c r="Y31" s="68" t="str">
        <f t="shared" si="0"/>
        <v>12005暖房ビル用マルチ無し（一定速）</v>
      </c>
      <c r="Z31" s="69">
        <v>0.25</v>
      </c>
      <c r="AA31" s="69">
        <v>0.75</v>
      </c>
      <c r="AB31" s="70">
        <v>0.25</v>
      </c>
      <c r="AC31" s="70">
        <v>0.75</v>
      </c>
      <c r="AD31" s="61">
        <f>HLOOKUP(T31,既存設備NO2!$E$16:$P$17,2,0)</f>
        <v>0</v>
      </c>
      <c r="AE31" s="62">
        <f t="shared" ref="AE31:AE56" si="2">ROUNDDOWN(IF(AD31&gt;=0.25,Z31*AD31+AA31,AB31*AD31+AC31),3)</f>
        <v>0.75</v>
      </c>
    </row>
    <row r="32" spans="2:41" ht="13.5" customHeight="1">
      <c r="B32" s="66" t="s">
        <v>201</v>
      </c>
      <c r="C32" s="66" t="s">
        <v>130</v>
      </c>
      <c r="E32" s="33">
        <v>1975</v>
      </c>
      <c r="F32" s="14">
        <v>1995</v>
      </c>
      <c r="M32" s="46">
        <v>3</v>
      </c>
      <c r="N32" s="47" t="s">
        <v>112</v>
      </c>
      <c r="O32" s="47" t="s">
        <v>113</v>
      </c>
      <c r="P32" s="47" t="s">
        <v>114</v>
      </c>
      <c r="Q32" s="47" t="s">
        <v>202</v>
      </c>
      <c r="R32" s="48">
        <v>0.107</v>
      </c>
      <c r="T32" s="55">
        <v>1</v>
      </c>
      <c r="U32" s="67">
        <v>2005</v>
      </c>
      <c r="V32" s="46" t="s">
        <v>156</v>
      </c>
      <c r="W32" s="46" t="s">
        <v>121</v>
      </c>
      <c r="X32" s="46" t="s">
        <v>140</v>
      </c>
      <c r="Y32" s="68" t="str">
        <f t="shared" si="0"/>
        <v>12005暖房設備用無し（一定速）</v>
      </c>
      <c r="Z32" s="69">
        <v>0.25</v>
      </c>
      <c r="AA32" s="69">
        <v>0.75</v>
      </c>
      <c r="AB32" s="70">
        <v>0.25</v>
      </c>
      <c r="AC32" s="70">
        <v>0.75</v>
      </c>
      <c r="AD32" s="61">
        <f>HLOOKUP(T32,既存設備NO2!$E$16:$P$17,2,0)</f>
        <v>0</v>
      </c>
      <c r="AE32" s="62">
        <f t="shared" si="2"/>
        <v>0.75</v>
      </c>
    </row>
    <row r="33" spans="2:31" ht="13.5" customHeight="1">
      <c r="B33" s="66" t="s">
        <v>203</v>
      </c>
      <c r="C33" s="66" t="s">
        <v>130</v>
      </c>
      <c r="E33" s="33">
        <v>1976</v>
      </c>
      <c r="F33" s="14">
        <v>1995</v>
      </c>
      <c r="M33" s="46">
        <v>3</v>
      </c>
      <c r="N33" s="47" t="s">
        <v>122</v>
      </c>
      <c r="O33" s="47" t="s">
        <v>113</v>
      </c>
      <c r="P33" s="47" t="s">
        <v>114</v>
      </c>
      <c r="Q33" s="47" t="s">
        <v>204</v>
      </c>
      <c r="R33" s="48">
        <v>0</v>
      </c>
      <c r="T33" s="55">
        <v>1</v>
      </c>
      <c r="U33" s="67">
        <v>2010</v>
      </c>
      <c r="V33" s="46" t="s">
        <v>124</v>
      </c>
      <c r="W33" s="46" t="s">
        <v>125</v>
      </c>
      <c r="X33" s="46" t="s">
        <v>102</v>
      </c>
      <c r="Y33" s="68" t="str">
        <f t="shared" si="0"/>
        <v>12010冷房店舗用有り</v>
      </c>
      <c r="Z33" s="69">
        <v>-1.1000000000000001</v>
      </c>
      <c r="AA33" s="69">
        <v>2.1</v>
      </c>
      <c r="AB33" s="70">
        <v>1.0511999999999999</v>
      </c>
      <c r="AC33" s="70">
        <v>1.5622</v>
      </c>
      <c r="AD33" s="61">
        <f>HLOOKUP(T33,既存設備NO2!$E$16:$P$17,2,0)</f>
        <v>0</v>
      </c>
      <c r="AE33" s="62">
        <f t="shared" si="2"/>
        <v>1.5620000000000001</v>
      </c>
    </row>
    <row r="34" spans="2:31" ht="13.5" customHeight="1">
      <c r="B34" s="66" t="s">
        <v>205</v>
      </c>
      <c r="C34" s="66" t="s">
        <v>130</v>
      </c>
      <c r="E34" s="33">
        <v>1977</v>
      </c>
      <c r="F34" s="14">
        <v>1995</v>
      </c>
      <c r="M34" s="46">
        <v>3</v>
      </c>
      <c r="N34" s="47" t="s">
        <v>130</v>
      </c>
      <c r="O34" s="47" t="s">
        <v>113</v>
      </c>
      <c r="P34" s="47" t="s">
        <v>114</v>
      </c>
      <c r="Q34" s="47" t="s">
        <v>206</v>
      </c>
      <c r="R34" s="48">
        <v>0</v>
      </c>
      <c r="T34" s="55">
        <v>1</v>
      </c>
      <c r="U34" s="67">
        <v>2010</v>
      </c>
      <c r="V34" s="46" t="s">
        <v>124</v>
      </c>
      <c r="W34" s="46" t="s">
        <v>111</v>
      </c>
      <c r="X34" s="46" t="s">
        <v>102</v>
      </c>
      <c r="Y34" s="68" t="str">
        <f t="shared" si="0"/>
        <v>12010冷房ビル用マルチ有り</v>
      </c>
      <c r="Z34" s="69">
        <v>-0.88</v>
      </c>
      <c r="AA34" s="69">
        <v>1.88</v>
      </c>
      <c r="AB34" s="70">
        <v>1.0548999999999999</v>
      </c>
      <c r="AC34" s="70">
        <v>1.3963000000000001</v>
      </c>
      <c r="AD34" s="61">
        <f>HLOOKUP(T34,既存設備NO2!$E$16:$P$17,2,0)</f>
        <v>0</v>
      </c>
      <c r="AE34" s="62">
        <f t="shared" si="2"/>
        <v>1.3959999999999999</v>
      </c>
    </row>
    <row r="35" spans="2:31" ht="13.5" customHeight="1">
      <c r="B35" s="66" t="s">
        <v>207</v>
      </c>
      <c r="C35" s="66" t="s">
        <v>130</v>
      </c>
      <c r="E35" s="33">
        <v>1978</v>
      </c>
      <c r="F35" s="14">
        <v>1995</v>
      </c>
      <c r="M35" s="46">
        <v>3</v>
      </c>
      <c r="N35" s="47" t="s">
        <v>128</v>
      </c>
      <c r="O35" s="47" t="s">
        <v>113</v>
      </c>
      <c r="P35" s="47" t="s">
        <v>114</v>
      </c>
      <c r="Q35" s="47" t="s">
        <v>208</v>
      </c>
      <c r="R35" s="48">
        <v>0</v>
      </c>
      <c r="T35" s="55">
        <v>1</v>
      </c>
      <c r="U35" s="67">
        <v>2010</v>
      </c>
      <c r="V35" s="46" t="s">
        <v>124</v>
      </c>
      <c r="W35" s="46" t="s">
        <v>121</v>
      </c>
      <c r="X35" s="46" t="s">
        <v>102</v>
      </c>
      <c r="Y35" s="68" t="str">
        <f t="shared" si="0"/>
        <v>12010冷房設備用有り</v>
      </c>
      <c r="Z35" s="69">
        <v>-0.26</v>
      </c>
      <c r="AA35" s="69">
        <v>1.26</v>
      </c>
      <c r="AB35" s="70">
        <v>1.1929000000000001</v>
      </c>
      <c r="AC35" s="70">
        <v>0.89680000000000004</v>
      </c>
      <c r="AD35" s="61">
        <f>HLOOKUP(T35,既存設備NO2!$E$16:$P$17,2,0)</f>
        <v>0</v>
      </c>
      <c r="AE35" s="62">
        <f t="shared" si="2"/>
        <v>0.89600000000000002</v>
      </c>
    </row>
    <row r="36" spans="2:31" ht="13.5" customHeight="1">
      <c r="B36" s="66" t="s">
        <v>209</v>
      </c>
      <c r="C36" s="66" t="s">
        <v>122</v>
      </c>
      <c r="E36" s="33">
        <v>1979</v>
      </c>
      <c r="F36" s="14">
        <v>1995</v>
      </c>
      <c r="M36" s="46">
        <v>3</v>
      </c>
      <c r="N36" s="47" t="s">
        <v>138</v>
      </c>
      <c r="O36" s="47" t="s">
        <v>113</v>
      </c>
      <c r="P36" s="47" t="s">
        <v>114</v>
      </c>
      <c r="Q36" s="47" t="s">
        <v>210</v>
      </c>
      <c r="R36" s="48">
        <v>0</v>
      </c>
      <c r="T36" s="55">
        <v>1</v>
      </c>
      <c r="U36" s="67">
        <v>2010</v>
      </c>
      <c r="V36" s="46" t="s">
        <v>124</v>
      </c>
      <c r="W36" s="46" t="s">
        <v>125</v>
      </c>
      <c r="X36" s="46" t="s">
        <v>140</v>
      </c>
      <c r="Y36" s="68" t="str">
        <f t="shared" si="0"/>
        <v>12010冷房店舗用無し（一定速）</v>
      </c>
      <c r="Z36" s="69">
        <v>0.25</v>
      </c>
      <c r="AA36" s="69">
        <v>0.75</v>
      </c>
      <c r="AB36" s="70">
        <v>0.25</v>
      </c>
      <c r="AC36" s="70">
        <v>0.75</v>
      </c>
      <c r="AD36" s="61">
        <f>HLOOKUP(T36,既存設備NO2!$E$16:$P$17,2,0)</f>
        <v>0</v>
      </c>
      <c r="AE36" s="62">
        <f t="shared" si="2"/>
        <v>0.75</v>
      </c>
    </row>
    <row r="37" spans="2:31" ht="13.5" customHeight="1">
      <c r="B37" s="66" t="s">
        <v>211</v>
      </c>
      <c r="C37" s="66" t="s">
        <v>122</v>
      </c>
      <c r="E37" s="33">
        <v>1980</v>
      </c>
      <c r="F37" s="14">
        <v>1995</v>
      </c>
      <c r="M37" s="46">
        <v>3</v>
      </c>
      <c r="N37" s="47" t="s">
        <v>143</v>
      </c>
      <c r="O37" s="47" t="s">
        <v>113</v>
      </c>
      <c r="P37" s="47" t="s">
        <v>114</v>
      </c>
      <c r="Q37" s="47" t="s">
        <v>212</v>
      </c>
      <c r="R37" s="48">
        <v>0</v>
      </c>
      <c r="T37" s="55">
        <v>1</v>
      </c>
      <c r="U37" s="67">
        <v>2010</v>
      </c>
      <c r="V37" s="46" t="s">
        <v>124</v>
      </c>
      <c r="W37" s="46" t="s">
        <v>111</v>
      </c>
      <c r="X37" s="46" t="s">
        <v>140</v>
      </c>
      <c r="Y37" s="68" t="str">
        <f t="shared" si="0"/>
        <v>12010冷房ビル用マルチ無し（一定速）</v>
      </c>
      <c r="Z37" s="69">
        <v>0.25</v>
      </c>
      <c r="AA37" s="69">
        <v>0.75</v>
      </c>
      <c r="AB37" s="70">
        <v>0.25</v>
      </c>
      <c r="AC37" s="70">
        <v>0.75</v>
      </c>
      <c r="AD37" s="61">
        <f>HLOOKUP(T37,既存設備NO2!$E$16:$P$17,2,0)</f>
        <v>0</v>
      </c>
      <c r="AE37" s="62">
        <f t="shared" si="2"/>
        <v>0.75</v>
      </c>
    </row>
    <row r="38" spans="2:31" ht="13.5" customHeight="1">
      <c r="B38" s="66" t="s">
        <v>213</v>
      </c>
      <c r="C38" s="66" t="s">
        <v>122</v>
      </c>
      <c r="E38" s="33">
        <v>1981</v>
      </c>
      <c r="F38" s="14">
        <v>1995</v>
      </c>
      <c r="M38" s="46">
        <v>3</v>
      </c>
      <c r="N38" s="47" t="s">
        <v>149</v>
      </c>
      <c r="O38" s="47" t="s">
        <v>113</v>
      </c>
      <c r="P38" s="47" t="s">
        <v>114</v>
      </c>
      <c r="Q38" s="47" t="s">
        <v>214</v>
      </c>
      <c r="R38" s="48">
        <v>0</v>
      </c>
      <c r="T38" s="55">
        <v>1</v>
      </c>
      <c r="U38" s="67">
        <v>2010</v>
      </c>
      <c r="V38" s="46" t="s">
        <v>124</v>
      </c>
      <c r="W38" s="46" t="s">
        <v>121</v>
      </c>
      <c r="X38" s="46" t="s">
        <v>140</v>
      </c>
      <c r="Y38" s="68" t="str">
        <f t="shared" si="0"/>
        <v>12010冷房設備用無し（一定速）</v>
      </c>
      <c r="Z38" s="69">
        <v>0.25</v>
      </c>
      <c r="AA38" s="69">
        <v>0.75</v>
      </c>
      <c r="AB38" s="70">
        <v>0.25</v>
      </c>
      <c r="AC38" s="70">
        <v>0.75</v>
      </c>
      <c r="AD38" s="61">
        <f>HLOOKUP(T38,既存設備NO2!$E$16:$P$17,2,0)</f>
        <v>0</v>
      </c>
      <c r="AE38" s="62">
        <f t="shared" si="2"/>
        <v>0.75</v>
      </c>
    </row>
    <row r="39" spans="2:31" ht="13.5" customHeight="1">
      <c r="B39" s="66" t="s">
        <v>215</v>
      </c>
      <c r="C39" s="66" t="s">
        <v>216</v>
      </c>
      <c r="E39" s="33">
        <v>1982</v>
      </c>
      <c r="F39" s="14">
        <v>1995</v>
      </c>
      <c r="M39" s="46">
        <v>3</v>
      </c>
      <c r="N39" s="47" t="s">
        <v>154</v>
      </c>
      <c r="O39" s="47" t="s">
        <v>113</v>
      </c>
      <c r="P39" s="47" t="s">
        <v>114</v>
      </c>
      <c r="Q39" s="47" t="s">
        <v>217</v>
      </c>
      <c r="R39" s="48">
        <v>0</v>
      </c>
      <c r="T39" s="55">
        <v>1</v>
      </c>
      <c r="U39" s="67">
        <v>2010</v>
      </c>
      <c r="V39" s="46" t="s">
        <v>156</v>
      </c>
      <c r="W39" s="46" t="s">
        <v>125</v>
      </c>
      <c r="X39" s="46" t="s">
        <v>102</v>
      </c>
      <c r="Y39" s="68" t="str">
        <f t="shared" si="0"/>
        <v>12010暖房店舗用有り</v>
      </c>
      <c r="Z39" s="69">
        <v>-0.72</v>
      </c>
      <c r="AA39" s="69">
        <v>1.72</v>
      </c>
      <c r="AB39" s="70">
        <v>1.0757000000000001</v>
      </c>
      <c r="AC39" s="70">
        <v>1.2710999999999999</v>
      </c>
      <c r="AD39" s="61">
        <f>HLOOKUP(T39,既存設備NO2!$E$16:$P$17,2,0)</f>
        <v>0</v>
      </c>
      <c r="AE39" s="62">
        <f t="shared" si="2"/>
        <v>1.2709999999999999</v>
      </c>
    </row>
    <row r="40" spans="2:31" ht="13.5" customHeight="1">
      <c r="B40" s="66" t="s">
        <v>218</v>
      </c>
      <c r="C40" s="66" t="s">
        <v>216</v>
      </c>
      <c r="E40" s="33">
        <v>1983</v>
      </c>
      <c r="F40" s="14">
        <v>1995</v>
      </c>
      <c r="M40" s="46">
        <v>3</v>
      </c>
      <c r="N40" s="47" t="s">
        <v>153</v>
      </c>
      <c r="O40" s="47" t="s">
        <v>113</v>
      </c>
      <c r="P40" s="47" t="s">
        <v>114</v>
      </c>
      <c r="Q40" s="47" t="s">
        <v>219</v>
      </c>
      <c r="R40" s="48">
        <v>0</v>
      </c>
      <c r="T40" s="55">
        <v>1</v>
      </c>
      <c r="U40" s="67">
        <v>2010</v>
      </c>
      <c r="V40" s="46" t="s">
        <v>156</v>
      </c>
      <c r="W40" s="46" t="s">
        <v>111</v>
      </c>
      <c r="X40" s="46" t="s">
        <v>102</v>
      </c>
      <c r="Y40" s="68" t="str">
        <f t="shared" si="0"/>
        <v>12010暖房ビル用マルチ有り</v>
      </c>
      <c r="Z40" s="69">
        <v>-0.7</v>
      </c>
      <c r="AA40" s="69">
        <v>1.7</v>
      </c>
      <c r="AB40" s="70">
        <v>1.036</v>
      </c>
      <c r="AC40" s="70">
        <v>1.266</v>
      </c>
      <c r="AD40" s="61">
        <f>HLOOKUP(T40,既存設備NO2!$E$16:$P$17,2,0)</f>
        <v>0</v>
      </c>
      <c r="AE40" s="62">
        <f t="shared" si="2"/>
        <v>1.266</v>
      </c>
    </row>
    <row r="41" spans="2:31" ht="13.5" customHeight="1">
      <c r="B41" s="66" t="s">
        <v>220</v>
      </c>
      <c r="C41" s="66" t="s">
        <v>149</v>
      </c>
      <c r="E41" s="33">
        <v>1984</v>
      </c>
      <c r="F41" s="14">
        <v>1995</v>
      </c>
      <c r="M41" s="46">
        <v>3</v>
      </c>
      <c r="N41" s="47" t="s">
        <v>110</v>
      </c>
      <c r="O41" s="47" t="s">
        <v>113</v>
      </c>
      <c r="P41" s="47" t="s">
        <v>114</v>
      </c>
      <c r="Q41" s="47" t="s">
        <v>221</v>
      </c>
      <c r="R41" s="48">
        <v>0</v>
      </c>
      <c r="T41" s="55">
        <v>1</v>
      </c>
      <c r="U41" s="67">
        <v>2010</v>
      </c>
      <c r="V41" s="46" t="s">
        <v>156</v>
      </c>
      <c r="W41" s="46" t="s">
        <v>121</v>
      </c>
      <c r="X41" s="46" t="s">
        <v>102</v>
      </c>
      <c r="Y41" s="68" t="str">
        <f t="shared" si="0"/>
        <v>12010暖房設備用有り</v>
      </c>
      <c r="Z41" s="69">
        <v>-0.26</v>
      </c>
      <c r="AA41" s="69">
        <v>1.26</v>
      </c>
      <c r="AB41" s="70">
        <v>0.82779999999999998</v>
      </c>
      <c r="AC41" s="70">
        <v>0.98809999999999998</v>
      </c>
      <c r="AD41" s="61">
        <f>HLOOKUP(T41,既存設備NO2!$E$16:$P$17,2,0)</f>
        <v>0</v>
      </c>
      <c r="AE41" s="62">
        <f t="shared" si="2"/>
        <v>0.98799999999999999</v>
      </c>
    </row>
    <row r="42" spans="2:31" ht="13.5" customHeight="1">
      <c r="B42" s="66" t="s">
        <v>222</v>
      </c>
      <c r="C42" s="66" t="s">
        <v>149</v>
      </c>
      <c r="E42" s="33">
        <v>1985</v>
      </c>
      <c r="F42" s="14">
        <v>1995</v>
      </c>
      <c r="M42" s="46">
        <v>3</v>
      </c>
      <c r="N42" s="47" t="s">
        <v>90</v>
      </c>
      <c r="O42" s="47" t="s">
        <v>113</v>
      </c>
      <c r="P42" s="47" t="s">
        <v>114</v>
      </c>
      <c r="Q42" s="47" t="s">
        <v>223</v>
      </c>
      <c r="R42" s="48">
        <v>0</v>
      </c>
      <c r="T42" s="55">
        <v>1</v>
      </c>
      <c r="U42" s="67">
        <v>2010</v>
      </c>
      <c r="V42" s="46" t="s">
        <v>156</v>
      </c>
      <c r="W42" s="46" t="s">
        <v>125</v>
      </c>
      <c r="X42" s="46" t="s">
        <v>140</v>
      </c>
      <c r="Y42" s="68" t="str">
        <f t="shared" si="0"/>
        <v>12010暖房店舗用無し（一定速）</v>
      </c>
      <c r="Z42" s="69">
        <v>0.25</v>
      </c>
      <c r="AA42" s="69">
        <v>0.75</v>
      </c>
      <c r="AB42" s="70">
        <v>0.25</v>
      </c>
      <c r="AC42" s="70">
        <v>0.75</v>
      </c>
      <c r="AD42" s="61">
        <f>HLOOKUP(T42,既存設備NO2!$E$16:$P$17,2,0)</f>
        <v>0</v>
      </c>
      <c r="AE42" s="62">
        <f t="shared" si="2"/>
        <v>0.75</v>
      </c>
    </row>
    <row r="43" spans="2:31" ht="13.5" customHeight="1">
      <c r="B43" s="66" t="s">
        <v>224</v>
      </c>
      <c r="C43" s="66" t="s">
        <v>149</v>
      </c>
      <c r="E43" s="33">
        <v>1986</v>
      </c>
      <c r="F43" s="14">
        <v>1995</v>
      </c>
      <c r="M43" s="46">
        <v>3</v>
      </c>
      <c r="N43" s="47" t="s">
        <v>171</v>
      </c>
      <c r="O43" s="47" t="s">
        <v>113</v>
      </c>
      <c r="P43" s="47" t="s">
        <v>114</v>
      </c>
      <c r="Q43" s="47" t="s">
        <v>225</v>
      </c>
      <c r="R43" s="48">
        <v>9.5000000000000001E-2</v>
      </c>
      <c r="T43" s="55">
        <v>1</v>
      </c>
      <c r="U43" s="67">
        <v>2010</v>
      </c>
      <c r="V43" s="46" t="s">
        <v>156</v>
      </c>
      <c r="W43" s="46" t="s">
        <v>111</v>
      </c>
      <c r="X43" s="46" t="s">
        <v>140</v>
      </c>
      <c r="Y43" s="68" t="str">
        <f t="shared" si="0"/>
        <v>12010暖房ビル用マルチ無し（一定速）</v>
      </c>
      <c r="Z43" s="69">
        <v>0.25</v>
      </c>
      <c r="AA43" s="69">
        <v>0.75</v>
      </c>
      <c r="AB43" s="70">
        <v>0.25</v>
      </c>
      <c r="AC43" s="70">
        <v>0.75</v>
      </c>
      <c r="AD43" s="61">
        <f>HLOOKUP(T43,既存設備NO2!$E$16:$P$17,2,0)</f>
        <v>0</v>
      </c>
      <c r="AE43" s="62">
        <f t="shared" si="2"/>
        <v>0.75</v>
      </c>
    </row>
    <row r="44" spans="2:31" ht="13.5" customHeight="1">
      <c r="B44" s="66" t="s">
        <v>226</v>
      </c>
      <c r="C44" s="66" t="s">
        <v>149</v>
      </c>
      <c r="E44" s="33">
        <v>1987</v>
      </c>
      <c r="F44" s="14">
        <v>1995</v>
      </c>
      <c r="M44" s="46">
        <v>4</v>
      </c>
      <c r="N44" s="47" t="s">
        <v>112</v>
      </c>
      <c r="O44" s="47" t="s">
        <v>113</v>
      </c>
      <c r="P44" s="47" t="s">
        <v>114</v>
      </c>
      <c r="Q44" s="47" t="s">
        <v>227</v>
      </c>
      <c r="R44" s="48">
        <v>0.13700000000000001</v>
      </c>
      <c r="T44" s="55">
        <v>1</v>
      </c>
      <c r="U44" s="67">
        <v>2010</v>
      </c>
      <c r="V44" s="46" t="s">
        <v>156</v>
      </c>
      <c r="W44" s="46" t="s">
        <v>121</v>
      </c>
      <c r="X44" s="46" t="s">
        <v>140</v>
      </c>
      <c r="Y44" s="68" t="str">
        <f t="shared" si="0"/>
        <v>12010暖房設備用無し（一定速）</v>
      </c>
      <c r="Z44" s="69">
        <v>0.25</v>
      </c>
      <c r="AA44" s="69">
        <v>0.75</v>
      </c>
      <c r="AB44" s="70">
        <v>0.25</v>
      </c>
      <c r="AC44" s="70">
        <v>0.75</v>
      </c>
      <c r="AD44" s="61">
        <f>HLOOKUP(T44,既存設備NO2!$E$16:$P$17,2,0)</f>
        <v>0</v>
      </c>
      <c r="AE44" s="62">
        <f t="shared" si="2"/>
        <v>0.75</v>
      </c>
    </row>
    <row r="45" spans="2:31" ht="13.5" customHeight="1">
      <c r="B45" s="66" t="s">
        <v>228</v>
      </c>
      <c r="C45" s="66" t="s">
        <v>149</v>
      </c>
      <c r="E45" s="33">
        <v>1988</v>
      </c>
      <c r="F45" s="14">
        <v>1995</v>
      </c>
      <c r="M45" s="46">
        <v>4</v>
      </c>
      <c r="N45" s="47" t="s">
        <v>122</v>
      </c>
      <c r="O45" s="47" t="s">
        <v>113</v>
      </c>
      <c r="P45" s="47" t="s">
        <v>114</v>
      </c>
      <c r="Q45" s="47" t="s">
        <v>229</v>
      </c>
      <c r="R45" s="48">
        <v>0.128</v>
      </c>
      <c r="T45" s="55">
        <v>1</v>
      </c>
      <c r="U45" s="67">
        <v>2015</v>
      </c>
      <c r="V45" s="46" t="s">
        <v>124</v>
      </c>
      <c r="W45" s="46" t="s">
        <v>125</v>
      </c>
      <c r="X45" s="46" t="s">
        <v>102</v>
      </c>
      <c r="Y45" s="68" t="str">
        <f t="shared" si="0"/>
        <v>12015冷房店舗用有り</v>
      </c>
      <c r="Z45" s="69">
        <v>-1.38</v>
      </c>
      <c r="AA45" s="69">
        <v>2.38</v>
      </c>
      <c r="AB45" s="70">
        <v>1.0581</v>
      </c>
      <c r="AC45" s="70">
        <v>1.7705</v>
      </c>
      <c r="AD45" s="61">
        <f>HLOOKUP(T45,既存設備NO2!$E$16:$P$17,2,0)</f>
        <v>0</v>
      </c>
      <c r="AE45" s="62">
        <f t="shared" si="2"/>
        <v>1.77</v>
      </c>
    </row>
    <row r="46" spans="2:31" ht="13.5" customHeight="1">
      <c r="B46" s="66" t="s">
        <v>230</v>
      </c>
      <c r="C46" s="66" t="s">
        <v>138</v>
      </c>
      <c r="E46" s="33">
        <v>1989</v>
      </c>
      <c r="F46" s="14">
        <v>1995</v>
      </c>
      <c r="M46" s="46">
        <v>4</v>
      </c>
      <c r="N46" s="47" t="s">
        <v>130</v>
      </c>
      <c r="O46" s="47" t="s">
        <v>113</v>
      </c>
      <c r="P46" s="47" t="s">
        <v>114</v>
      </c>
      <c r="Q46" s="47" t="s">
        <v>231</v>
      </c>
      <c r="R46" s="48">
        <v>0.155</v>
      </c>
      <c r="T46" s="55">
        <v>1</v>
      </c>
      <c r="U46" s="56">
        <v>2015</v>
      </c>
      <c r="V46" s="57" t="s">
        <v>124</v>
      </c>
      <c r="W46" s="57" t="s">
        <v>111</v>
      </c>
      <c r="X46" s="57" t="s">
        <v>102</v>
      </c>
      <c r="Y46" s="58" t="str">
        <f t="shared" si="0"/>
        <v>12015冷房ビル用マルチ有り</v>
      </c>
      <c r="Z46" s="59">
        <v>-1.5740000000000001</v>
      </c>
      <c r="AA46" s="59">
        <v>2.5739999999999998</v>
      </c>
      <c r="AB46" s="60">
        <v>1.0751999999999999</v>
      </c>
      <c r="AC46" s="60">
        <v>1.9117</v>
      </c>
      <c r="AD46" s="61">
        <f>HLOOKUP(T46,既存設備NO2!$E$16:$P$17,2,0)</f>
        <v>0</v>
      </c>
      <c r="AE46" s="62">
        <f t="shared" si="2"/>
        <v>1.911</v>
      </c>
    </row>
    <row r="47" spans="2:31" ht="14.25" customHeight="1">
      <c r="B47" s="66" t="s">
        <v>232</v>
      </c>
      <c r="C47" s="66" t="s">
        <v>138</v>
      </c>
      <c r="E47" s="33">
        <v>1990</v>
      </c>
      <c r="F47" s="14">
        <v>1995</v>
      </c>
      <c r="M47" s="46">
        <v>4</v>
      </c>
      <c r="N47" s="47" t="s">
        <v>128</v>
      </c>
      <c r="O47" s="47" t="s">
        <v>113</v>
      </c>
      <c r="P47" s="47" t="s">
        <v>114</v>
      </c>
      <c r="Q47" s="47" t="s">
        <v>233</v>
      </c>
      <c r="R47" s="48">
        <v>0.158</v>
      </c>
      <c r="T47" s="55">
        <v>1</v>
      </c>
      <c r="U47" s="56">
        <v>2015</v>
      </c>
      <c r="V47" s="57" t="s">
        <v>124</v>
      </c>
      <c r="W47" s="57" t="s">
        <v>121</v>
      </c>
      <c r="X47" s="57" t="s">
        <v>102</v>
      </c>
      <c r="Y47" s="58" t="str">
        <f t="shared" si="0"/>
        <v>12015冷房設備用有り</v>
      </c>
      <c r="Z47" s="59">
        <v>-0.62</v>
      </c>
      <c r="AA47" s="59">
        <v>1.62</v>
      </c>
      <c r="AB47" s="60">
        <v>1.0472999999999999</v>
      </c>
      <c r="AC47" s="60">
        <v>1.2032</v>
      </c>
      <c r="AD47" s="61">
        <f>HLOOKUP(T47,既存設備NO2!$E$16:$P$17,2,0)</f>
        <v>0</v>
      </c>
      <c r="AE47" s="62">
        <f t="shared" si="2"/>
        <v>1.2030000000000001</v>
      </c>
    </row>
    <row r="48" spans="2:31" ht="13.5" customHeight="1">
      <c r="B48" s="66" t="s">
        <v>234</v>
      </c>
      <c r="C48" s="66" t="s">
        <v>138</v>
      </c>
      <c r="E48" s="33">
        <v>1991</v>
      </c>
      <c r="F48" s="14">
        <v>1995</v>
      </c>
      <c r="M48" s="46">
        <v>4</v>
      </c>
      <c r="N48" s="47" t="s">
        <v>138</v>
      </c>
      <c r="O48" s="47" t="s">
        <v>113</v>
      </c>
      <c r="P48" s="47" t="s">
        <v>114</v>
      </c>
      <c r="Q48" s="47" t="s">
        <v>235</v>
      </c>
      <c r="R48" s="48">
        <v>0.151</v>
      </c>
      <c r="T48" s="55">
        <v>1</v>
      </c>
      <c r="U48" s="56">
        <v>2015</v>
      </c>
      <c r="V48" s="57" t="s">
        <v>124</v>
      </c>
      <c r="W48" s="57" t="s">
        <v>125</v>
      </c>
      <c r="X48" s="57" t="s">
        <v>140</v>
      </c>
      <c r="Y48" s="58" t="str">
        <f t="shared" si="0"/>
        <v>12015冷房店舗用無し（一定速）</v>
      </c>
      <c r="Z48" s="59">
        <v>0.25</v>
      </c>
      <c r="AA48" s="59">
        <v>0.75</v>
      </c>
      <c r="AB48" s="60">
        <v>0.25</v>
      </c>
      <c r="AC48" s="60">
        <v>0.75</v>
      </c>
      <c r="AD48" s="61">
        <f>HLOOKUP(T48,既存設備NO2!$E$16:$P$17,2,0)</f>
        <v>0</v>
      </c>
      <c r="AE48" s="62">
        <f t="shared" si="2"/>
        <v>0.75</v>
      </c>
    </row>
    <row r="49" spans="2:31" ht="13.5" customHeight="1">
      <c r="B49" s="66" t="s">
        <v>236</v>
      </c>
      <c r="C49" s="66" t="s">
        <v>138</v>
      </c>
      <c r="E49" s="33">
        <v>1992</v>
      </c>
      <c r="F49" s="14">
        <v>1995</v>
      </c>
      <c r="M49" s="46">
        <v>4</v>
      </c>
      <c r="N49" s="47" t="s">
        <v>143</v>
      </c>
      <c r="O49" s="47" t="s">
        <v>113</v>
      </c>
      <c r="P49" s="47" t="s">
        <v>114</v>
      </c>
      <c r="Q49" s="47" t="s">
        <v>237</v>
      </c>
      <c r="R49" s="48">
        <v>0.157</v>
      </c>
      <c r="T49" s="55">
        <v>1</v>
      </c>
      <c r="U49" s="56">
        <v>2015</v>
      </c>
      <c r="V49" s="57" t="s">
        <v>124</v>
      </c>
      <c r="W49" s="57" t="s">
        <v>111</v>
      </c>
      <c r="X49" s="57" t="s">
        <v>140</v>
      </c>
      <c r="Y49" s="58" t="str">
        <f t="shared" si="0"/>
        <v>12015冷房ビル用マルチ無し（一定速）</v>
      </c>
      <c r="Z49" s="59">
        <v>0.25</v>
      </c>
      <c r="AA49" s="59">
        <v>0.75</v>
      </c>
      <c r="AB49" s="60">
        <v>0.25</v>
      </c>
      <c r="AC49" s="60">
        <v>0.75</v>
      </c>
      <c r="AD49" s="61">
        <f>HLOOKUP(T49,既存設備NO2!$E$16:$P$17,2,0)</f>
        <v>0</v>
      </c>
      <c r="AE49" s="62">
        <f t="shared" si="2"/>
        <v>0.75</v>
      </c>
    </row>
    <row r="50" spans="2:31" ht="13.5" customHeight="1">
      <c r="B50" s="66" t="s">
        <v>238</v>
      </c>
      <c r="C50" s="66" t="s">
        <v>138</v>
      </c>
      <c r="E50" s="33">
        <v>1993</v>
      </c>
      <c r="F50" s="14">
        <v>1995</v>
      </c>
      <c r="M50" s="46">
        <v>4</v>
      </c>
      <c r="N50" s="47" t="s">
        <v>149</v>
      </c>
      <c r="O50" s="47" t="s">
        <v>113</v>
      </c>
      <c r="P50" s="47" t="s">
        <v>114</v>
      </c>
      <c r="Q50" s="47" t="s">
        <v>239</v>
      </c>
      <c r="R50" s="48">
        <v>0.16600000000000001</v>
      </c>
      <c r="T50" s="55">
        <v>1</v>
      </c>
      <c r="U50" s="56">
        <v>2015</v>
      </c>
      <c r="V50" s="57" t="s">
        <v>124</v>
      </c>
      <c r="W50" s="57" t="s">
        <v>121</v>
      </c>
      <c r="X50" s="57" t="s">
        <v>140</v>
      </c>
      <c r="Y50" s="58" t="str">
        <f t="shared" si="0"/>
        <v>12015冷房設備用無し（一定速）</v>
      </c>
      <c r="Z50" s="59">
        <v>0.25</v>
      </c>
      <c r="AA50" s="59">
        <v>0.75</v>
      </c>
      <c r="AB50" s="60">
        <v>0.25</v>
      </c>
      <c r="AC50" s="60">
        <v>0.75</v>
      </c>
      <c r="AD50" s="61">
        <f>HLOOKUP(T50,既存設備NO2!$E$16:$P$17,2,0)</f>
        <v>0</v>
      </c>
      <c r="AE50" s="62">
        <f t="shared" si="2"/>
        <v>0.75</v>
      </c>
    </row>
    <row r="51" spans="2:31" ht="14.25" customHeight="1">
      <c r="B51" s="66" t="s">
        <v>240</v>
      </c>
      <c r="C51" s="66" t="s">
        <v>138</v>
      </c>
      <c r="E51" s="33">
        <v>1994</v>
      </c>
      <c r="F51" s="14">
        <v>1995</v>
      </c>
      <c r="M51" s="46">
        <v>4</v>
      </c>
      <c r="N51" s="47" t="s">
        <v>154</v>
      </c>
      <c r="O51" s="47" t="s">
        <v>113</v>
      </c>
      <c r="P51" s="47" t="s">
        <v>114</v>
      </c>
      <c r="Q51" s="47" t="s">
        <v>241</v>
      </c>
      <c r="R51" s="48">
        <v>8.3000000000000004E-2</v>
      </c>
      <c r="T51" s="55">
        <v>1</v>
      </c>
      <c r="U51" s="56">
        <v>2015</v>
      </c>
      <c r="V51" s="57" t="s">
        <v>156</v>
      </c>
      <c r="W51" s="57" t="s">
        <v>125</v>
      </c>
      <c r="X51" s="57" t="s">
        <v>102</v>
      </c>
      <c r="Y51" s="58" t="str">
        <f t="shared" si="0"/>
        <v>12015暖房店舗用有り</v>
      </c>
      <c r="Z51" s="59">
        <v>-0.97</v>
      </c>
      <c r="AA51" s="59">
        <v>1.97</v>
      </c>
      <c r="AB51" s="60">
        <v>1.0867</v>
      </c>
      <c r="AC51" s="60">
        <v>1.4558</v>
      </c>
      <c r="AD51" s="61">
        <f>HLOOKUP(T51,既存設備NO2!$E$16:$P$17,2,0)</f>
        <v>0</v>
      </c>
      <c r="AE51" s="62">
        <f t="shared" si="2"/>
        <v>1.4550000000000001</v>
      </c>
    </row>
    <row r="52" spans="2:31" ht="13.5" customHeight="1">
      <c r="B52" s="66" t="s">
        <v>242</v>
      </c>
      <c r="C52" s="1" t="s">
        <v>171</v>
      </c>
      <c r="E52" s="33">
        <v>1995</v>
      </c>
      <c r="F52" s="14">
        <v>1995</v>
      </c>
      <c r="M52" s="46">
        <v>4</v>
      </c>
      <c r="N52" s="47" t="s">
        <v>153</v>
      </c>
      <c r="O52" s="47" t="s">
        <v>113</v>
      </c>
      <c r="P52" s="47" t="s">
        <v>114</v>
      </c>
      <c r="Q52" s="47" t="s">
        <v>243</v>
      </c>
      <c r="R52" s="48">
        <v>0.14699999999999999</v>
      </c>
      <c r="T52" s="55">
        <v>1</v>
      </c>
      <c r="U52" s="56">
        <v>2015</v>
      </c>
      <c r="V52" s="57" t="s">
        <v>156</v>
      </c>
      <c r="W52" s="57" t="s">
        <v>111</v>
      </c>
      <c r="X52" s="57" t="s">
        <v>102</v>
      </c>
      <c r="Y52" s="58" t="str">
        <f t="shared" si="0"/>
        <v>12015暖房ビル用マルチ有り</v>
      </c>
      <c r="Z52" s="59">
        <v>-0.876</v>
      </c>
      <c r="AA52" s="59">
        <v>1.8759999999999999</v>
      </c>
      <c r="AB52" s="60">
        <v>1.0398000000000001</v>
      </c>
      <c r="AC52" s="60">
        <v>1.3971</v>
      </c>
      <c r="AD52" s="61">
        <f>HLOOKUP(T52,既存設備NO2!$E$16:$P$17,2,0)</f>
        <v>0</v>
      </c>
      <c r="AE52" s="62">
        <f t="shared" si="2"/>
        <v>1.397</v>
      </c>
    </row>
    <row r="53" spans="2:31" ht="13.5" customHeight="1">
      <c r="B53" s="1" t="s">
        <v>244</v>
      </c>
      <c r="C53" s="1" t="s">
        <v>171</v>
      </c>
      <c r="E53" s="33">
        <v>1996</v>
      </c>
      <c r="F53" s="14">
        <v>2005</v>
      </c>
      <c r="M53" s="46">
        <v>4</v>
      </c>
      <c r="N53" s="47" t="s">
        <v>110</v>
      </c>
      <c r="O53" s="47" t="s">
        <v>113</v>
      </c>
      <c r="P53" s="47" t="s">
        <v>114</v>
      </c>
      <c r="Q53" s="47" t="s">
        <v>245</v>
      </c>
      <c r="R53" s="48">
        <v>0.16900000000000001</v>
      </c>
      <c r="T53" s="55">
        <v>1</v>
      </c>
      <c r="U53" s="56">
        <v>2015</v>
      </c>
      <c r="V53" s="57" t="s">
        <v>156</v>
      </c>
      <c r="W53" s="57" t="s">
        <v>121</v>
      </c>
      <c r="X53" s="57" t="s">
        <v>102</v>
      </c>
      <c r="Y53" s="58" t="str">
        <f t="shared" si="0"/>
        <v>12015暖房設備用有り</v>
      </c>
      <c r="Z53" s="59">
        <v>-0.59799999999999998</v>
      </c>
      <c r="AA53" s="59">
        <v>1.5980000000000001</v>
      </c>
      <c r="AB53" s="60">
        <v>1.0339</v>
      </c>
      <c r="AC53" s="60">
        <v>1.19</v>
      </c>
      <c r="AD53" s="61">
        <f>HLOOKUP(T53,既存設備NO2!$E$16:$P$17,2,0)</f>
        <v>0</v>
      </c>
      <c r="AE53" s="62">
        <f t="shared" si="2"/>
        <v>1.19</v>
      </c>
    </row>
    <row r="54" spans="2:31" ht="13.5" customHeight="1">
      <c r="E54" s="33">
        <v>1997</v>
      </c>
      <c r="F54" s="14">
        <v>2005</v>
      </c>
      <c r="M54" s="46">
        <v>4</v>
      </c>
      <c r="N54" s="47" t="s">
        <v>90</v>
      </c>
      <c r="O54" s="47" t="s">
        <v>113</v>
      </c>
      <c r="P54" s="47" t="s">
        <v>114</v>
      </c>
      <c r="Q54" s="47" t="s">
        <v>246</v>
      </c>
      <c r="R54" s="48">
        <v>0.111</v>
      </c>
      <c r="T54" s="55">
        <v>1</v>
      </c>
      <c r="U54" s="56">
        <v>2015</v>
      </c>
      <c r="V54" s="57" t="s">
        <v>156</v>
      </c>
      <c r="W54" s="57" t="s">
        <v>125</v>
      </c>
      <c r="X54" s="57" t="s">
        <v>140</v>
      </c>
      <c r="Y54" s="58" t="str">
        <f t="shared" si="0"/>
        <v>12015暖房店舗用無し（一定速）</v>
      </c>
      <c r="Z54" s="59">
        <v>0.25</v>
      </c>
      <c r="AA54" s="59">
        <v>0.75</v>
      </c>
      <c r="AB54" s="60">
        <v>0.25</v>
      </c>
      <c r="AC54" s="60">
        <v>0.75</v>
      </c>
      <c r="AD54" s="61">
        <f>HLOOKUP(T54,既存設備NO2!$E$16:$P$17,2,0)</f>
        <v>0</v>
      </c>
      <c r="AE54" s="62">
        <f t="shared" si="2"/>
        <v>0.75</v>
      </c>
    </row>
    <row r="55" spans="2:31" ht="13.5" customHeight="1">
      <c r="E55" s="33">
        <v>1998</v>
      </c>
      <c r="F55" s="14">
        <v>2005</v>
      </c>
      <c r="M55" s="46">
        <v>4</v>
      </c>
      <c r="N55" s="47" t="s">
        <v>171</v>
      </c>
      <c r="O55" s="47" t="s">
        <v>113</v>
      </c>
      <c r="P55" s="47" t="s">
        <v>114</v>
      </c>
      <c r="Q55" s="47" t="s">
        <v>247</v>
      </c>
      <c r="R55" s="48">
        <v>0.14299999999999999</v>
      </c>
      <c r="T55" s="55">
        <v>1</v>
      </c>
      <c r="U55" s="56">
        <v>2015</v>
      </c>
      <c r="V55" s="57" t="s">
        <v>156</v>
      </c>
      <c r="W55" s="57" t="s">
        <v>111</v>
      </c>
      <c r="X55" s="57" t="s">
        <v>140</v>
      </c>
      <c r="Y55" s="58" t="str">
        <f t="shared" si="0"/>
        <v>12015暖房ビル用マルチ無し（一定速）</v>
      </c>
      <c r="Z55" s="59">
        <v>0.25</v>
      </c>
      <c r="AA55" s="59">
        <v>0.75</v>
      </c>
      <c r="AB55" s="60">
        <v>0.25</v>
      </c>
      <c r="AC55" s="60">
        <v>0.75</v>
      </c>
      <c r="AD55" s="61">
        <f>HLOOKUP(T55,既存設備NO2!$E$16:$P$17,2,0)</f>
        <v>0</v>
      </c>
      <c r="AE55" s="62">
        <f t="shared" si="2"/>
        <v>0.75</v>
      </c>
    </row>
    <row r="56" spans="2:31" ht="13.5" customHeight="1">
      <c r="E56" s="33">
        <v>1999</v>
      </c>
      <c r="F56" s="14">
        <v>2005</v>
      </c>
      <c r="M56" s="46">
        <v>5</v>
      </c>
      <c r="N56" s="47" t="s">
        <v>112</v>
      </c>
      <c r="O56" s="47" t="s">
        <v>113</v>
      </c>
      <c r="P56" s="47" t="s">
        <v>114</v>
      </c>
      <c r="Q56" s="47" t="s">
        <v>248</v>
      </c>
      <c r="R56" s="48">
        <v>0.20599999999999999</v>
      </c>
      <c r="T56" s="55">
        <v>1</v>
      </c>
      <c r="U56" s="57">
        <v>2015</v>
      </c>
      <c r="V56" s="57" t="s">
        <v>156</v>
      </c>
      <c r="W56" s="57" t="s">
        <v>121</v>
      </c>
      <c r="X56" s="57" t="s">
        <v>140</v>
      </c>
      <c r="Y56" s="58" t="str">
        <f t="shared" si="0"/>
        <v>12015暖房設備用無し（一定速）</v>
      </c>
      <c r="Z56" s="59">
        <v>0.25</v>
      </c>
      <c r="AA56" s="59">
        <v>0.75</v>
      </c>
      <c r="AB56" s="60">
        <v>0.25</v>
      </c>
      <c r="AC56" s="60">
        <v>0.75</v>
      </c>
      <c r="AD56" s="61">
        <f>HLOOKUP(T56,既存設備NO2!$E$16:$P$17,2,0)</f>
        <v>0</v>
      </c>
      <c r="AE56" s="62">
        <f t="shared" si="2"/>
        <v>0.75</v>
      </c>
    </row>
    <row r="57" spans="2:31" ht="13.5" customHeight="1">
      <c r="E57" s="33">
        <v>2000</v>
      </c>
      <c r="F57" s="14">
        <v>2005</v>
      </c>
      <c r="M57" s="46">
        <v>5</v>
      </c>
      <c r="N57" s="47" t="s">
        <v>122</v>
      </c>
      <c r="O57" s="47" t="s">
        <v>113</v>
      </c>
      <c r="P57" s="47" t="s">
        <v>114</v>
      </c>
      <c r="Q57" s="47" t="s">
        <v>249</v>
      </c>
      <c r="R57" s="48">
        <v>0.22900000000000001</v>
      </c>
      <c r="T57" s="71">
        <v>1</v>
      </c>
      <c r="U57" s="72">
        <v>2020</v>
      </c>
      <c r="V57" s="72" t="s">
        <v>124</v>
      </c>
      <c r="W57" s="72" t="s">
        <v>125</v>
      </c>
      <c r="X57" s="72" t="s">
        <v>102</v>
      </c>
      <c r="Y57" s="73" t="str">
        <f t="shared" si="0"/>
        <v>12020冷房店舗用有り</v>
      </c>
      <c r="Z57" s="72">
        <v>-1.38</v>
      </c>
      <c r="AA57" s="72">
        <v>2.38</v>
      </c>
      <c r="AB57" s="72">
        <v>1.0581</v>
      </c>
      <c r="AC57" s="72">
        <v>1.7705</v>
      </c>
      <c r="AD57" s="61">
        <f>HLOOKUP(T57,既存設備NO2!$E$16:$P$17,2,0)</f>
        <v>0</v>
      </c>
      <c r="AE57" s="74">
        <f>ROUNDDOWN(IF(AD57&gt;=0.25,Z57*AD57+AA57,AB57*AD57+AC57),3)</f>
        <v>1.77</v>
      </c>
    </row>
    <row r="58" spans="2:31" ht="13.5" customHeight="1">
      <c r="E58" s="33">
        <v>2001</v>
      </c>
      <c r="F58" s="14">
        <v>2005</v>
      </c>
      <c r="M58" s="46">
        <v>5</v>
      </c>
      <c r="N58" s="47" t="s">
        <v>130</v>
      </c>
      <c r="O58" s="47" t="s">
        <v>113</v>
      </c>
      <c r="P58" s="47" t="s">
        <v>114</v>
      </c>
      <c r="Q58" s="47" t="s">
        <v>250</v>
      </c>
      <c r="R58" s="48">
        <v>0.217</v>
      </c>
      <c r="T58" s="71">
        <v>1</v>
      </c>
      <c r="U58" s="72">
        <v>2020</v>
      </c>
      <c r="V58" s="72" t="s">
        <v>124</v>
      </c>
      <c r="W58" s="72" t="s">
        <v>111</v>
      </c>
      <c r="X58" s="72" t="s">
        <v>102</v>
      </c>
      <c r="Y58" s="73" t="str">
        <f t="shared" si="0"/>
        <v>12020冷房ビル用マルチ有り</v>
      </c>
      <c r="Z58" s="72">
        <v>-1.68</v>
      </c>
      <c r="AA58" s="72">
        <v>2.68</v>
      </c>
      <c r="AB58" s="72">
        <v>1.0788</v>
      </c>
      <c r="AC58" s="72">
        <v>2.0053000000000001</v>
      </c>
      <c r="AD58" s="61">
        <f>HLOOKUP(T58,既存設備NO2!$E$16:$P$17,2,0)</f>
        <v>0</v>
      </c>
      <c r="AE58" s="74">
        <f t="shared" ref="AE58:AE121" si="3">ROUNDDOWN(IF(AD58&gt;=0.25,Z58*AD58+AA58,AB58*AD58+AC58),3)</f>
        <v>2.0049999999999999</v>
      </c>
    </row>
    <row r="59" spans="2:31" ht="13.5" customHeight="1">
      <c r="E59" s="33">
        <v>2002</v>
      </c>
      <c r="F59" s="14">
        <v>2005</v>
      </c>
      <c r="M59" s="46">
        <v>5</v>
      </c>
      <c r="N59" s="47" t="s">
        <v>128</v>
      </c>
      <c r="O59" s="47" t="s">
        <v>113</v>
      </c>
      <c r="P59" s="47" t="s">
        <v>114</v>
      </c>
      <c r="Q59" s="47" t="s">
        <v>251</v>
      </c>
      <c r="R59" s="48">
        <v>0.156</v>
      </c>
      <c r="T59" s="71">
        <v>1</v>
      </c>
      <c r="U59" s="72">
        <v>2020</v>
      </c>
      <c r="V59" s="72" t="s">
        <v>124</v>
      </c>
      <c r="W59" s="72" t="s">
        <v>121</v>
      </c>
      <c r="X59" s="72" t="s">
        <v>102</v>
      </c>
      <c r="Y59" s="73" t="str">
        <f t="shared" si="0"/>
        <v>12020冷房設備用有り</v>
      </c>
      <c r="Z59" s="72">
        <v>-0.62</v>
      </c>
      <c r="AA59" s="72">
        <v>1.62</v>
      </c>
      <c r="AB59" s="72">
        <v>1.0472999999999999</v>
      </c>
      <c r="AC59" s="72">
        <v>1.2032</v>
      </c>
      <c r="AD59" s="61">
        <f>HLOOKUP(T59,既存設備NO2!$E$16:$P$17,2,0)</f>
        <v>0</v>
      </c>
      <c r="AE59" s="74">
        <f t="shared" si="3"/>
        <v>1.2030000000000001</v>
      </c>
    </row>
    <row r="60" spans="2:31" ht="13.5" customHeight="1">
      <c r="E60" s="33">
        <v>2003</v>
      </c>
      <c r="F60" s="14">
        <v>2005</v>
      </c>
      <c r="M60" s="46">
        <v>5</v>
      </c>
      <c r="N60" s="47" t="s">
        <v>138</v>
      </c>
      <c r="O60" s="47" t="s">
        <v>113</v>
      </c>
      <c r="P60" s="47" t="s">
        <v>114</v>
      </c>
      <c r="Q60" s="47" t="s">
        <v>252</v>
      </c>
      <c r="R60" s="48">
        <v>0.22</v>
      </c>
      <c r="T60" s="71">
        <v>1</v>
      </c>
      <c r="U60" s="72">
        <v>2020</v>
      </c>
      <c r="V60" s="72" t="s">
        <v>124</v>
      </c>
      <c r="W60" s="72" t="s">
        <v>125</v>
      </c>
      <c r="X60" s="72" t="s">
        <v>140</v>
      </c>
      <c r="Y60" s="73" t="str">
        <f t="shared" si="0"/>
        <v>12020冷房店舗用無し（一定速）</v>
      </c>
      <c r="Z60" s="75">
        <v>0.25</v>
      </c>
      <c r="AA60" s="75">
        <v>0.75</v>
      </c>
      <c r="AB60" s="76">
        <v>0.25</v>
      </c>
      <c r="AC60" s="76">
        <v>0.75</v>
      </c>
      <c r="AD60" s="61">
        <f>HLOOKUP(T60,既存設備NO2!$E$16:$P$17,2,0)</f>
        <v>0</v>
      </c>
      <c r="AE60" s="74">
        <f t="shared" si="3"/>
        <v>0.75</v>
      </c>
    </row>
    <row r="61" spans="2:31" ht="13.5" customHeight="1">
      <c r="E61" s="33">
        <v>2004</v>
      </c>
      <c r="F61" s="14">
        <v>2005</v>
      </c>
      <c r="M61" s="46">
        <v>5</v>
      </c>
      <c r="N61" s="47" t="s">
        <v>143</v>
      </c>
      <c r="O61" s="47" t="s">
        <v>113</v>
      </c>
      <c r="P61" s="47" t="s">
        <v>114</v>
      </c>
      <c r="Q61" s="47" t="s">
        <v>253</v>
      </c>
      <c r="R61" s="48">
        <v>0.20200000000000001</v>
      </c>
      <c r="T61" s="71">
        <v>1</v>
      </c>
      <c r="U61" s="72">
        <v>2020</v>
      </c>
      <c r="V61" s="72" t="s">
        <v>124</v>
      </c>
      <c r="W61" s="72" t="s">
        <v>111</v>
      </c>
      <c r="X61" s="72" t="s">
        <v>140</v>
      </c>
      <c r="Y61" s="73" t="str">
        <f t="shared" si="0"/>
        <v>12020冷房ビル用マルチ無し（一定速）</v>
      </c>
      <c r="Z61" s="75">
        <v>0.25</v>
      </c>
      <c r="AA61" s="75">
        <v>0.75</v>
      </c>
      <c r="AB61" s="76">
        <v>0.25</v>
      </c>
      <c r="AC61" s="76">
        <v>0.75</v>
      </c>
      <c r="AD61" s="61">
        <f>HLOOKUP(T61,既存設備NO2!$E$16:$P$17,2,0)</f>
        <v>0</v>
      </c>
      <c r="AE61" s="74">
        <f t="shared" si="3"/>
        <v>0.75</v>
      </c>
    </row>
    <row r="62" spans="2:31" ht="13.5" customHeight="1">
      <c r="E62" s="33">
        <v>2005</v>
      </c>
      <c r="F62" s="14">
        <v>2005</v>
      </c>
      <c r="M62" s="46">
        <v>5</v>
      </c>
      <c r="N62" s="47" t="s">
        <v>149</v>
      </c>
      <c r="O62" s="47" t="s">
        <v>113</v>
      </c>
      <c r="P62" s="47" t="s">
        <v>114</v>
      </c>
      <c r="Q62" s="47" t="s">
        <v>254</v>
      </c>
      <c r="R62" s="48">
        <v>0.23200000000000001</v>
      </c>
      <c r="T62" s="71">
        <v>1</v>
      </c>
      <c r="U62" s="72">
        <v>2020</v>
      </c>
      <c r="V62" s="72" t="s">
        <v>124</v>
      </c>
      <c r="W62" s="72" t="s">
        <v>121</v>
      </c>
      <c r="X62" s="72" t="s">
        <v>140</v>
      </c>
      <c r="Y62" s="73" t="str">
        <f t="shared" si="0"/>
        <v>12020冷房設備用無し（一定速）</v>
      </c>
      <c r="Z62" s="75">
        <v>0.25</v>
      </c>
      <c r="AA62" s="75">
        <v>0.75</v>
      </c>
      <c r="AB62" s="76">
        <v>0.25</v>
      </c>
      <c r="AC62" s="76">
        <v>0.75</v>
      </c>
      <c r="AD62" s="61">
        <f>HLOOKUP(T62,既存設備NO2!$E$16:$P$17,2,0)</f>
        <v>0</v>
      </c>
      <c r="AE62" s="74">
        <f t="shared" si="3"/>
        <v>0.75</v>
      </c>
    </row>
    <row r="63" spans="2:31" ht="13.5" customHeight="1">
      <c r="E63" s="33">
        <v>2006</v>
      </c>
      <c r="F63" s="14">
        <v>2010</v>
      </c>
      <c r="M63" s="46">
        <v>5</v>
      </c>
      <c r="N63" s="47" t="s">
        <v>154</v>
      </c>
      <c r="O63" s="47" t="s">
        <v>113</v>
      </c>
      <c r="P63" s="47" t="s">
        <v>114</v>
      </c>
      <c r="Q63" s="47" t="s">
        <v>255</v>
      </c>
      <c r="R63" s="48">
        <v>0.22800000000000001</v>
      </c>
      <c r="T63" s="71">
        <v>1</v>
      </c>
      <c r="U63" s="72">
        <v>2020</v>
      </c>
      <c r="V63" s="72" t="s">
        <v>156</v>
      </c>
      <c r="W63" s="72" t="s">
        <v>125</v>
      </c>
      <c r="X63" s="72" t="s">
        <v>102</v>
      </c>
      <c r="Y63" s="73" t="str">
        <f t="shared" si="0"/>
        <v>12020暖房店舗用有り</v>
      </c>
      <c r="Z63" s="72">
        <v>-0.96</v>
      </c>
      <c r="AA63" s="72">
        <v>1.96</v>
      </c>
      <c r="AB63" s="72">
        <v>1.0862000000000001</v>
      </c>
      <c r="AC63" s="72">
        <v>1.4483999999999999</v>
      </c>
      <c r="AD63" s="61">
        <f>HLOOKUP(T63,既存設備NO2!$E$16:$P$17,2,0)</f>
        <v>0</v>
      </c>
      <c r="AE63" s="74">
        <f t="shared" si="3"/>
        <v>1.448</v>
      </c>
    </row>
    <row r="64" spans="2:31" ht="13.5" customHeight="1">
      <c r="E64" s="33">
        <v>2007</v>
      </c>
      <c r="F64" s="14">
        <v>2010</v>
      </c>
      <c r="M64" s="46">
        <v>5</v>
      </c>
      <c r="N64" s="47" t="s">
        <v>153</v>
      </c>
      <c r="O64" s="47" t="s">
        <v>113</v>
      </c>
      <c r="P64" s="47" t="s">
        <v>114</v>
      </c>
      <c r="Q64" s="47" t="s">
        <v>256</v>
      </c>
      <c r="R64" s="48">
        <v>0.248</v>
      </c>
      <c r="T64" s="71">
        <v>1</v>
      </c>
      <c r="U64" s="72">
        <v>2020</v>
      </c>
      <c r="V64" s="72" t="s">
        <v>156</v>
      </c>
      <c r="W64" s="72" t="s">
        <v>111</v>
      </c>
      <c r="X64" s="72" t="s">
        <v>102</v>
      </c>
      <c r="Y64" s="73" t="str">
        <f t="shared" si="0"/>
        <v>12020暖房ビル用マルチ有り</v>
      </c>
      <c r="Z64" s="72">
        <v>-1.1000000000000001</v>
      </c>
      <c r="AA64" s="72">
        <v>2.1</v>
      </c>
      <c r="AB64" s="72">
        <v>1.0416000000000001</v>
      </c>
      <c r="AC64" s="72">
        <v>1.4596</v>
      </c>
      <c r="AD64" s="61">
        <f>HLOOKUP(T64,既存設備NO2!$E$16:$P$17,2,0)</f>
        <v>0</v>
      </c>
      <c r="AE64" s="74">
        <f t="shared" si="3"/>
        <v>1.4590000000000001</v>
      </c>
    </row>
    <row r="65" spans="5:31" ht="13.5" customHeight="1">
      <c r="E65" s="33">
        <v>2008</v>
      </c>
      <c r="F65" s="14">
        <v>2010</v>
      </c>
      <c r="M65" s="46">
        <v>5</v>
      </c>
      <c r="N65" s="47" t="s">
        <v>110</v>
      </c>
      <c r="O65" s="47" t="s">
        <v>113</v>
      </c>
      <c r="P65" s="47" t="s">
        <v>114</v>
      </c>
      <c r="Q65" s="47" t="s">
        <v>257</v>
      </c>
      <c r="R65" s="48">
        <v>0.21</v>
      </c>
      <c r="T65" s="71">
        <v>1</v>
      </c>
      <c r="U65" s="72">
        <v>2020</v>
      </c>
      <c r="V65" s="72" t="s">
        <v>156</v>
      </c>
      <c r="W65" s="72" t="s">
        <v>121</v>
      </c>
      <c r="X65" s="72" t="s">
        <v>102</v>
      </c>
      <c r="Y65" s="73" t="str">
        <f t="shared" si="0"/>
        <v>12020暖房設備用有り</v>
      </c>
      <c r="Z65" s="72">
        <v>-0.46</v>
      </c>
      <c r="AA65" s="72">
        <v>1.46</v>
      </c>
      <c r="AB65" s="72">
        <v>0.94</v>
      </c>
      <c r="AC65" s="72">
        <v>1.1100000000000001</v>
      </c>
      <c r="AD65" s="61">
        <f>HLOOKUP(T65,既存設備NO2!$E$16:$P$17,2,0)</f>
        <v>0</v>
      </c>
      <c r="AE65" s="74">
        <f t="shared" si="3"/>
        <v>1.1100000000000001</v>
      </c>
    </row>
    <row r="66" spans="5:31" ht="13.5" customHeight="1">
      <c r="E66" s="33">
        <v>2009</v>
      </c>
      <c r="F66" s="14">
        <v>2010</v>
      </c>
      <c r="M66" s="46">
        <v>5</v>
      </c>
      <c r="N66" s="47" t="s">
        <v>90</v>
      </c>
      <c r="O66" s="47" t="s">
        <v>113</v>
      </c>
      <c r="P66" s="47" t="s">
        <v>114</v>
      </c>
      <c r="Q66" s="47" t="s">
        <v>258</v>
      </c>
      <c r="R66" s="48">
        <v>7.0999999999999994E-2</v>
      </c>
      <c r="T66" s="71">
        <v>1</v>
      </c>
      <c r="U66" s="72">
        <v>2020</v>
      </c>
      <c r="V66" s="72" t="s">
        <v>156</v>
      </c>
      <c r="W66" s="72" t="s">
        <v>125</v>
      </c>
      <c r="X66" s="72" t="s">
        <v>140</v>
      </c>
      <c r="Y66" s="73" t="str">
        <f t="shared" si="0"/>
        <v>12020暖房店舗用無し（一定速）</v>
      </c>
      <c r="Z66" s="75">
        <v>0.25</v>
      </c>
      <c r="AA66" s="75">
        <v>0.75</v>
      </c>
      <c r="AB66" s="76">
        <v>0.25</v>
      </c>
      <c r="AC66" s="76">
        <v>0.75</v>
      </c>
      <c r="AD66" s="61">
        <f>HLOOKUP(T66,既存設備NO2!$E$16:$P$17,2,0)</f>
        <v>0</v>
      </c>
      <c r="AE66" s="74">
        <f t="shared" si="3"/>
        <v>0.75</v>
      </c>
    </row>
    <row r="67" spans="5:31" ht="13.5" customHeight="1">
      <c r="E67" s="33">
        <v>2010</v>
      </c>
      <c r="F67" s="14">
        <v>2010</v>
      </c>
      <c r="M67" s="46">
        <v>5</v>
      </c>
      <c r="N67" s="47" t="s">
        <v>171</v>
      </c>
      <c r="O67" s="47" t="s">
        <v>113</v>
      </c>
      <c r="P67" s="47" t="s">
        <v>114</v>
      </c>
      <c r="Q67" s="47" t="s">
        <v>259</v>
      </c>
      <c r="R67" s="48">
        <v>0.23</v>
      </c>
      <c r="T67" s="71">
        <v>1</v>
      </c>
      <c r="U67" s="72">
        <v>2020</v>
      </c>
      <c r="V67" s="72" t="s">
        <v>156</v>
      </c>
      <c r="W67" s="72" t="s">
        <v>111</v>
      </c>
      <c r="X67" s="72" t="s">
        <v>140</v>
      </c>
      <c r="Y67" s="73" t="str">
        <f t="shared" si="0"/>
        <v>12020暖房ビル用マルチ無し（一定速）</v>
      </c>
      <c r="Z67" s="75">
        <v>0.25</v>
      </c>
      <c r="AA67" s="75">
        <v>0.75</v>
      </c>
      <c r="AB67" s="76">
        <v>0.25</v>
      </c>
      <c r="AC67" s="76">
        <v>0.75</v>
      </c>
      <c r="AD67" s="61">
        <f>HLOOKUP(T67,既存設備NO2!$E$16:$P$17,2,0)</f>
        <v>0</v>
      </c>
      <c r="AE67" s="74">
        <f t="shared" si="3"/>
        <v>0.75</v>
      </c>
    </row>
    <row r="68" spans="5:31" ht="13.5" customHeight="1">
      <c r="E68" s="33">
        <v>2011</v>
      </c>
      <c r="F68" s="14">
        <v>2015</v>
      </c>
      <c r="M68" s="46">
        <v>6</v>
      </c>
      <c r="N68" s="47" t="s">
        <v>112</v>
      </c>
      <c r="O68" s="47" t="s">
        <v>113</v>
      </c>
      <c r="P68" s="47" t="s">
        <v>114</v>
      </c>
      <c r="Q68" s="47" t="s">
        <v>260</v>
      </c>
      <c r="R68" s="48">
        <v>0.249</v>
      </c>
      <c r="T68" s="71">
        <v>1</v>
      </c>
      <c r="U68" s="72">
        <v>2020</v>
      </c>
      <c r="V68" s="72" t="s">
        <v>156</v>
      </c>
      <c r="W68" s="72" t="s">
        <v>121</v>
      </c>
      <c r="X68" s="72" t="s">
        <v>140</v>
      </c>
      <c r="Y68" s="73" t="str">
        <f t="shared" si="0"/>
        <v>12020暖房設備用無し（一定速）</v>
      </c>
      <c r="Z68" s="75">
        <v>0.25</v>
      </c>
      <c r="AA68" s="75">
        <v>0.75</v>
      </c>
      <c r="AB68" s="76">
        <v>0.25</v>
      </c>
      <c r="AC68" s="76">
        <v>0.75</v>
      </c>
      <c r="AD68" s="61">
        <f>HLOOKUP(T68,既存設備NO2!$E$16:$P$17,2,0)</f>
        <v>0</v>
      </c>
      <c r="AE68" s="74">
        <f t="shared" si="3"/>
        <v>0.75</v>
      </c>
    </row>
    <row r="69" spans="5:31" ht="13.5" customHeight="1">
      <c r="E69" s="33">
        <v>2012</v>
      </c>
      <c r="F69" s="14">
        <v>2015</v>
      </c>
      <c r="M69" s="46">
        <v>6</v>
      </c>
      <c r="N69" s="47" t="s">
        <v>122</v>
      </c>
      <c r="O69" s="47" t="s">
        <v>113</v>
      </c>
      <c r="P69" s="47" t="s">
        <v>114</v>
      </c>
      <c r="Q69" s="47" t="s">
        <v>261</v>
      </c>
      <c r="R69" s="48">
        <v>0.34300000000000003</v>
      </c>
      <c r="T69" s="55">
        <v>2</v>
      </c>
      <c r="U69" s="56">
        <v>1995</v>
      </c>
      <c r="V69" s="57" t="s">
        <v>124</v>
      </c>
      <c r="W69" s="57" t="s">
        <v>125</v>
      </c>
      <c r="X69" s="57" t="s">
        <v>102</v>
      </c>
      <c r="Y69" s="58" t="str">
        <f t="shared" si="0"/>
        <v>21995冷房店舗用有り</v>
      </c>
      <c r="Z69" s="59">
        <v>0.32</v>
      </c>
      <c r="AA69" s="59">
        <v>0.68</v>
      </c>
      <c r="AB69" s="60">
        <v>1.0165999999999999</v>
      </c>
      <c r="AC69" s="60">
        <v>0.50590000000000002</v>
      </c>
      <c r="AD69" s="61">
        <f>HLOOKUP(T69,既存設備NO2!$E$16:$P$17,2,0)</f>
        <v>0</v>
      </c>
      <c r="AE69" s="62">
        <f t="shared" si="3"/>
        <v>0.505</v>
      </c>
    </row>
    <row r="70" spans="5:31" ht="13.5" customHeight="1">
      <c r="E70" s="33">
        <v>2013</v>
      </c>
      <c r="F70" s="14">
        <v>2015</v>
      </c>
      <c r="M70" s="46">
        <v>6</v>
      </c>
      <c r="N70" s="47" t="s">
        <v>130</v>
      </c>
      <c r="O70" s="47" t="s">
        <v>113</v>
      </c>
      <c r="P70" s="47" t="s">
        <v>114</v>
      </c>
      <c r="Q70" s="47" t="s">
        <v>262</v>
      </c>
      <c r="R70" s="48">
        <v>0.30599999999999999</v>
      </c>
      <c r="T70" s="55">
        <v>2</v>
      </c>
      <c r="U70" s="56">
        <v>1995</v>
      </c>
      <c r="V70" s="57" t="s">
        <v>124</v>
      </c>
      <c r="W70" s="57" t="s">
        <v>111</v>
      </c>
      <c r="X70" s="57" t="s">
        <v>102</v>
      </c>
      <c r="Y70" s="58" t="str">
        <f t="shared" si="0"/>
        <v>21995冷房ビル用マルチ有り</v>
      </c>
      <c r="Z70" s="59">
        <v>-0.218</v>
      </c>
      <c r="AA70" s="59">
        <v>1.218</v>
      </c>
      <c r="AB70" s="60">
        <v>1.0356000000000001</v>
      </c>
      <c r="AC70" s="60">
        <v>0.90459999999999996</v>
      </c>
      <c r="AD70" s="61">
        <f>HLOOKUP(T70,既存設備NO2!$E$16:$P$17,2,0)</f>
        <v>0</v>
      </c>
      <c r="AE70" s="62">
        <f t="shared" si="3"/>
        <v>0.90400000000000003</v>
      </c>
    </row>
    <row r="71" spans="5:31" ht="13.5" customHeight="1">
      <c r="E71" s="33">
        <v>2014</v>
      </c>
      <c r="F71" s="14">
        <v>2015</v>
      </c>
      <c r="M71" s="46">
        <v>6</v>
      </c>
      <c r="N71" s="47" t="s">
        <v>128</v>
      </c>
      <c r="O71" s="47" t="s">
        <v>113</v>
      </c>
      <c r="P71" s="47" t="s">
        <v>114</v>
      </c>
      <c r="Q71" s="47" t="s">
        <v>263</v>
      </c>
      <c r="R71" s="48">
        <v>0.20899999999999999</v>
      </c>
      <c r="T71" s="55">
        <v>2</v>
      </c>
      <c r="U71" s="56">
        <v>1995</v>
      </c>
      <c r="V71" s="57" t="s">
        <v>124</v>
      </c>
      <c r="W71" s="57" t="s">
        <v>121</v>
      </c>
      <c r="X71" s="57" t="s">
        <v>102</v>
      </c>
      <c r="Y71" s="58" t="str">
        <f t="shared" si="0"/>
        <v>21995冷房設備用有り</v>
      </c>
      <c r="Z71" s="59">
        <v>0.25</v>
      </c>
      <c r="AA71" s="59">
        <v>0.75</v>
      </c>
      <c r="AB71" s="60">
        <v>1.0219</v>
      </c>
      <c r="AC71" s="60">
        <v>0.55700000000000005</v>
      </c>
      <c r="AD71" s="61">
        <f>HLOOKUP(T71,既存設備NO2!$E$16:$P$17,2,0)</f>
        <v>0</v>
      </c>
      <c r="AE71" s="62">
        <f t="shared" si="3"/>
        <v>0.55700000000000005</v>
      </c>
    </row>
    <row r="72" spans="5:31" ht="13.5" customHeight="1">
      <c r="E72" s="33">
        <v>2015</v>
      </c>
      <c r="F72" s="14">
        <v>2015</v>
      </c>
      <c r="M72" s="46">
        <v>6</v>
      </c>
      <c r="N72" s="47" t="s">
        <v>138</v>
      </c>
      <c r="O72" s="47" t="s">
        <v>113</v>
      </c>
      <c r="P72" s="47" t="s">
        <v>114</v>
      </c>
      <c r="Q72" s="47" t="s">
        <v>264</v>
      </c>
      <c r="R72" s="48">
        <v>0.308</v>
      </c>
      <c r="T72" s="55">
        <v>2</v>
      </c>
      <c r="U72" s="56">
        <v>1995</v>
      </c>
      <c r="V72" s="57" t="s">
        <v>124</v>
      </c>
      <c r="W72" s="57" t="s">
        <v>125</v>
      </c>
      <c r="X72" s="57" t="s">
        <v>140</v>
      </c>
      <c r="Y72" s="58" t="str">
        <f t="shared" si="0"/>
        <v>21995冷房店舗用無し（一定速）</v>
      </c>
      <c r="Z72" s="59">
        <v>0.26</v>
      </c>
      <c r="AA72" s="59">
        <v>0.74</v>
      </c>
      <c r="AB72" s="60">
        <v>0.26</v>
      </c>
      <c r="AC72" s="60">
        <v>0.74</v>
      </c>
      <c r="AD72" s="61">
        <f>HLOOKUP(T72,既存設備NO2!$E$16:$P$17,2,0)</f>
        <v>0</v>
      </c>
      <c r="AE72" s="62">
        <f t="shared" si="3"/>
        <v>0.74</v>
      </c>
    </row>
    <row r="73" spans="5:31" ht="13.5" customHeight="1">
      <c r="E73" s="33">
        <v>2016</v>
      </c>
      <c r="F73" s="77">
        <v>2020</v>
      </c>
      <c r="M73" s="46">
        <v>6</v>
      </c>
      <c r="N73" s="47" t="s">
        <v>143</v>
      </c>
      <c r="O73" s="47" t="s">
        <v>113</v>
      </c>
      <c r="P73" s="47" t="s">
        <v>114</v>
      </c>
      <c r="Q73" s="47" t="s">
        <v>265</v>
      </c>
      <c r="R73" s="48">
        <v>0.29699999999999999</v>
      </c>
      <c r="T73" s="55">
        <v>2</v>
      </c>
      <c r="U73" s="56">
        <v>1995</v>
      </c>
      <c r="V73" s="57" t="s">
        <v>124</v>
      </c>
      <c r="W73" s="57" t="s">
        <v>111</v>
      </c>
      <c r="X73" s="57" t="s">
        <v>140</v>
      </c>
      <c r="Y73" s="58" t="str">
        <f t="shared" si="0"/>
        <v>21995冷房ビル用マルチ無し（一定速）</v>
      </c>
      <c r="Z73" s="59">
        <v>0.26</v>
      </c>
      <c r="AA73" s="59">
        <v>0.74</v>
      </c>
      <c r="AB73" s="60">
        <v>0.26</v>
      </c>
      <c r="AC73" s="60">
        <v>0.74</v>
      </c>
      <c r="AD73" s="61">
        <f>HLOOKUP(T73,既存設備NO2!$E$16:$P$17,2,0)</f>
        <v>0</v>
      </c>
      <c r="AE73" s="62">
        <f t="shared" si="3"/>
        <v>0.74</v>
      </c>
    </row>
    <row r="74" spans="5:31" ht="13.5" customHeight="1">
      <c r="E74" s="33">
        <v>2017</v>
      </c>
      <c r="F74" s="77">
        <v>2020</v>
      </c>
      <c r="M74" s="46">
        <v>6</v>
      </c>
      <c r="N74" s="47" t="s">
        <v>149</v>
      </c>
      <c r="O74" s="47" t="s">
        <v>113</v>
      </c>
      <c r="P74" s="47" t="s">
        <v>114</v>
      </c>
      <c r="Q74" s="47" t="s">
        <v>266</v>
      </c>
      <c r="R74" s="48">
        <v>0.33800000000000002</v>
      </c>
      <c r="T74" s="55">
        <v>2</v>
      </c>
      <c r="U74" s="56">
        <v>1995</v>
      </c>
      <c r="V74" s="57" t="s">
        <v>124</v>
      </c>
      <c r="W74" s="57" t="s">
        <v>121</v>
      </c>
      <c r="X74" s="57" t="s">
        <v>140</v>
      </c>
      <c r="Y74" s="58" t="str">
        <f t="shared" ref="Y74:Y137" si="4">T74&amp;U74&amp;V74&amp;W74&amp;X74</f>
        <v>21995冷房設備用無し（一定速）</v>
      </c>
      <c r="Z74" s="59">
        <v>0.26</v>
      </c>
      <c r="AA74" s="59">
        <v>0.74</v>
      </c>
      <c r="AB74" s="60">
        <v>0.26</v>
      </c>
      <c r="AC74" s="60">
        <v>0.74</v>
      </c>
      <c r="AD74" s="61">
        <f>HLOOKUP(T74,既存設備NO2!$E$16:$P$17,2,0)</f>
        <v>0</v>
      </c>
      <c r="AE74" s="62">
        <f t="shared" si="3"/>
        <v>0.74</v>
      </c>
    </row>
    <row r="75" spans="5:31" ht="13.5" customHeight="1">
      <c r="E75" s="33">
        <v>2018</v>
      </c>
      <c r="F75" s="77">
        <v>2020</v>
      </c>
      <c r="M75" s="46">
        <v>6</v>
      </c>
      <c r="N75" s="47" t="s">
        <v>154</v>
      </c>
      <c r="O75" s="47" t="s">
        <v>113</v>
      </c>
      <c r="P75" s="47" t="s">
        <v>114</v>
      </c>
      <c r="Q75" s="47" t="s">
        <v>267</v>
      </c>
      <c r="R75" s="48">
        <v>0.247</v>
      </c>
      <c r="T75" s="55">
        <v>2</v>
      </c>
      <c r="U75" s="56">
        <v>1995</v>
      </c>
      <c r="V75" s="57" t="s">
        <v>156</v>
      </c>
      <c r="W75" s="57" t="s">
        <v>125</v>
      </c>
      <c r="X75" s="57" t="s">
        <v>102</v>
      </c>
      <c r="Y75" s="58" t="str">
        <f t="shared" si="4"/>
        <v>21995暖房店舗用有り</v>
      </c>
      <c r="Z75" s="59">
        <v>0.374</v>
      </c>
      <c r="AA75" s="59">
        <v>0.626</v>
      </c>
      <c r="AB75" s="60">
        <v>1.0275000000000001</v>
      </c>
      <c r="AC75" s="60">
        <v>0.46260000000000001</v>
      </c>
      <c r="AD75" s="61">
        <f>HLOOKUP(T75,既存設備NO2!$E$16:$P$17,2,0)</f>
        <v>0</v>
      </c>
      <c r="AE75" s="62">
        <f t="shared" si="3"/>
        <v>0.46200000000000002</v>
      </c>
    </row>
    <row r="76" spans="5:31" ht="13.5" customHeight="1">
      <c r="E76" s="33">
        <v>2019</v>
      </c>
      <c r="F76" s="77">
        <v>2020</v>
      </c>
      <c r="M76" s="46">
        <v>6</v>
      </c>
      <c r="N76" s="47" t="s">
        <v>153</v>
      </c>
      <c r="O76" s="47" t="s">
        <v>113</v>
      </c>
      <c r="P76" s="47" t="s">
        <v>114</v>
      </c>
      <c r="Q76" s="47" t="s">
        <v>268</v>
      </c>
      <c r="R76" s="48">
        <v>0.30499999999999999</v>
      </c>
      <c r="T76" s="55">
        <v>2</v>
      </c>
      <c r="U76" s="56">
        <v>1995</v>
      </c>
      <c r="V76" s="57" t="s">
        <v>156</v>
      </c>
      <c r="W76" s="57" t="s">
        <v>111</v>
      </c>
      <c r="X76" s="57" t="s">
        <v>102</v>
      </c>
      <c r="Y76" s="58" t="str">
        <f t="shared" si="4"/>
        <v>21995暖房ビル用マルチ有り</v>
      </c>
      <c r="Z76" s="59">
        <v>-0.112</v>
      </c>
      <c r="AA76" s="59">
        <v>1.1120000000000001</v>
      </c>
      <c r="AB76" s="60">
        <v>1.0236000000000001</v>
      </c>
      <c r="AC76" s="60">
        <v>0.82809999999999995</v>
      </c>
      <c r="AD76" s="61">
        <f>HLOOKUP(T76,既存設備NO2!$E$16:$P$17,2,0)</f>
        <v>0</v>
      </c>
      <c r="AE76" s="62">
        <f t="shared" si="3"/>
        <v>0.82799999999999996</v>
      </c>
    </row>
    <row r="77" spans="5:31" ht="13.5" customHeight="1">
      <c r="E77" s="33">
        <v>2020</v>
      </c>
      <c r="F77" s="77">
        <v>2020</v>
      </c>
      <c r="M77" s="46">
        <v>6</v>
      </c>
      <c r="N77" s="47" t="s">
        <v>110</v>
      </c>
      <c r="O77" s="47" t="s">
        <v>113</v>
      </c>
      <c r="P77" s="47" t="s">
        <v>114</v>
      </c>
      <c r="Q77" s="47" t="s">
        <v>269</v>
      </c>
      <c r="R77" s="48">
        <v>0.20899999999999999</v>
      </c>
      <c r="T77" s="55">
        <v>2</v>
      </c>
      <c r="U77" s="56">
        <v>1995</v>
      </c>
      <c r="V77" s="57" t="s">
        <v>156</v>
      </c>
      <c r="W77" s="57" t="s">
        <v>121</v>
      </c>
      <c r="X77" s="57" t="s">
        <v>102</v>
      </c>
      <c r="Y77" s="58" t="str">
        <f t="shared" si="4"/>
        <v>21995暖房設備用有り</v>
      </c>
      <c r="Z77" s="59">
        <v>0.25</v>
      </c>
      <c r="AA77" s="59">
        <v>0.75</v>
      </c>
      <c r="AB77" s="60">
        <v>1.0159</v>
      </c>
      <c r="AC77" s="60">
        <v>0.5585</v>
      </c>
      <c r="AD77" s="61">
        <f>HLOOKUP(T77,既存設備NO2!$E$16:$P$17,2,0)</f>
        <v>0</v>
      </c>
      <c r="AE77" s="62">
        <f t="shared" si="3"/>
        <v>0.55800000000000005</v>
      </c>
    </row>
    <row r="78" spans="5:31" ht="13.5" customHeight="1">
      <c r="E78" s="33">
        <v>2021</v>
      </c>
      <c r="F78" s="77">
        <v>2020</v>
      </c>
      <c r="M78" s="46">
        <v>6</v>
      </c>
      <c r="N78" s="47" t="s">
        <v>90</v>
      </c>
      <c r="O78" s="47" t="s">
        <v>113</v>
      </c>
      <c r="P78" s="47" t="s">
        <v>114</v>
      </c>
      <c r="Q78" s="47" t="s">
        <v>270</v>
      </c>
      <c r="R78" s="48">
        <v>0.25600000000000001</v>
      </c>
      <c r="T78" s="55">
        <v>2</v>
      </c>
      <c r="U78" s="56">
        <v>1995</v>
      </c>
      <c r="V78" s="57" t="s">
        <v>156</v>
      </c>
      <c r="W78" s="57" t="s">
        <v>125</v>
      </c>
      <c r="X78" s="57" t="s">
        <v>140</v>
      </c>
      <c r="Y78" s="58" t="str">
        <f t="shared" si="4"/>
        <v>21995暖房店舗用無し（一定速）</v>
      </c>
      <c r="Z78" s="59">
        <v>0.26</v>
      </c>
      <c r="AA78" s="59">
        <v>0.74</v>
      </c>
      <c r="AB78" s="60">
        <v>0.26</v>
      </c>
      <c r="AC78" s="60">
        <v>0.74</v>
      </c>
      <c r="AD78" s="61">
        <f>HLOOKUP(T78,既存設備NO2!$E$16:$P$17,2,0)</f>
        <v>0</v>
      </c>
      <c r="AE78" s="62">
        <f t="shared" si="3"/>
        <v>0.74</v>
      </c>
    </row>
    <row r="79" spans="5:31" ht="13.5" customHeight="1">
      <c r="E79" s="33">
        <v>2022</v>
      </c>
      <c r="F79" s="77">
        <v>2020</v>
      </c>
      <c r="M79" s="46">
        <v>6</v>
      </c>
      <c r="N79" s="47" t="s">
        <v>171</v>
      </c>
      <c r="O79" s="47" t="s">
        <v>113</v>
      </c>
      <c r="P79" s="47" t="s">
        <v>114</v>
      </c>
      <c r="Q79" s="47" t="s">
        <v>271</v>
      </c>
      <c r="R79" s="48">
        <v>0.33400000000000002</v>
      </c>
      <c r="T79" s="55">
        <v>2</v>
      </c>
      <c r="U79" s="56">
        <v>1995</v>
      </c>
      <c r="V79" s="57" t="s">
        <v>156</v>
      </c>
      <c r="W79" s="57" t="s">
        <v>111</v>
      </c>
      <c r="X79" s="57" t="s">
        <v>140</v>
      </c>
      <c r="Y79" s="58" t="str">
        <f t="shared" si="4"/>
        <v>21995暖房ビル用マルチ無し（一定速）</v>
      </c>
      <c r="Z79" s="59">
        <v>0.26</v>
      </c>
      <c r="AA79" s="59">
        <v>0.74</v>
      </c>
      <c r="AB79" s="60">
        <v>0.26</v>
      </c>
      <c r="AC79" s="60">
        <v>0.74</v>
      </c>
      <c r="AD79" s="61">
        <f>HLOOKUP(T79,既存設備NO2!$E$16:$P$17,2,0)</f>
        <v>0</v>
      </c>
      <c r="AE79" s="62">
        <f t="shared" si="3"/>
        <v>0.74</v>
      </c>
    </row>
    <row r="80" spans="5:31" ht="13.5" customHeight="1">
      <c r="E80" s="33">
        <v>2023</v>
      </c>
      <c r="F80" s="77">
        <v>2020</v>
      </c>
      <c r="M80" s="46">
        <v>7</v>
      </c>
      <c r="N80" s="47" t="s">
        <v>112</v>
      </c>
      <c r="O80" s="47" t="s">
        <v>113</v>
      </c>
      <c r="P80" s="47" t="s">
        <v>114</v>
      </c>
      <c r="Q80" s="47" t="s">
        <v>272</v>
      </c>
      <c r="R80" s="48">
        <v>0.54400000000000004</v>
      </c>
      <c r="T80" s="55">
        <v>2</v>
      </c>
      <c r="U80" s="56">
        <v>1995</v>
      </c>
      <c r="V80" s="57" t="s">
        <v>156</v>
      </c>
      <c r="W80" s="57" t="s">
        <v>121</v>
      </c>
      <c r="X80" s="57" t="s">
        <v>140</v>
      </c>
      <c r="Y80" s="58" t="str">
        <f t="shared" si="4"/>
        <v>21995暖房設備用無し（一定速）</v>
      </c>
      <c r="Z80" s="59">
        <v>0.26</v>
      </c>
      <c r="AA80" s="59">
        <v>0.74</v>
      </c>
      <c r="AB80" s="60">
        <v>0.26</v>
      </c>
      <c r="AC80" s="60">
        <v>0.74</v>
      </c>
      <c r="AD80" s="61">
        <f>HLOOKUP(T80,既存設備NO2!$E$16:$P$17,2,0)</f>
        <v>0</v>
      </c>
      <c r="AE80" s="62">
        <f t="shared" si="3"/>
        <v>0.74</v>
      </c>
    </row>
    <row r="81" spans="5:31" ht="13.5" customHeight="1">
      <c r="E81" s="33">
        <v>2024</v>
      </c>
      <c r="F81" s="77">
        <v>2020</v>
      </c>
      <c r="M81" s="46">
        <v>7</v>
      </c>
      <c r="N81" s="47" t="s">
        <v>122</v>
      </c>
      <c r="O81" s="47" t="s">
        <v>113</v>
      </c>
      <c r="P81" s="47" t="s">
        <v>114</v>
      </c>
      <c r="Q81" s="47" t="s">
        <v>273</v>
      </c>
      <c r="R81" s="48">
        <v>0.6</v>
      </c>
      <c r="T81" s="55">
        <v>2</v>
      </c>
      <c r="U81" s="56">
        <v>2005</v>
      </c>
      <c r="V81" s="57" t="s">
        <v>124</v>
      </c>
      <c r="W81" s="57" t="s">
        <v>125</v>
      </c>
      <c r="X81" s="57" t="s">
        <v>102</v>
      </c>
      <c r="Y81" s="58" t="str">
        <f t="shared" si="4"/>
        <v>22005冷房店舗用有り</v>
      </c>
      <c r="Z81" s="59">
        <v>-0.86599999999999999</v>
      </c>
      <c r="AA81" s="59">
        <v>1.8660000000000001</v>
      </c>
      <c r="AB81" s="60">
        <v>1.0455000000000001</v>
      </c>
      <c r="AC81" s="60">
        <v>1.3880999999999999</v>
      </c>
      <c r="AD81" s="61">
        <f>HLOOKUP(T81,既存設備NO2!$E$16:$P$17,2,0)</f>
        <v>0</v>
      </c>
      <c r="AE81" s="62">
        <f t="shared" si="3"/>
        <v>1.3879999999999999</v>
      </c>
    </row>
    <row r="82" spans="5:31" ht="13.5" customHeight="1">
      <c r="E82" s="33">
        <v>2025</v>
      </c>
      <c r="F82" s="77">
        <v>2020</v>
      </c>
      <c r="M82" s="46">
        <v>7</v>
      </c>
      <c r="N82" s="47" t="s">
        <v>130</v>
      </c>
      <c r="O82" s="47" t="s">
        <v>113</v>
      </c>
      <c r="P82" s="47" t="s">
        <v>114</v>
      </c>
      <c r="Q82" s="47" t="s">
        <v>274</v>
      </c>
      <c r="R82" s="48">
        <v>0.52500000000000002</v>
      </c>
      <c r="T82" s="55">
        <v>2</v>
      </c>
      <c r="U82" s="56">
        <v>2005</v>
      </c>
      <c r="V82" s="57" t="s">
        <v>124</v>
      </c>
      <c r="W82" s="57" t="s">
        <v>111</v>
      </c>
      <c r="X82" s="57" t="s">
        <v>102</v>
      </c>
      <c r="Y82" s="58" t="str">
        <f t="shared" si="4"/>
        <v>22005冷房ビル用マルチ有り</v>
      </c>
      <c r="Z82" s="59">
        <v>-0.68200000000000005</v>
      </c>
      <c r="AA82" s="59">
        <v>1.6819999999999999</v>
      </c>
      <c r="AB82" s="60">
        <v>1.0490999999999999</v>
      </c>
      <c r="AC82" s="60">
        <v>1.2492000000000001</v>
      </c>
      <c r="AD82" s="61">
        <f>HLOOKUP(T82,既存設備NO2!$E$16:$P$17,2,0)</f>
        <v>0</v>
      </c>
      <c r="AE82" s="62">
        <f t="shared" si="3"/>
        <v>1.2490000000000001</v>
      </c>
    </row>
    <row r="83" spans="5:31" ht="13.5" customHeight="1">
      <c r="M83" s="46">
        <v>7</v>
      </c>
      <c r="N83" s="47" t="s">
        <v>128</v>
      </c>
      <c r="O83" s="47" t="s">
        <v>113</v>
      </c>
      <c r="P83" s="47" t="s">
        <v>114</v>
      </c>
      <c r="Q83" s="47" t="s">
        <v>275</v>
      </c>
      <c r="R83" s="48">
        <v>0.38800000000000001</v>
      </c>
      <c r="T83" s="55">
        <v>2</v>
      </c>
      <c r="U83" s="56">
        <v>2005</v>
      </c>
      <c r="V83" s="57" t="s">
        <v>124</v>
      </c>
      <c r="W83" s="57" t="s">
        <v>121</v>
      </c>
      <c r="X83" s="57" t="s">
        <v>102</v>
      </c>
      <c r="Y83" s="58" t="str">
        <f t="shared" si="4"/>
        <v>22005冷房設備用有り</v>
      </c>
      <c r="Z83" s="59">
        <v>-0.114</v>
      </c>
      <c r="AA83" s="59">
        <v>1.1140000000000001</v>
      </c>
      <c r="AB83" s="60">
        <v>1.0325</v>
      </c>
      <c r="AC83" s="60">
        <v>0.82740000000000002</v>
      </c>
      <c r="AD83" s="61">
        <f>HLOOKUP(T83,既存設備NO2!$E$16:$P$17,2,0)</f>
        <v>0</v>
      </c>
      <c r="AE83" s="62">
        <f t="shared" si="3"/>
        <v>0.82699999999999996</v>
      </c>
    </row>
    <row r="84" spans="5:31" ht="13.5" customHeight="1">
      <c r="M84" s="46">
        <v>7</v>
      </c>
      <c r="N84" s="47" t="s">
        <v>138</v>
      </c>
      <c r="O84" s="47" t="s">
        <v>113</v>
      </c>
      <c r="P84" s="47" t="s">
        <v>114</v>
      </c>
      <c r="Q84" s="47" t="s">
        <v>276</v>
      </c>
      <c r="R84" s="48">
        <v>0.56599999999999995</v>
      </c>
      <c r="T84" s="55">
        <v>2</v>
      </c>
      <c r="U84" s="56">
        <v>2005</v>
      </c>
      <c r="V84" s="57" t="s">
        <v>124</v>
      </c>
      <c r="W84" s="57" t="s">
        <v>125</v>
      </c>
      <c r="X84" s="57" t="s">
        <v>140</v>
      </c>
      <c r="Y84" s="58" t="str">
        <f t="shared" si="4"/>
        <v>22005冷房店舗用無し（一定速）</v>
      </c>
      <c r="Z84" s="59">
        <v>0.25</v>
      </c>
      <c r="AA84" s="59">
        <v>0.75</v>
      </c>
      <c r="AB84" s="60">
        <v>0.25</v>
      </c>
      <c r="AC84" s="60">
        <v>0.75</v>
      </c>
      <c r="AD84" s="61">
        <f>HLOOKUP(T84,既存設備NO2!$E$16:$P$17,2,0)</f>
        <v>0</v>
      </c>
      <c r="AE84" s="62">
        <f t="shared" si="3"/>
        <v>0.75</v>
      </c>
    </row>
    <row r="85" spans="5:31" ht="13.5" customHeight="1">
      <c r="M85" s="46">
        <v>7</v>
      </c>
      <c r="N85" s="47" t="s">
        <v>143</v>
      </c>
      <c r="O85" s="47" t="s">
        <v>113</v>
      </c>
      <c r="P85" s="47" t="s">
        <v>114</v>
      </c>
      <c r="Q85" s="47" t="s">
        <v>277</v>
      </c>
      <c r="R85" s="48">
        <v>0.55800000000000005</v>
      </c>
      <c r="T85" s="55">
        <v>2</v>
      </c>
      <c r="U85" s="56">
        <v>2005</v>
      </c>
      <c r="V85" s="57" t="s">
        <v>124</v>
      </c>
      <c r="W85" s="57" t="s">
        <v>111</v>
      </c>
      <c r="X85" s="57" t="s">
        <v>140</v>
      </c>
      <c r="Y85" s="58" t="str">
        <f t="shared" si="4"/>
        <v>22005冷房ビル用マルチ無し（一定速）</v>
      </c>
      <c r="Z85" s="59">
        <v>0.25</v>
      </c>
      <c r="AA85" s="59">
        <v>0.75</v>
      </c>
      <c r="AB85" s="60">
        <v>0.25</v>
      </c>
      <c r="AC85" s="60">
        <v>0.75</v>
      </c>
      <c r="AD85" s="61">
        <f>HLOOKUP(T85,既存設備NO2!$E$16:$P$17,2,0)</f>
        <v>0</v>
      </c>
      <c r="AE85" s="62">
        <f t="shared" si="3"/>
        <v>0.75</v>
      </c>
    </row>
    <row r="86" spans="5:31" ht="13.5" customHeight="1">
      <c r="M86" s="46">
        <v>7</v>
      </c>
      <c r="N86" s="47" t="s">
        <v>149</v>
      </c>
      <c r="O86" s="47" t="s">
        <v>113</v>
      </c>
      <c r="P86" s="47" t="s">
        <v>114</v>
      </c>
      <c r="Q86" s="47" t="s">
        <v>278</v>
      </c>
      <c r="R86" s="48">
        <v>0.59799999999999998</v>
      </c>
      <c r="T86" s="55">
        <v>2</v>
      </c>
      <c r="U86" s="56">
        <v>2005</v>
      </c>
      <c r="V86" s="57" t="s">
        <v>124</v>
      </c>
      <c r="W86" s="57" t="s">
        <v>121</v>
      </c>
      <c r="X86" s="57" t="s">
        <v>140</v>
      </c>
      <c r="Y86" s="58" t="str">
        <f t="shared" si="4"/>
        <v>22005冷房設備用無し（一定速）</v>
      </c>
      <c r="Z86" s="59">
        <v>0.25</v>
      </c>
      <c r="AA86" s="59">
        <v>0.75</v>
      </c>
      <c r="AB86" s="60">
        <v>0.25</v>
      </c>
      <c r="AC86" s="60">
        <v>0.75</v>
      </c>
      <c r="AD86" s="61">
        <f>HLOOKUP(T86,既存設備NO2!$E$16:$P$17,2,0)</f>
        <v>0</v>
      </c>
      <c r="AE86" s="62">
        <f t="shared" si="3"/>
        <v>0.75</v>
      </c>
    </row>
    <row r="87" spans="5:31" ht="13.5" customHeight="1">
      <c r="M87" s="46">
        <v>7</v>
      </c>
      <c r="N87" s="47" t="s">
        <v>154</v>
      </c>
      <c r="O87" s="47" t="s">
        <v>113</v>
      </c>
      <c r="P87" s="47" t="s">
        <v>114</v>
      </c>
      <c r="Q87" s="47" t="s">
        <v>279</v>
      </c>
      <c r="R87" s="48">
        <v>0.41599999999999998</v>
      </c>
      <c r="T87" s="55">
        <v>2</v>
      </c>
      <c r="U87" s="56">
        <v>2005</v>
      </c>
      <c r="V87" s="57" t="s">
        <v>156</v>
      </c>
      <c r="W87" s="57" t="s">
        <v>125</v>
      </c>
      <c r="X87" s="57" t="s">
        <v>102</v>
      </c>
      <c r="Y87" s="58" t="str">
        <f t="shared" si="4"/>
        <v>22005暖房店舗用有り</v>
      </c>
      <c r="Z87" s="59">
        <v>-0.65</v>
      </c>
      <c r="AA87" s="59">
        <v>1.65</v>
      </c>
      <c r="AB87" s="60">
        <v>1.0726</v>
      </c>
      <c r="AC87" s="60">
        <v>1.2194</v>
      </c>
      <c r="AD87" s="61">
        <f>HLOOKUP(T87,既存設備NO2!$E$16:$P$17,2,0)</f>
        <v>0</v>
      </c>
      <c r="AE87" s="62">
        <f t="shared" si="3"/>
        <v>1.2190000000000001</v>
      </c>
    </row>
    <row r="88" spans="5:31" ht="13.5" customHeight="1">
      <c r="M88" s="46">
        <v>7</v>
      </c>
      <c r="N88" s="47" t="s">
        <v>153</v>
      </c>
      <c r="O88" s="47" t="s">
        <v>113</v>
      </c>
      <c r="P88" s="47" t="s">
        <v>114</v>
      </c>
      <c r="Q88" s="47" t="s">
        <v>280</v>
      </c>
      <c r="R88" s="48">
        <v>0.54600000000000004</v>
      </c>
      <c r="T88" s="55">
        <v>2</v>
      </c>
      <c r="U88" s="56">
        <v>2005</v>
      </c>
      <c r="V88" s="57" t="s">
        <v>156</v>
      </c>
      <c r="W88" s="57" t="s">
        <v>111</v>
      </c>
      <c r="X88" s="57" t="s">
        <v>102</v>
      </c>
      <c r="Y88" s="58" t="str">
        <f t="shared" si="4"/>
        <v>22005暖房ビル用マルチ有り</v>
      </c>
      <c r="Z88" s="59">
        <v>-0.56000000000000005</v>
      </c>
      <c r="AA88" s="59">
        <v>1.56</v>
      </c>
      <c r="AB88" s="60">
        <v>1.0330999999999999</v>
      </c>
      <c r="AC88" s="60">
        <v>1.1617</v>
      </c>
      <c r="AD88" s="61">
        <f>HLOOKUP(T88,既存設備NO2!$E$16:$P$17,2,0)</f>
        <v>0</v>
      </c>
      <c r="AE88" s="62">
        <f t="shared" si="3"/>
        <v>1.161</v>
      </c>
    </row>
    <row r="89" spans="5:31" ht="13.5" customHeight="1">
      <c r="M89" s="46">
        <v>7</v>
      </c>
      <c r="N89" s="47" t="s">
        <v>110</v>
      </c>
      <c r="O89" s="47" t="s">
        <v>113</v>
      </c>
      <c r="P89" s="47" t="s">
        <v>114</v>
      </c>
      <c r="Q89" s="47" t="s">
        <v>281</v>
      </c>
      <c r="R89" s="48">
        <v>0.34300000000000003</v>
      </c>
      <c r="T89" s="55">
        <v>2</v>
      </c>
      <c r="U89" s="56">
        <v>2005</v>
      </c>
      <c r="V89" s="57" t="s">
        <v>156</v>
      </c>
      <c r="W89" s="57" t="s">
        <v>121</v>
      </c>
      <c r="X89" s="57" t="s">
        <v>102</v>
      </c>
      <c r="Y89" s="58" t="str">
        <f t="shared" si="4"/>
        <v>22005暖房設備用有り</v>
      </c>
      <c r="Z89" s="59">
        <v>-0.126</v>
      </c>
      <c r="AA89" s="59">
        <v>1.1259999999999999</v>
      </c>
      <c r="AB89" s="60">
        <v>1.0239</v>
      </c>
      <c r="AC89" s="60">
        <v>0.83850000000000002</v>
      </c>
      <c r="AD89" s="61">
        <f>HLOOKUP(T89,既存設備NO2!$E$16:$P$17,2,0)</f>
        <v>0</v>
      </c>
      <c r="AE89" s="62">
        <f t="shared" si="3"/>
        <v>0.83799999999999997</v>
      </c>
    </row>
    <row r="90" spans="5:31" ht="13.5" customHeight="1">
      <c r="M90" s="46">
        <v>7</v>
      </c>
      <c r="N90" s="47" t="s">
        <v>90</v>
      </c>
      <c r="O90" s="47" t="s">
        <v>113</v>
      </c>
      <c r="P90" s="47" t="s">
        <v>114</v>
      </c>
      <c r="Q90" s="47" t="s">
        <v>282</v>
      </c>
      <c r="R90" s="48">
        <v>0.24099999999999999</v>
      </c>
      <c r="T90" s="55">
        <v>2</v>
      </c>
      <c r="U90" s="56">
        <v>2005</v>
      </c>
      <c r="V90" s="57" t="s">
        <v>156</v>
      </c>
      <c r="W90" s="57" t="s">
        <v>125</v>
      </c>
      <c r="X90" s="57" t="s">
        <v>140</v>
      </c>
      <c r="Y90" s="58" t="str">
        <f t="shared" si="4"/>
        <v>22005暖房店舗用無し（一定速）</v>
      </c>
      <c r="Z90" s="59">
        <v>0.25</v>
      </c>
      <c r="AA90" s="59">
        <v>0.75</v>
      </c>
      <c r="AB90" s="60">
        <v>0.25</v>
      </c>
      <c r="AC90" s="60">
        <v>0.75</v>
      </c>
      <c r="AD90" s="61">
        <f>HLOOKUP(T90,既存設備NO2!$E$16:$P$17,2,0)</f>
        <v>0</v>
      </c>
      <c r="AE90" s="62">
        <f t="shared" si="3"/>
        <v>0.75</v>
      </c>
    </row>
    <row r="91" spans="5:31" ht="13.5" customHeight="1">
      <c r="M91" s="46">
        <v>7</v>
      </c>
      <c r="N91" s="47" t="s">
        <v>171</v>
      </c>
      <c r="O91" s="47" t="s">
        <v>113</v>
      </c>
      <c r="P91" s="47" t="s">
        <v>114</v>
      </c>
      <c r="Q91" s="47" t="s">
        <v>283</v>
      </c>
      <c r="R91" s="48">
        <v>0.58399999999999996</v>
      </c>
      <c r="T91" s="55">
        <v>2</v>
      </c>
      <c r="U91" s="67">
        <v>2005</v>
      </c>
      <c r="V91" s="46" t="s">
        <v>156</v>
      </c>
      <c r="W91" s="46" t="s">
        <v>111</v>
      </c>
      <c r="X91" s="46" t="s">
        <v>140</v>
      </c>
      <c r="Y91" s="68" t="str">
        <f t="shared" si="4"/>
        <v>22005暖房ビル用マルチ無し（一定速）</v>
      </c>
      <c r="Z91" s="69">
        <v>0.25</v>
      </c>
      <c r="AA91" s="69">
        <v>0.75</v>
      </c>
      <c r="AB91" s="70">
        <v>0.25</v>
      </c>
      <c r="AC91" s="70">
        <v>0.75</v>
      </c>
      <c r="AD91" s="61">
        <f>HLOOKUP(T91,既存設備NO2!$E$16:$P$17,2,0)</f>
        <v>0</v>
      </c>
      <c r="AE91" s="78">
        <f t="shared" si="3"/>
        <v>0.75</v>
      </c>
    </row>
    <row r="92" spans="5:31" ht="13.5" customHeight="1">
      <c r="M92" s="46">
        <v>8</v>
      </c>
      <c r="N92" s="47" t="s">
        <v>112</v>
      </c>
      <c r="O92" s="47" t="s">
        <v>113</v>
      </c>
      <c r="P92" s="47" t="s">
        <v>114</v>
      </c>
      <c r="Q92" s="47" t="s">
        <v>284</v>
      </c>
      <c r="R92" s="48">
        <v>0.53400000000000003</v>
      </c>
      <c r="T92" s="55">
        <v>2</v>
      </c>
      <c r="U92" s="67">
        <v>2005</v>
      </c>
      <c r="V92" s="46" t="s">
        <v>156</v>
      </c>
      <c r="W92" s="46" t="s">
        <v>121</v>
      </c>
      <c r="X92" s="46" t="s">
        <v>140</v>
      </c>
      <c r="Y92" s="68" t="str">
        <f t="shared" si="4"/>
        <v>22005暖房設備用無し（一定速）</v>
      </c>
      <c r="Z92" s="69">
        <v>0.25</v>
      </c>
      <c r="AA92" s="69">
        <v>0.75</v>
      </c>
      <c r="AB92" s="70">
        <v>0.25</v>
      </c>
      <c r="AC92" s="70">
        <v>0.75</v>
      </c>
      <c r="AD92" s="61">
        <f>HLOOKUP(T92,既存設備NO2!$E$16:$P$17,2,0)</f>
        <v>0</v>
      </c>
      <c r="AE92" s="78">
        <f t="shared" si="3"/>
        <v>0.75</v>
      </c>
    </row>
    <row r="93" spans="5:31" ht="13.5" customHeight="1">
      <c r="M93" s="46">
        <v>8</v>
      </c>
      <c r="N93" s="47" t="s">
        <v>122</v>
      </c>
      <c r="O93" s="47" t="s">
        <v>113</v>
      </c>
      <c r="P93" s="47" t="s">
        <v>114</v>
      </c>
      <c r="Q93" s="47" t="s">
        <v>285</v>
      </c>
      <c r="R93" s="48">
        <v>0.66</v>
      </c>
      <c r="T93" s="55">
        <v>2</v>
      </c>
      <c r="U93" s="67">
        <v>2010</v>
      </c>
      <c r="V93" s="46" t="s">
        <v>124</v>
      </c>
      <c r="W93" s="46" t="s">
        <v>125</v>
      </c>
      <c r="X93" s="46" t="s">
        <v>102</v>
      </c>
      <c r="Y93" s="68" t="str">
        <f t="shared" si="4"/>
        <v>22010冷房店舗用有り</v>
      </c>
      <c r="Z93" s="69">
        <v>-1.1000000000000001</v>
      </c>
      <c r="AA93" s="69">
        <v>2.1</v>
      </c>
      <c r="AB93" s="70">
        <v>1.0511999999999999</v>
      </c>
      <c r="AC93" s="70">
        <v>1.5622</v>
      </c>
      <c r="AD93" s="61">
        <f>HLOOKUP(T93,既存設備NO2!$E$16:$P$17,2,0)</f>
        <v>0</v>
      </c>
      <c r="AE93" s="78">
        <f t="shared" si="3"/>
        <v>1.5620000000000001</v>
      </c>
    </row>
    <row r="94" spans="5:31" ht="13.5" customHeight="1">
      <c r="M94" s="46">
        <v>8</v>
      </c>
      <c r="N94" s="47" t="s">
        <v>130</v>
      </c>
      <c r="O94" s="47" t="s">
        <v>113</v>
      </c>
      <c r="P94" s="47" t="s">
        <v>114</v>
      </c>
      <c r="Q94" s="47" t="s">
        <v>286</v>
      </c>
      <c r="R94" s="48">
        <v>0.59</v>
      </c>
      <c r="T94" s="55">
        <v>2</v>
      </c>
      <c r="U94" s="67">
        <v>2010</v>
      </c>
      <c r="V94" s="46" t="s">
        <v>124</v>
      </c>
      <c r="W94" s="46" t="s">
        <v>111</v>
      </c>
      <c r="X94" s="46" t="s">
        <v>102</v>
      </c>
      <c r="Y94" s="68" t="str">
        <f t="shared" si="4"/>
        <v>22010冷房ビル用マルチ有り</v>
      </c>
      <c r="Z94" s="69">
        <v>-0.88</v>
      </c>
      <c r="AA94" s="69">
        <v>1.88</v>
      </c>
      <c r="AB94" s="70">
        <v>1.0548999999999999</v>
      </c>
      <c r="AC94" s="70">
        <v>1.3963000000000001</v>
      </c>
      <c r="AD94" s="61">
        <f>HLOOKUP(T94,既存設備NO2!$E$16:$P$17,2,0)</f>
        <v>0</v>
      </c>
      <c r="AE94" s="78">
        <f t="shared" si="3"/>
        <v>1.3959999999999999</v>
      </c>
    </row>
    <row r="95" spans="5:31" ht="14.25" customHeight="1">
      <c r="M95" s="46">
        <v>8</v>
      </c>
      <c r="N95" s="47" t="s">
        <v>128</v>
      </c>
      <c r="O95" s="47" t="s">
        <v>113</v>
      </c>
      <c r="P95" s="47" t="s">
        <v>114</v>
      </c>
      <c r="Q95" s="47" t="s">
        <v>287</v>
      </c>
      <c r="R95" s="48">
        <v>0.374</v>
      </c>
      <c r="T95" s="55">
        <v>2</v>
      </c>
      <c r="U95" s="67">
        <v>2010</v>
      </c>
      <c r="V95" s="46" t="s">
        <v>124</v>
      </c>
      <c r="W95" s="46" t="s">
        <v>121</v>
      </c>
      <c r="X95" s="46" t="s">
        <v>102</v>
      </c>
      <c r="Y95" s="68" t="str">
        <f t="shared" si="4"/>
        <v>22010冷房設備用有り</v>
      </c>
      <c r="Z95" s="69">
        <v>-0.26</v>
      </c>
      <c r="AA95" s="69">
        <v>1.26</v>
      </c>
      <c r="AB95" s="70">
        <v>1.1929000000000001</v>
      </c>
      <c r="AC95" s="70">
        <v>0.89680000000000004</v>
      </c>
      <c r="AD95" s="61">
        <f>HLOOKUP(T95,既存設備NO2!$E$16:$P$17,2,0)</f>
        <v>0</v>
      </c>
      <c r="AE95" s="78">
        <f t="shared" si="3"/>
        <v>0.89600000000000002</v>
      </c>
    </row>
    <row r="96" spans="5:31" ht="13.5" customHeight="1">
      <c r="M96" s="46">
        <v>8</v>
      </c>
      <c r="N96" s="47" t="s">
        <v>138</v>
      </c>
      <c r="O96" s="47" t="s">
        <v>113</v>
      </c>
      <c r="P96" s="47" t="s">
        <v>114</v>
      </c>
      <c r="Q96" s="47" t="s">
        <v>288</v>
      </c>
      <c r="R96" s="48">
        <v>0.60499999999999998</v>
      </c>
      <c r="T96" s="55">
        <v>2</v>
      </c>
      <c r="U96" s="67">
        <v>2010</v>
      </c>
      <c r="V96" s="46" t="s">
        <v>124</v>
      </c>
      <c r="W96" s="46" t="s">
        <v>125</v>
      </c>
      <c r="X96" s="46" t="s">
        <v>140</v>
      </c>
      <c r="Y96" s="68" t="str">
        <f t="shared" si="4"/>
        <v>22010冷房店舗用無し（一定速）</v>
      </c>
      <c r="Z96" s="69">
        <v>0.25</v>
      </c>
      <c r="AA96" s="69">
        <v>0.75</v>
      </c>
      <c r="AB96" s="70">
        <v>0.25</v>
      </c>
      <c r="AC96" s="70">
        <v>0.75</v>
      </c>
      <c r="AD96" s="61">
        <f>HLOOKUP(T96,既存設備NO2!$E$16:$P$17,2,0)</f>
        <v>0</v>
      </c>
      <c r="AE96" s="78">
        <f t="shared" si="3"/>
        <v>0.75</v>
      </c>
    </row>
    <row r="97" spans="13:31" ht="13.5" customHeight="1">
      <c r="M97" s="46">
        <v>8</v>
      </c>
      <c r="N97" s="47" t="s">
        <v>143</v>
      </c>
      <c r="O97" s="47" t="s">
        <v>113</v>
      </c>
      <c r="P97" s="47" t="s">
        <v>114</v>
      </c>
      <c r="Q97" s="47" t="s">
        <v>289</v>
      </c>
      <c r="R97" s="48">
        <v>0.64700000000000002</v>
      </c>
      <c r="T97" s="55">
        <v>2</v>
      </c>
      <c r="U97" s="67">
        <v>2010</v>
      </c>
      <c r="V97" s="46" t="s">
        <v>124</v>
      </c>
      <c r="W97" s="46" t="s">
        <v>111</v>
      </c>
      <c r="X97" s="46" t="s">
        <v>140</v>
      </c>
      <c r="Y97" s="68" t="str">
        <f t="shared" si="4"/>
        <v>22010冷房ビル用マルチ無し（一定速）</v>
      </c>
      <c r="Z97" s="69">
        <v>0.25</v>
      </c>
      <c r="AA97" s="69">
        <v>0.75</v>
      </c>
      <c r="AB97" s="70">
        <v>0.25</v>
      </c>
      <c r="AC97" s="70">
        <v>0.75</v>
      </c>
      <c r="AD97" s="61">
        <f>HLOOKUP(T97,既存設備NO2!$E$16:$P$17,2,0)</f>
        <v>0</v>
      </c>
      <c r="AE97" s="78">
        <f t="shared" si="3"/>
        <v>0.75</v>
      </c>
    </row>
    <row r="98" spans="13:31" ht="13.5" customHeight="1">
      <c r="M98" s="46">
        <v>8</v>
      </c>
      <c r="N98" s="47" t="s">
        <v>149</v>
      </c>
      <c r="O98" s="47" t="s">
        <v>113</v>
      </c>
      <c r="P98" s="47" t="s">
        <v>114</v>
      </c>
      <c r="Q98" s="47" t="s">
        <v>290</v>
      </c>
      <c r="R98" s="48">
        <v>0.63700000000000001</v>
      </c>
      <c r="T98" s="55">
        <v>2</v>
      </c>
      <c r="U98" s="67">
        <v>2010</v>
      </c>
      <c r="V98" s="46" t="s">
        <v>124</v>
      </c>
      <c r="W98" s="46" t="s">
        <v>121</v>
      </c>
      <c r="X98" s="46" t="s">
        <v>140</v>
      </c>
      <c r="Y98" s="68" t="str">
        <f t="shared" si="4"/>
        <v>22010冷房設備用無し（一定速）</v>
      </c>
      <c r="Z98" s="69">
        <v>0.25</v>
      </c>
      <c r="AA98" s="69">
        <v>0.75</v>
      </c>
      <c r="AB98" s="70">
        <v>0.25</v>
      </c>
      <c r="AC98" s="70">
        <v>0.75</v>
      </c>
      <c r="AD98" s="61">
        <f>HLOOKUP(T98,既存設備NO2!$E$16:$P$17,2,0)</f>
        <v>0</v>
      </c>
      <c r="AE98" s="78">
        <f t="shared" si="3"/>
        <v>0.75</v>
      </c>
    </row>
    <row r="99" spans="13:31" ht="14.25" customHeight="1">
      <c r="M99" s="46">
        <v>8</v>
      </c>
      <c r="N99" s="47" t="s">
        <v>154</v>
      </c>
      <c r="O99" s="47" t="s">
        <v>113</v>
      </c>
      <c r="P99" s="47" t="s">
        <v>114</v>
      </c>
      <c r="Q99" s="47" t="s">
        <v>291</v>
      </c>
      <c r="R99" s="48">
        <v>0.50600000000000001</v>
      </c>
      <c r="T99" s="55">
        <v>2</v>
      </c>
      <c r="U99" s="67">
        <v>2010</v>
      </c>
      <c r="V99" s="46" t="s">
        <v>156</v>
      </c>
      <c r="W99" s="46" t="s">
        <v>125</v>
      </c>
      <c r="X99" s="46" t="s">
        <v>102</v>
      </c>
      <c r="Y99" s="68" t="str">
        <f t="shared" si="4"/>
        <v>22010暖房店舗用有り</v>
      </c>
      <c r="Z99" s="69">
        <v>-0.72</v>
      </c>
      <c r="AA99" s="69">
        <v>1.72</v>
      </c>
      <c r="AB99" s="70">
        <v>1.0757000000000001</v>
      </c>
      <c r="AC99" s="70">
        <v>1.2710999999999999</v>
      </c>
      <c r="AD99" s="61">
        <f>HLOOKUP(T99,既存設備NO2!$E$16:$P$17,2,0)</f>
        <v>0</v>
      </c>
      <c r="AE99" s="78">
        <f t="shared" si="3"/>
        <v>1.2709999999999999</v>
      </c>
    </row>
    <row r="100" spans="13:31" ht="13.5" customHeight="1">
      <c r="M100" s="46">
        <v>8</v>
      </c>
      <c r="N100" s="47" t="s">
        <v>153</v>
      </c>
      <c r="O100" s="47" t="s">
        <v>113</v>
      </c>
      <c r="P100" s="47" t="s">
        <v>114</v>
      </c>
      <c r="Q100" s="47" t="s">
        <v>292</v>
      </c>
      <c r="R100" s="48">
        <v>0.58699999999999997</v>
      </c>
      <c r="T100" s="55">
        <v>2</v>
      </c>
      <c r="U100" s="67">
        <v>2010</v>
      </c>
      <c r="V100" s="46" t="s">
        <v>156</v>
      </c>
      <c r="W100" s="46" t="s">
        <v>111</v>
      </c>
      <c r="X100" s="46" t="s">
        <v>102</v>
      </c>
      <c r="Y100" s="68" t="str">
        <f t="shared" si="4"/>
        <v>22010暖房ビル用マルチ有り</v>
      </c>
      <c r="Z100" s="69">
        <v>-0.7</v>
      </c>
      <c r="AA100" s="69">
        <v>1.7</v>
      </c>
      <c r="AB100" s="70">
        <v>1.036</v>
      </c>
      <c r="AC100" s="70">
        <v>1.266</v>
      </c>
      <c r="AD100" s="61">
        <f>HLOOKUP(T100,既存設備NO2!$E$16:$P$17,2,0)</f>
        <v>0</v>
      </c>
      <c r="AE100" s="78">
        <f t="shared" si="3"/>
        <v>1.266</v>
      </c>
    </row>
    <row r="101" spans="13:31" ht="13.5" customHeight="1">
      <c r="M101" s="46">
        <v>8</v>
      </c>
      <c r="N101" s="47" t="s">
        <v>110</v>
      </c>
      <c r="O101" s="47" t="s">
        <v>113</v>
      </c>
      <c r="P101" s="47" t="s">
        <v>114</v>
      </c>
      <c r="Q101" s="47" t="s">
        <v>293</v>
      </c>
      <c r="R101" s="48">
        <v>0.32800000000000001</v>
      </c>
      <c r="T101" s="55">
        <v>2</v>
      </c>
      <c r="U101" s="67">
        <v>2010</v>
      </c>
      <c r="V101" s="46" t="s">
        <v>156</v>
      </c>
      <c r="W101" s="46" t="s">
        <v>121</v>
      </c>
      <c r="X101" s="46" t="s">
        <v>102</v>
      </c>
      <c r="Y101" s="68" t="str">
        <f t="shared" si="4"/>
        <v>22010暖房設備用有り</v>
      </c>
      <c r="Z101" s="69">
        <v>-0.26</v>
      </c>
      <c r="AA101" s="69">
        <v>1.26</v>
      </c>
      <c r="AB101" s="70">
        <v>0.82779999999999998</v>
      </c>
      <c r="AC101" s="70">
        <v>0.98809999999999998</v>
      </c>
      <c r="AD101" s="61">
        <f>HLOOKUP(T101,既存設備NO2!$E$16:$P$17,2,0)</f>
        <v>0</v>
      </c>
      <c r="AE101" s="78">
        <f t="shared" si="3"/>
        <v>0.98799999999999999</v>
      </c>
    </row>
    <row r="102" spans="13:31" ht="13.5" customHeight="1">
      <c r="M102" s="46">
        <v>8</v>
      </c>
      <c r="N102" s="47" t="s">
        <v>90</v>
      </c>
      <c r="O102" s="47" t="s">
        <v>113</v>
      </c>
      <c r="P102" s="47" t="s">
        <v>114</v>
      </c>
      <c r="Q102" s="47" t="s">
        <v>294</v>
      </c>
      <c r="R102" s="48">
        <v>0.25600000000000001</v>
      </c>
      <c r="T102" s="55">
        <v>2</v>
      </c>
      <c r="U102" s="67">
        <v>2010</v>
      </c>
      <c r="V102" s="46" t="s">
        <v>156</v>
      </c>
      <c r="W102" s="46" t="s">
        <v>125</v>
      </c>
      <c r="X102" s="46" t="s">
        <v>140</v>
      </c>
      <c r="Y102" s="68" t="str">
        <f t="shared" si="4"/>
        <v>22010暖房店舗用無し（一定速）</v>
      </c>
      <c r="Z102" s="69">
        <v>0.25</v>
      </c>
      <c r="AA102" s="69">
        <v>0.75</v>
      </c>
      <c r="AB102" s="70">
        <v>0.25</v>
      </c>
      <c r="AC102" s="70">
        <v>0.75</v>
      </c>
      <c r="AD102" s="61">
        <f>HLOOKUP(T102,既存設備NO2!$E$16:$P$17,2,0)</f>
        <v>0</v>
      </c>
      <c r="AE102" s="78">
        <f t="shared" si="3"/>
        <v>0.75</v>
      </c>
    </row>
    <row r="103" spans="13:31" ht="13.5" customHeight="1">
      <c r="M103" s="46">
        <v>8</v>
      </c>
      <c r="N103" s="47" t="s">
        <v>171</v>
      </c>
      <c r="O103" s="47" t="s">
        <v>113</v>
      </c>
      <c r="P103" s="47" t="s">
        <v>114</v>
      </c>
      <c r="Q103" s="47" t="s">
        <v>295</v>
      </c>
      <c r="R103" s="48">
        <v>0.626</v>
      </c>
      <c r="T103" s="55">
        <v>2</v>
      </c>
      <c r="U103" s="67">
        <v>2010</v>
      </c>
      <c r="V103" s="46" t="s">
        <v>156</v>
      </c>
      <c r="W103" s="46" t="s">
        <v>111</v>
      </c>
      <c r="X103" s="46" t="s">
        <v>140</v>
      </c>
      <c r="Y103" s="68" t="str">
        <f t="shared" si="4"/>
        <v>22010暖房ビル用マルチ無し（一定速）</v>
      </c>
      <c r="Z103" s="69">
        <v>0.25</v>
      </c>
      <c r="AA103" s="69">
        <v>0.75</v>
      </c>
      <c r="AB103" s="70">
        <v>0.25</v>
      </c>
      <c r="AC103" s="70">
        <v>0.75</v>
      </c>
      <c r="AD103" s="61">
        <f>HLOOKUP(T103,既存設備NO2!$E$16:$P$17,2,0)</f>
        <v>0</v>
      </c>
      <c r="AE103" s="78">
        <f t="shared" si="3"/>
        <v>0.75</v>
      </c>
    </row>
    <row r="104" spans="13:31" ht="13.5" customHeight="1">
      <c r="M104" s="46">
        <v>9</v>
      </c>
      <c r="N104" s="47" t="s">
        <v>112</v>
      </c>
      <c r="O104" s="47" t="s">
        <v>113</v>
      </c>
      <c r="P104" s="47" t="s">
        <v>114</v>
      </c>
      <c r="Q104" s="47" t="s">
        <v>296</v>
      </c>
      <c r="R104" s="48">
        <v>0.432</v>
      </c>
      <c r="T104" s="55">
        <v>2</v>
      </c>
      <c r="U104" s="67">
        <v>2010</v>
      </c>
      <c r="V104" s="46" t="s">
        <v>156</v>
      </c>
      <c r="W104" s="46" t="s">
        <v>121</v>
      </c>
      <c r="X104" s="46" t="s">
        <v>140</v>
      </c>
      <c r="Y104" s="68" t="str">
        <f t="shared" si="4"/>
        <v>22010暖房設備用無し（一定速）</v>
      </c>
      <c r="Z104" s="69">
        <v>0.25</v>
      </c>
      <c r="AA104" s="69">
        <v>0.75</v>
      </c>
      <c r="AB104" s="70">
        <v>0.25</v>
      </c>
      <c r="AC104" s="70">
        <v>0.75</v>
      </c>
      <c r="AD104" s="61">
        <f>HLOOKUP(T104,既存設備NO2!$E$16:$P$17,2,0)</f>
        <v>0</v>
      </c>
      <c r="AE104" s="78">
        <f t="shared" si="3"/>
        <v>0.75</v>
      </c>
    </row>
    <row r="105" spans="13:31" ht="13.5" customHeight="1">
      <c r="M105" s="46">
        <v>9</v>
      </c>
      <c r="N105" s="47" t="s">
        <v>122</v>
      </c>
      <c r="O105" s="47" t="s">
        <v>113</v>
      </c>
      <c r="P105" s="47" t="s">
        <v>114</v>
      </c>
      <c r="Q105" s="47" t="s">
        <v>297</v>
      </c>
      <c r="R105" s="48">
        <v>0.46200000000000002</v>
      </c>
      <c r="T105" s="55">
        <v>2</v>
      </c>
      <c r="U105" s="67">
        <v>2015</v>
      </c>
      <c r="V105" s="46" t="s">
        <v>124</v>
      </c>
      <c r="W105" s="46" t="s">
        <v>125</v>
      </c>
      <c r="X105" s="46" t="s">
        <v>102</v>
      </c>
      <c r="Y105" s="68" t="str">
        <f t="shared" si="4"/>
        <v>22015冷房店舗用有り</v>
      </c>
      <c r="Z105" s="69">
        <v>-1.38</v>
      </c>
      <c r="AA105" s="69">
        <v>2.38</v>
      </c>
      <c r="AB105" s="70">
        <v>1.0581</v>
      </c>
      <c r="AC105" s="70">
        <v>1.7705</v>
      </c>
      <c r="AD105" s="61">
        <f>HLOOKUP(T105,既存設備NO2!$E$16:$P$17,2,0)</f>
        <v>0</v>
      </c>
      <c r="AE105" s="78">
        <f t="shared" si="3"/>
        <v>1.77</v>
      </c>
    </row>
    <row r="106" spans="13:31" ht="13.5" customHeight="1">
      <c r="M106" s="46">
        <v>9</v>
      </c>
      <c r="N106" s="47" t="s">
        <v>130</v>
      </c>
      <c r="O106" s="47" t="s">
        <v>113</v>
      </c>
      <c r="P106" s="47" t="s">
        <v>114</v>
      </c>
      <c r="Q106" s="47" t="s">
        <v>298</v>
      </c>
      <c r="R106" s="48">
        <v>0.40500000000000003</v>
      </c>
      <c r="T106" s="55">
        <v>2</v>
      </c>
      <c r="U106" s="67">
        <v>2015</v>
      </c>
      <c r="V106" s="46" t="s">
        <v>124</v>
      </c>
      <c r="W106" s="46" t="s">
        <v>111</v>
      </c>
      <c r="X106" s="46" t="s">
        <v>102</v>
      </c>
      <c r="Y106" s="68" t="str">
        <f t="shared" si="4"/>
        <v>22015冷房ビル用マルチ有り</v>
      </c>
      <c r="Z106" s="69">
        <v>-1.5740000000000001</v>
      </c>
      <c r="AA106" s="69">
        <v>2.5739999999999998</v>
      </c>
      <c r="AB106" s="70">
        <v>1.0751999999999999</v>
      </c>
      <c r="AC106" s="70">
        <v>1.9117</v>
      </c>
      <c r="AD106" s="61">
        <f>HLOOKUP(T106,既存設備NO2!$E$16:$P$17,2,0)</f>
        <v>0</v>
      </c>
      <c r="AE106" s="78">
        <f t="shared" si="3"/>
        <v>1.911</v>
      </c>
    </row>
    <row r="107" spans="13:31" ht="13.5" customHeight="1">
      <c r="M107" s="46">
        <v>9</v>
      </c>
      <c r="N107" s="47" t="s">
        <v>128</v>
      </c>
      <c r="O107" s="47" t="s">
        <v>113</v>
      </c>
      <c r="P107" s="47" t="s">
        <v>114</v>
      </c>
      <c r="Q107" s="47" t="s">
        <v>299</v>
      </c>
      <c r="R107" s="48">
        <v>0.26300000000000001</v>
      </c>
      <c r="T107" s="55">
        <v>2</v>
      </c>
      <c r="U107" s="67">
        <v>2015</v>
      </c>
      <c r="V107" s="46" t="s">
        <v>124</v>
      </c>
      <c r="W107" s="46" t="s">
        <v>121</v>
      </c>
      <c r="X107" s="46" t="s">
        <v>102</v>
      </c>
      <c r="Y107" s="68" t="str">
        <f t="shared" si="4"/>
        <v>22015冷房設備用有り</v>
      </c>
      <c r="Z107" s="69">
        <v>-0.62</v>
      </c>
      <c r="AA107" s="69">
        <v>1.62</v>
      </c>
      <c r="AB107" s="70">
        <v>1.0472999999999999</v>
      </c>
      <c r="AC107" s="70">
        <v>1.2032</v>
      </c>
      <c r="AD107" s="61">
        <f>HLOOKUP(T107,既存設備NO2!$E$16:$P$17,2,0)</f>
        <v>0</v>
      </c>
      <c r="AE107" s="78">
        <f t="shared" si="3"/>
        <v>1.2030000000000001</v>
      </c>
    </row>
    <row r="108" spans="13:31" ht="13.5" customHeight="1">
      <c r="M108" s="46">
        <v>9</v>
      </c>
      <c r="N108" s="47" t="s">
        <v>138</v>
      </c>
      <c r="O108" s="47" t="s">
        <v>113</v>
      </c>
      <c r="P108" s="47" t="s">
        <v>114</v>
      </c>
      <c r="Q108" s="47" t="s">
        <v>300</v>
      </c>
      <c r="R108" s="48">
        <v>0.36199999999999999</v>
      </c>
      <c r="T108" s="55">
        <v>2</v>
      </c>
      <c r="U108" s="67">
        <v>2015</v>
      </c>
      <c r="V108" s="46" t="s">
        <v>124</v>
      </c>
      <c r="W108" s="46" t="s">
        <v>125</v>
      </c>
      <c r="X108" s="46" t="s">
        <v>140</v>
      </c>
      <c r="Y108" s="68" t="str">
        <f t="shared" si="4"/>
        <v>22015冷房店舗用無し（一定速）</v>
      </c>
      <c r="Z108" s="69">
        <v>0.25</v>
      </c>
      <c r="AA108" s="69">
        <v>0.75</v>
      </c>
      <c r="AB108" s="70">
        <v>0.25</v>
      </c>
      <c r="AC108" s="70">
        <v>0.75</v>
      </c>
      <c r="AD108" s="61">
        <f>HLOOKUP(T108,既存設備NO2!$E$16:$P$17,2,0)</f>
        <v>0</v>
      </c>
      <c r="AE108" s="78">
        <f t="shared" si="3"/>
        <v>0.75</v>
      </c>
    </row>
    <row r="109" spans="13:31" ht="13.5" customHeight="1">
      <c r="M109" s="46">
        <v>9</v>
      </c>
      <c r="N109" s="47" t="s">
        <v>143</v>
      </c>
      <c r="O109" s="47" t="s">
        <v>113</v>
      </c>
      <c r="P109" s="47" t="s">
        <v>114</v>
      </c>
      <c r="Q109" s="47" t="s">
        <v>301</v>
      </c>
      <c r="R109" s="48">
        <v>0.41199999999999998</v>
      </c>
      <c r="T109" s="55">
        <v>2</v>
      </c>
      <c r="U109" s="56">
        <v>2015</v>
      </c>
      <c r="V109" s="57" t="s">
        <v>124</v>
      </c>
      <c r="W109" s="57" t="s">
        <v>111</v>
      </c>
      <c r="X109" s="57" t="s">
        <v>140</v>
      </c>
      <c r="Y109" s="58" t="str">
        <f t="shared" si="4"/>
        <v>22015冷房ビル用マルチ無し（一定速）</v>
      </c>
      <c r="Z109" s="59">
        <v>0.25</v>
      </c>
      <c r="AA109" s="59">
        <v>0.75</v>
      </c>
      <c r="AB109" s="60">
        <v>0.25</v>
      </c>
      <c r="AC109" s="60">
        <v>0.75</v>
      </c>
      <c r="AD109" s="61">
        <f>HLOOKUP(T109,既存設備NO2!$E$16:$P$17,2,0)</f>
        <v>0</v>
      </c>
      <c r="AE109" s="62">
        <f t="shared" si="3"/>
        <v>0.75</v>
      </c>
    </row>
    <row r="110" spans="13:31" ht="13.5" customHeight="1">
      <c r="M110" s="46">
        <v>9</v>
      </c>
      <c r="N110" s="47" t="s">
        <v>149</v>
      </c>
      <c r="O110" s="47" t="s">
        <v>113</v>
      </c>
      <c r="P110" s="47" t="s">
        <v>114</v>
      </c>
      <c r="Q110" s="47" t="s">
        <v>302</v>
      </c>
      <c r="R110" s="48">
        <v>0.39800000000000002</v>
      </c>
      <c r="T110" s="55">
        <v>2</v>
      </c>
      <c r="U110" s="56">
        <v>2015</v>
      </c>
      <c r="V110" s="57" t="s">
        <v>124</v>
      </c>
      <c r="W110" s="57" t="s">
        <v>121</v>
      </c>
      <c r="X110" s="57" t="s">
        <v>140</v>
      </c>
      <c r="Y110" s="58" t="str">
        <f t="shared" si="4"/>
        <v>22015冷房設備用無し（一定速）</v>
      </c>
      <c r="Z110" s="59">
        <v>0.25</v>
      </c>
      <c r="AA110" s="59">
        <v>0.75</v>
      </c>
      <c r="AB110" s="60">
        <v>0.25</v>
      </c>
      <c r="AC110" s="60">
        <v>0.75</v>
      </c>
      <c r="AD110" s="61">
        <f>HLOOKUP(T110,既存設備NO2!$E$16:$P$17,2,0)</f>
        <v>0</v>
      </c>
      <c r="AE110" s="62">
        <f t="shared" si="3"/>
        <v>0.75</v>
      </c>
    </row>
    <row r="111" spans="13:31" ht="13.5" customHeight="1">
      <c r="M111" s="46">
        <v>9</v>
      </c>
      <c r="N111" s="47" t="s">
        <v>154</v>
      </c>
      <c r="O111" s="47" t="s">
        <v>113</v>
      </c>
      <c r="P111" s="47" t="s">
        <v>114</v>
      </c>
      <c r="Q111" s="47" t="s">
        <v>303</v>
      </c>
      <c r="R111" s="48">
        <v>0.29599999999999999</v>
      </c>
      <c r="T111" s="55">
        <v>2</v>
      </c>
      <c r="U111" s="56">
        <v>2015</v>
      </c>
      <c r="V111" s="57" t="s">
        <v>156</v>
      </c>
      <c r="W111" s="57" t="s">
        <v>125</v>
      </c>
      <c r="X111" s="57" t="s">
        <v>102</v>
      </c>
      <c r="Y111" s="58" t="str">
        <f t="shared" si="4"/>
        <v>22015暖房店舗用有り</v>
      </c>
      <c r="Z111" s="59">
        <v>-0.97</v>
      </c>
      <c r="AA111" s="59">
        <v>1.97</v>
      </c>
      <c r="AB111" s="60">
        <v>1.0867</v>
      </c>
      <c r="AC111" s="60">
        <v>1.4558</v>
      </c>
      <c r="AD111" s="61">
        <f>HLOOKUP(T111,既存設備NO2!$E$16:$P$17,2,0)</f>
        <v>0</v>
      </c>
      <c r="AE111" s="62">
        <f t="shared" si="3"/>
        <v>1.4550000000000001</v>
      </c>
    </row>
    <row r="112" spans="13:31" ht="13.5" customHeight="1">
      <c r="M112" s="46">
        <v>9</v>
      </c>
      <c r="N112" s="47" t="s">
        <v>153</v>
      </c>
      <c r="O112" s="47" t="s">
        <v>113</v>
      </c>
      <c r="P112" s="47" t="s">
        <v>114</v>
      </c>
      <c r="Q112" s="47" t="s">
        <v>304</v>
      </c>
      <c r="R112" s="48">
        <v>0.372</v>
      </c>
      <c r="T112" s="55">
        <v>2</v>
      </c>
      <c r="U112" s="56">
        <v>2015</v>
      </c>
      <c r="V112" s="57" t="s">
        <v>156</v>
      </c>
      <c r="W112" s="57" t="s">
        <v>111</v>
      </c>
      <c r="X112" s="57" t="s">
        <v>102</v>
      </c>
      <c r="Y112" s="58" t="str">
        <f t="shared" si="4"/>
        <v>22015暖房ビル用マルチ有り</v>
      </c>
      <c r="Z112" s="59">
        <v>-0.876</v>
      </c>
      <c r="AA112" s="59">
        <v>1.8759999999999999</v>
      </c>
      <c r="AB112" s="60">
        <v>1.0398000000000001</v>
      </c>
      <c r="AC112" s="60">
        <v>1.3971</v>
      </c>
      <c r="AD112" s="61">
        <f>HLOOKUP(T112,既存設備NO2!$E$16:$P$17,2,0)</f>
        <v>0</v>
      </c>
      <c r="AE112" s="62">
        <f t="shared" si="3"/>
        <v>1.397</v>
      </c>
    </row>
    <row r="113" spans="13:31" ht="13.5" customHeight="1">
      <c r="M113" s="46">
        <v>9</v>
      </c>
      <c r="N113" s="47" t="s">
        <v>110</v>
      </c>
      <c r="O113" s="47" t="s">
        <v>113</v>
      </c>
      <c r="P113" s="47" t="s">
        <v>114</v>
      </c>
      <c r="Q113" s="47" t="s">
        <v>305</v>
      </c>
      <c r="R113" s="48">
        <v>0.23300000000000001</v>
      </c>
      <c r="T113" s="55">
        <v>2</v>
      </c>
      <c r="U113" s="56">
        <v>2015</v>
      </c>
      <c r="V113" s="57" t="s">
        <v>156</v>
      </c>
      <c r="W113" s="57" t="s">
        <v>121</v>
      </c>
      <c r="X113" s="57" t="s">
        <v>102</v>
      </c>
      <c r="Y113" s="58" t="str">
        <f t="shared" si="4"/>
        <v>22015暖房設備用有り</v>
      </c>
      <c r="Z113" s="59">
        <v>-0.59799999999999998</v>
      </c>
      <c r="AA113" s="59">
        <v>1.5980000000000001</v>
      </c>
      <c r="AB113" s="60">
        <v>1.0339</v>
      </c>
      <c r="AC113" s="60">
        <v>1.19</v>
      </c>
      <c r="AD113" s="61">
        <f>HLOOKUP(T113,既存設備NO2!$E$16:$P$17,2,0)</f>
        <v>0</v>
      </c>
      <c r="AE113" s="62">
        <f t="shared" si="3"/>
        <v>1.19</v>
      </c>
    </row>
    <row r="114" spans="13:31" ht="13.5" customHeight="1">
      <c r="M114" s="46">
        <v>9</v>
      </c>
      <c r="N114" s="47" t="s">
        <v>90</v>
      </c>
      <c r="O114" s="47" t="s">
        <v>113</v>
      </c>
      <c r="P114" s="47" t="s">
        <v>114</v>
      </c>
      <c r="Q114" s="47" t="s">
        <v>306</v>
      </c>
      <c r="R114" s="48">
        <v>0.129</v>
      </c>
      <c r="T114" s="55">
        <v>2</v>
      </c>
      <c r="U114" s="56">
        <v>2015</v>
      </c>
      <c r="V114" s="57" t="s">
        <v>156</v>
      </c>
      <c r="W114" s="57" t="s">
        <v>125</v>
      </c>
      <c r="X114" s="57" t="s">
        <v>140</v>
      </c>
      <c r="Y114" s="58" t="str">
        <f t="shared" si="4"/>
        <v>22015暖房店舗用無し（一定速）</v>
      </c>
      <c r="Z114" s="59">
        <v>0.25</v>
      </c>
      <c r="AA114" s="59">
        <v>0.75</v>
      </c>
      <c r="AB114" s="60">
        <v>0.25</v>
      </c>
      <c r="AC114" s="60">
        <v>0.75</v>
      </c>
      <c r="AD114" s="61">
        <f>HLOOKUP(T114,既存設備NO2!$E$16:$P$17,2,0)</f>
        <v>0</v>
      </c>
      <c r="AE114" s="62">
        <f t="shared" si="3"/>
        <v>0.75</v>
      </c>
    </row>
    <row r="115" spans="13:31" ht="13.5" customHeight="1">
      <c r="M115" s="46">
        <v>9</v>
      </c>
      <c r="N115" s="47" t="s">
        <v>171</v>
      </c>
      <c r="O115" s="47" t="s">
        <v>113</v>
      </c>
      <c r="P115" s="47" t="s">
        <v>114</v>
      </c>
      <c r="Q115" s="47" t="s">
        <v>307</v>
      </c>
      <c r="R115" s="48">
        <v>0.46600000000000003</v>
      </c>
      <c r="T115" s="55">
        <v>2</v>
      </c>
      <c r="U115" s="56">
        <v>2015</v>
      </c>
      <c r="V115" s="57" t="s">
        <v>156</v>
      </c>
      <c r="W115" s="57" t="s">
        <v>111</v>
      </c>
      <c r="X115" s="57" t="s">
        <v>140</v>
      </c>
      <c r="Y115" s="58" t="str">
        <f t="shared" si="4"/>
        <v>22015暖房ビル用マルチ無し（一定速）</v>
      </c>
      <c r="Z115" s="59">
        <v>0.25</v>
      </c>
      <c r="AA115" s="59">
        <v>0.75</v>
      </c>
      <c r="AB115" s="60">
        <v>0.25</v>
      </c>
      <c r="AC115" s="60">
        <v>0.75</v>
      </c>
      <c r="AD115" s="61">
        <f>HLOOKUP(T115,既存設備NO2!$E$16:$P$17,2,0)</f>
        <v>0</v>
      </c>
      <c r="AE115" s="62">
        <f t="shared" si="3"/>
        <v>0.75</v>
      </c>
    </row>
    <row r="116" spans="13:31" ht="13.5" customHeight="1">
      <c r="M116" s="46">
        <v>10</v>
      </c>
      <c r="N116" s="47" t="s">
        <v>112</v>
      </c>
      <c r="O116" s="47" t="s">
        <v>113</v>
      </c>
      <c r="P116" s="47" t="s">
        <v>114</v>
      </c>
      <c r="Q116" s="47" t="s">
        <v>308</v>
      </c>
      <c r="R116" s="48">
        <v>0.20599999999999999</v>
      </c>
      <c r="T116" s="55">
        <v>2</v>
      </c>
      <c r="U116" s="57">
        <v>2015</v>
      </c>
      <c r="V116" s="57" t="s">
        <v>156</v>
      </c>
      <c r="W116" s="57" t="s">
        <v>121</v>
      </c>
      <c r="X116" s="57" t="s">
        <v>140</v>
      </c>
      <c r="Y116" s="58" t="str">
        <f t="shared" si="4"/>
        <v>22015暖房設備用無し（一定速）</v>
      </c>
      <c r="Z116" s="59">
        <v>0.25</v>
      </c>
      <c r="AA116" s="59">
        <v>0.75</v>
      </c>
      <c r="AB116" s="60">
        <v>0.25</v>
      </c>
      <c r="AC116" s="60">
        <v>0.75</v>
      </c>
      <c r="AD116" s="61">
        <f>HLOOKUP(T116,既存設備NO2!$E$16:$P$17,2,0)</f>
        <v>0</v>
      </c>
      <c r="AE116" s="62">
        <f t="shared" si="3"/>
        <v>0.75</v>
      </c>
    </row>
    <row r="117" spans="13:31" ht="13.5" customHeight="1">
      <c r="M117" s="46">
        <v>10</v>
      </c>
      <c r="N117" s="47" t="s">
        <v>122</v>
      </c>
      <c r="O117" s="47" t="s">
        <v>113</v>
      </c>
      <c r="P117" s="47" t="s">
        <v>114</v>
      </c>
      <c r="Q117" s="47" t="s">
        <v>309</v>
      </c>
      <c r="R117" s="48">
        <v>0.214</v>
      </c>
      <c r="T117" s="71">
        <v>2</v>
      </c>
      <c r="U117" s="72">
        <v>2020</v>
      </c>
      <c r="V117" s="72" t="s">
        <v>124</v>
      </c>
      <c r="W117" s="72" t="s">
        <v>125</v>
      </c>
      <c r="X117" s="72" t="s">
        <v>102</v>
      </c>
      <c r="Y117" s="73" t="str">
        <f t="shared" si="4"/>
        <v>22020冷房店舗用有り</v>
      </c>
      <c r="Z117" s="72">
        <v>-1.38</v>
      </c>
      <c r="AA117" s="72">
        <v>2.38</v>
      </c>
      <c r="AB117" s="72">
        <v>1.0581</v>
      </c>
      <c r="AC117" s="72">
        <v>1.7705</v>
      </c>
      <c r="AD117" s="61">
        <f>HLOOKUP(T117,既存設備NO2!$E$16:$P$17,2,0)</f>
        <v>0</v>
      </c>
      <c r="AE117" s="74">
        <f t="shared" si="3"/>
        <v>1.77</v>
      </c>
    </row>
    <row r="118" spans="13:31" ht="13.5" customHeight="1">
      <c r="M118" s="46">
        <v>10</v>
      </c>
      <c r="N118" s="47" t="s">
        <v>130</v>
      </c>
      <c r="O118" s="47" t="s">
        <v>113</v>
      </c>
      <c r="P118" s="47" t="s">
        <v>114</v>
      </c>
      <c r="Q118" s="47" t="s">
        <v>310</v>
      </c>
      <c r="R118" s="48">
        <v>0.216</v>
      </c>
      <c r="T118" s="71">
        <v>2</v>
      </c>
      <c r="U118" s="72">
        <v>2020</v>
      </c>
      <c r="V118" s="72" t="s">
        <v>124</v>
      </c>
      <c r="W118" s="72" t="s">
        <v>111</v>
      </c>
      <c r="X118" s="72" t="s">
        <v>102</v>
      </c>
      <c r="Y118" s="73" t="str">
        <f t="shared" si="4"/>
        <v>22020冷房ビル用マルチ有り</v>
      </c>
      <c r="Z118" s="72">
        <v>-1.68</v>
      </c>
      <c r="AA118" s="72">
        <v>2.68</v>
      </c>
      <c r="AB118" s="72">
        <v>1.0788</v>
      </c>
      <c r="AC118" s="72">
        <v>2.0053000000000001</v>
      </c>
      <c r="AD118" s="61">
        <f>HLOOKUP(T118,既存設備NO2!$E$16:$P$17,2,0)</f>
        <v>0</v>
      </c>
      <c r="AE118" s="74">
        <f t="shared" si="3"/>
        <v>2.0049999999999999</v>
      </c>
    </row>
    <row r="119" spans="13:31" ht="13.5" customHeight="1">
      <c r="M119" s="46">
        <v>10</v>
      </c>
      <c r="N119" s="47" t="s">
        <v>128</v>
      </c>
      <c r="O119" s="47" t="s">
        <v>113</v>
      </c>
      <c r="P119" s="47" t="s">
        <v>114</v>
      </c>
      <c r="Q119" s="47" t="s">
        <v>311</v>
      </c>
      <c r="R119" s="48">
        <v>9.6000000000000002E-2</v>
      </c>
      <c r="T119" s="71">
        <v>2</v>
      </c>
      <c r="U119" s="72">
        <v>2020</v>
      </c>
      <c r="V119" s="72" t="s">
        <v>124</v>
      </c>
      <c r="W119" s="72" t="s">
        <v>121</v>
      </c>
      <c r="X119" s="72" t="s">
        <v>102</v>
      </c>
      <c r="Y119" s="73" t="str">
        <f t="shared" si="4"/>
        <v>22020冷房設備用有り</v>
      </c>
      <c r="Z119" s="72">
        <v>-0.62</v>
      </c>
      <c r="AA119" s="72">
        <v>1.62</v>
      </c>
      <c r="AB119" s="72">
        <v>1.0472999999999999</v>
      </c>
      <c r="AC119" s="72">
        <v>1.2032</v>
      </c>
      <c r="AD119" s="61">
        <f>HLOOKUP(T119,既存設備NO2!$E$16:$P$17,2,0)</f>
        <v>0</v>
      </c>
      <c r="AE119" s="74">
        <f t="shared" si="3"/>
        <v>1.2030000000000001</v>
      </c>
    </row>
    <row r="120" spans="13:31" ht="13.5" customHeight="1">
      <c r="M120" s="46">
        <v>10</v>
      </c>
      <c r="N120" s="47" t="s">
        <v>138</v>
      </c>
      <c r="O120" s="47" t="s">
        <v>113</v>
      </c>
      <c r="P120" s="47" t="s">
        <v>114</v>
      </c>
      <c r="Q120" s="47" t="s">
        <v>312</v>
      </c>
      <c r="R120" s="48">
        <v>0.17</v>
      </c>
      <c r="T120" s="71">
        <v>2</v>
      </c>
      <c r="U120" s="72">
        <v>2020</v>
      </c>
      <c r="V120" s="72" t="s">
        <v>124</v>
      </c>
      <c r="W120" s="72" t="s">
        <v>125</v>
      </c>
      <c r="X120" s="72" t="s">
        <v>140</v>
      </c>
      <c r="Y120" s="73" t="str">
        <f t="shared" si="4"/>
        <v>22020冷房店舗用無し（一定速）</v>
      </c>
      <c r="Z120" s="75">
        <v>0.25</v>
      </c>
      <c r="AA120" s="75">
        <v>0.75</v>
      </c>
      <c r="AB120" s="76">
        <v>0.25</v>
      </c>
      <c r="AC120" s="76">
        <v>0.75</v>
      </c>
      <c r="AD120" s="61">
        <f>HLOOKUP(T120,既存設備NO2!$E$16:$P$17,2,0)</f>
        <v>0</v>
      </c>
      <c r="AE120" s="74">
        <f t="shared" si="3"/>
        <v>0.75</v>
      </c>
    </row>
    <row r="121" spans="13:31" ht="13.5" customHeight="1">
      <c r="M121" s="46">
        <v>10</v>
      </c>
      <c r="N121" s="47" t="s">
        <v>143</v>
      </c>
      <c r="O121" s="47" t="s">
        <v>113</v>
      </c>
      <c r="P121" s="47" t="s">
        <v>114</v>
      </c>
      <c r="Q121" s="47" t="s">
        <v>313</v>
      </c>
      <c r="R121" s="48">
        <v>0.20699999999999999</v>
      </c>
      <c r="T121" s="71">
        <v>2</v>
      </c>
      <c r="U121" s="72">
        <v>2020</v>
      </c>
      <c r="V121" s="72" t="s">
        <v>124</v>
      </c>
      <c r="W121" s="72" t="s">
        <v>111</v>
      </c>
      <c r="X121" s="72" t="s">
        <v>140</v>
      </c>
      <c r="Y121" s="73" t="str">
        <f t="shared" si="4"/>
        <v>22020冷房ビル用マルチ無し（一定速）</v>
      </c>
      <c r="Z121" s="75">
        <v>0.25</v>
      </c>
      <c r="AA121" s="75">
        <v>0.75</v>
      </c>
      <c r="AB121" s="76">
        <v>0.25</v>
      </c>
      <c r="AC121" s="76">
        <v>0.75</v>
      </c>
      <c r="AD121" s="61">
        <f>HLOOKUP(T121,既存設備NO2!$E$16:$P$17,2,0)</f>
        <v>0</v>
      </c>
      <c r="AE121" s="74">
        <f t="shared" si="3"/>
        <v>0.75</v>
      </c>
    </row>
    <row r="122" spans="13:31" ht="13.5" customHeight="1">
      <c r="M122" s="46">
        <v>10</v>
      </c>
      <c r="N122" s="47" t="s">
        <v>149</v>
      </c>
      <c r="O122" s="47" t="s">
        <v>113</v>
      </c>
      <c r="P122" s="47" t="s">
        <v>114</v>
      </c>
      <c r="Q122" s="47" t="s">
        <v>314</v>
      </c>
      <c r="R122" s="48">
        <v>0.18</v>
      </c>
      <c r="T122" s="71">
        <v>2</v>
      </c>
      <c r="U122" s="72">
        <v>2020</v>
      </c>
      <c r="V122" s="72" t="s">
        <v>124</v>
      </c>
      <c r="W122" s="72" t="s">
        <v>121</v>
      </c>
      <c r="X122" s="72" t="s">
        <v>140</v>
      </c>
      <c r="Y122" s="73" t="str">
        <f t="shared" si="4"/>
        <v>22020冷房設備用無し（一定速）</v>
      </c>
      <c r="Z122" s="75">
        <v>0.25</v>
      </c>
      <c r="AA122" s="75">
        <v>0.75</v>
      </c>
      <c r="AB122" s="76">
        <v>0.25</v>
      </c>
      <c r="AC122" s="76">
        <v>0.75</v>
      </c>
      <c r="AD122" s="61">
        <f>HLOOKUP(T122,既存設備NO2!$E$16:$P$17,2,0)</f>
        <v>0</v>
      </c>
      <c r="AE122" s="74">
        <f t="shared" ref="AE122:AE185" si="5">ROUNDDOWN(IF(AD122&gt;=0.25,Z122*AD122+AA122,AB122*AD122+AC122),3)</f>
        <v>0.75</v>
      </c>
    </row>
    <row r="123" spans="13:31" ht="13.5" customHeight="1">
      <c r="M123" s="46">
        <v>10</v>
      </c>
      <c r="N123" s="47" t="s">
        <v>154</v>
      </c>
      <c r="O123" s="47" t="s">
        <v>113</v>
      </c>
      <c r="P123" s="47" t="s">
        <v>114</v>
      </c>
      <c r="Q123" s="47" t="s">
        <v>315</v>
      </c>
      <c r="R123" s="48">
        <v>0.154</v>
      </c>
      <c r="T123" s="71">
        <v>2</v>
      </c>
      <c r="U123" s="72">
        <v>2020</v>
      </c>
      <c r="V123" s="72" t="s">
        <v>156</v>
      </c>
      <c r="W123" s="72" t="s">
        <v>125</v>
      </c>
      <c r="X123" s="72" t="s">
        <v>102</v>
      </c>
      <c r="Y123" s="73" t="str">
        <f t="shared" si="4"/>
        <v>22020暖房店舗用有り</v>
      </c>
      <c r="Z123" s="72">
        <v>-0.96</v>
      </c>
      <c r="AA123" s="72">
        <v>1.96</v>
      </c>
      <c r="AB123" s="72">
        <v>1.0862000000000001</v>
      </c>
      <c r="AC123" s="72">
        <v>1.4483999999999999</v>
      </c>
      <c r="AD123" s="61">
        <f>HLOOKUP(T123,既存設備NO2!$E$16:$P$17,2,0)</f>
        <v>0</v>
      </c>
      <c r="AE123" s="74">
        <f t="shared" si="5"/>
        <v>1.448</v>
      </c>
    </row>
    <row r="124" spans="13:31" ht="13.5" customHeight="1">
      <c r="M124" s="46">
        <v>10</v>
      </c>
      <c r="N124" s="47" t="s">
        <v>153</v>
      </c>
      <c r="O124" s="47" t="s">
        <v>113</v>
      </c>
      <c r="P124" s="47" t="s">
        <v>114</v>
      </c>
      <c r="Q124" s="47" t="s">
        <v>316</v>
      </c>
      <c r="R124" s="48">
        <v>0.18</v>
      </c>
      <c r="T124" s="71">
        <v>2</v>
      </c>
      <c r="U124" s="72">
        <v>2020</v>
      </c>
      <c r="V124" s="72" t="s">
        <v>156</v>
      </c>
      <c r="W124" s="72" t="s">
        <v>111</v>
      </c>
      <c r="X124" s="72" t="s">
        <v>102</v>
      </c>
      <c r="Y124" s="73" t="str">
        <f t="shared" si="4"/>
        <v>22020暖房ビル用マルチ有り</v>
      </c>
      <c r="Z124" s="72">
        <v>-1.1000000000000001</v>
      </c>
      <c r="AA124" s="72">
        <v>2.1</v>
      </c>
      <c r="AB124" s="72">
        <v>1.0416000000000001</v>
      </c>
      <c r="AC124" s="72">
        <v>1.4596</v>
      </c>
      <c r="AD124" s="61">
        <f>HLOOKUP(T124,既存設備NO2!$E$16:$P$17,2,0)</f>
        <v>0</v>
      </c>
      <c r="AE124" s="74">
        <f t="shared" si="5"/>
        <v>1.4590000000000001</v>
      </c>
    </row>
    <row r="125" spans="13:31" ht="13.5" customHeight="1">
      <c r="M125" s="46">
        <v>10</v>
      </c>
      <c r="N125" s="47" t="s">
        <v>110</v>
      </c>
      <c r="O125" s="47" t="s">
        <v>113</v>
      </c>
      <c r="P125" s="47" t="s">
        <v>114</v>
      </c>
      <c r="Q125" s="47" t="s">
        <v>317</v>
      </c>
      <c r="R125" s="48">
        <v>0.107</v>
      </c>
      <c r="T125" s="71">
        <v>2</v>
      </c>
      <c r="U125" s="72">
        <v>2020</v>
      </c>
      <c r="V125" s="72" t="s">
        <v>156</v>
      </c>
      <c r="W125" s="72" t="s">
        <v>121</v>
      </c>
      <c r="X125" s="72" t="s">
        <v>102</v>
      </c>
      <c r="Y125" s="73" t="str">
        <f t="shared" si="4"/>
        <v>22020暖房設備用有り</v>
      </c>
      <c r="Z125" s="72">
        <v>-0.46</v>
      </c>
      <c r="AA125" s="72">
        <v>1.46</v>
      </c>
      <c r="AB125" s="72">
        <v>0.94</v>
      </c>
      <c r="AC125" s="72">
        <v>1.1100000000000001</v>
      </c>
      <c r="AD125" s="61">
        <f>HLOOKUP(T125,既存設備NO2!$E$16:$P$17,2,0)</f>
        <v>0</v>
      </c>
      <c r="AE125" s="74">
        <f t="shared" si="5"/>
        <v>1.1100000000000001</v>
      </c>
    </row>
    <row r="126" spans="13:31" ht="13.5" customHeight="1">
      <c r="M126" s="46">
        <v>10</v>
      </c>
      <c r="N126" s="47" t="s">
        <v>90</v>
      </c>
      <c r="O126" s="47" t="s">
        <v>113</v>
      </c>
      <c r="P126" s="47" t="s">
        <v>114</v>
      </c>
      <c r="Q126" s="47" t="s">
        <v>318</v>
      </c>
      <c r="R126" s="48">
        <v>0</v>
      </c>
      <c r="T126" s="71">
        <v>2</v>
      </c>
      <c r="U126" s="72">
        <v>2020</v>
      </c>
      <c r="V126" s="72" t="s">
        <v>156</v>
      </c>
      <c r="W126" s="72" t="s">
        <v>125</v>
      </c>
      <c r="X126" s="72" t="s">
        <v>140</v>
      </c>
      <c r="Y126" s="73" t="str">
        <f t="shared" si="4"/>
        <v>22020暖房店舗用無し（一定速）</v>
      </c>
      <c r="Z126" s="75">
        <v>0.25</v>
      </c>
      <c r="AA126" s="75">
        <v>0.75</v>
      </c>
      <c r="AB126" s="76">
        <v>0.25</v>
      </c>
      <c r="AC126" s="76">
        <v>0.75</v>
      </c>
      <c r="AD126" s="61">
        <f>HLOOKUP(T126,既存設備NO2!$E$16:$P$17,2,0)</f>
        <v>0</v>
      </c>
      <c r="AE126" s="74">
        <f t="shared" si="5"/>
        <v>0.75</v>
      </c>
    </row>
    <row r="127" spans="13:31" ht="13.5" customHeight="1">
      <c r="M127" s="46">
        <v>10</v>
      </c>
      <c r="N127" s="47" t="s">
        <v>171</v>
      </c>
      <c r="O127" s="47" t="s">
        <v>113</v>
      </c>
      <c r="P127" s="47" t="s">
        <v>114</v>
      </c>
      <c r="Q127" s="47" t="s">
        <v>319</v>
      </c>
      <c r="R127" s="48">
        <v>0.224</v>
      </c>
      <c r="T127" s="71">
        <v>2</v>
      </c>
      <c r="U127" s="72">
        <v>2020</v>
      </c>
      <c r="V127" s="72" t="s">
        <v>156</v>
      </c>
      <c r="W127" s="72" t="s">
        <v>111</v>
      </c>
      <c r="X127" s="72" t="s">
        <v>140</v>
      </c>
      <c r="Y127" s="73" t="str">
        <f t="shared" si="4"/>
        <v>22020暖房ビル用マルチ無し（一定速）</v>
      </c>
      <c r="Z127" s="75">
        <v>0.25</v>
      </c>
      <c r="AA127" s="75">
        <v>0.75</v>
      </c>
      <c r="AB127" s="76">
        <v>0.25</v>
      </c>
      <c r="AC127" s="76">
        <v>0.75</v>
      </c>
      <c r="AD127" s="61">
        <f>HLOOKUP(T127,既存設備NO2!$E$16:$P$17,2,0)</f>
        <v>0</v>
      </c>
      <c r="AE127" s="74">
        <f t="shared" si="5"/>
        <v>0.75</v>
      </c>
    </row>
    <row r="128" spans="13:31" ht="13.5" customHeight="1">
      <c r="M128" s="46">
        <v>11</v>
      </c>
      <c r="N128" s="47" t="s">
        <v>112</v>
      </c>
      <c r="O128" s="47" t="s">
        <v>113</v>
      </c>
      <c r="P128" s="47" t="s">
        <v>114</v>
      </c>
      <c r="Q128" s="47" t="s">
        <v>320</v>
      </c>
      <c r="R128" s="48">
        <v>0.129</v>
      </c>
      <c r="T128" s="71">
        <v>2</v>
      </c>
      <c r="U128" s="72">
        <v>2020</v>
      </c>
      <c r="V128" s="72" t="s">
        <v>156</v>
      </c>
      <c r="W128" s="72" t="s">
        <v>121</v>
      </c>
      <c r="X128" s="72" t="s">
        <v>140</v>
      </c>
      <c r="Y128" s="73" t="str">
        <f t="shared" si="4"/>
        <v>22020暖房設備用無し（一定速）</v>
      </c>
      <c r="Z128" s="75">
        <v>0.25</v>
      </c>
      <c r="AA128" s="75">
        <v>0.75</v>
      </c>
      <c r="AB128" s="76">
        <v>0.25</v>
      </c>
      <c r="AC128" s="76">
        <v>0.75</v>
      </c>
      <c r="AD128" s="61">
        <f>HLOOKUP(T128,既存設備NO2!$E$16:$P$17,2,0)</f>
        <v>0</v>
      </c>
      <c r="AE128" s="74">
        <f t="shared" si="5"/>
        <v>0.75</v>
      </c>
    </row>
    <row r="129" spans="13:31" ht="13.5" customHeight="1">
      <c r="M129" s="46">
        <v>11</v>
      </c>
      <c r="N129" s="47" t="s">
        <v>122</v>
      </c>
      <c r="O129" s="47" t="s">
        <v>113</v>
      </c>
      <c r="P129" s="47" t="s">
        <v>114</v>
      </c>
      <c r="Q129" s="47" t="s">
        <v>321</v>
      </c>
      <c r="R129" s="48">
        <v>9.1999999999999998E-2</v>
      </c>
      <c r="T129" s="55">
        <v>3</v>
      </c>
      <c r="U129" s="56">
        <v>1995</v>
      </c>
      <c r="V129" s="57" t="s">
        <v>124</v>
      </c>
      <c r="W129" s="57" t="s">
        <v>125</v>
      </c>
      <c r="X129" s="57" t="s">
        <v>102</v>
      </c>
      <c r="Y129" s="58" t="str">
        <f t="shared" si="4"/>
        <v>31995冷房店舗用有り</v>
      </c>
      <c r="Z129" s="59">
        <v>0.32</v>
      </c>
      <c r="AA129" s="59">
        <v>0.68</v>
      </c>
      <c r="AB129" s="60">
        <v>1.0165999999999999</v>
      </c>
      <c r="AC129" s="60">
        <v>0.50590000000000002</v>
      </c>
      <c r="AD129" s="61">
        <f>HLOOKUP(T129,既存設備NO2!$E$16:$P$17,2,0)</f>
        <v>0</v>
      </c>
      <c r="AE129" s="62">
        <f t="shared" si="5"/>
        <v>0.505</v>
      </c>
    </row>
    <row r="130" spans="13:31" ht="13.5" customHeight="1">
      <c r="M130" s="46">
        <v>11</v>
      </c>
      <c r="N130" s="47" t="s">
        <v>130</v>
      </c>
      <c r="O130" s="47" t="s">
        <v>113</v>
      </c>
      <c r="P130" s="47" t="s">
        <v>114</v>
      </c>
      <c r="Q130" s="47" t="s">
        <v>322</v>
      </c>
      <c r="R130" s="48">
        <v>0</v>
      </c>
      <c r="T130" s="55">
        <v>3</v>
      </c>
      <c r="U130" s="56">
        <v>1995</v>
      </c>
      <c r="V130" s="57" t="s">
        <v>124</v>
      </c>
      <c r="W130" s="57" t="s">
        <v>111</v>
      </c>
      <c r="X130" s="57" t="s">
        <v>102</v>
      </c>
      <c r="Y130" s="58" t="str">
        <f t="shared" si="4"/>
        <v>31995冷房ビル用マルチ有り</v>
      </c>
      <c r="Z130" s="59">
        <v>-0.218</v>
      </c>
      <c r="AA130" s="59">
        <v>1.218</v>
      </c>
      <c r="AB130" s="60">
        <v>1.0356000000000001</v>
      </c>
      <c r="AC130" s="60">
        <v>0.90459999999999996</v>
      </c>
      <c r="AD130" s="61">
        <f>HLOOKUP(T130,既存設備NO2!$E$16:$P$17,2,0)</f>
        <v>0</v>
      </c>
      <c r="AE130" s="62">
        <f t="shared" si="5"/>
        <v>0.90400000000000003</v>
      </c>
    </row>
    <row r="131" spans="13:31" ht="13.5" customHeight="1">
      <c r="M131" s="46">
        <v>11</v>
      </c>
      <c r="N131" s="47" t="s">
        <v>128</v>
      </c>
      <c r="O131" s="47" t="s">
        <v>113</v>
      </c>
      <c r="P131" s="47" t="s">
        <v>114</v>
      </c>
      <c r="Q131" s="47" t="s">
        <v>323</v>
      </c>
      <c r="R131" s="48">
        <v>0</v>
      </c>
      <c r="T131" s="55">
        <v>3</v>
      </c>
      <c r="U131" s="56">
        <v>1995</v>
      </c>
      <c r="V131" s="57" t="s">
        <v>124</v>
      </c>
      <c r="W131" s="57" t="s">
        <v>121</v>
      </c>
      <c r="X131" s="57" t="s">
        <v>102</v>
      </c>
      <c r="Y131" s="58" t="str">
        <f t="shared" si="4"/>
        <v>31995冷房設備用有り</v>
      </c>
      <c r="Z131" s="59">
        <v>0.25</v>
      </c>
      <c r="AA131" s="59">
        <v>0.75</v>
      </c>
      <c r="AB131" s="60">
        <v>1.0219</v>
      </c>
      <c r="AC131" s="60">
        <v>0.55700000000000005</v>
      </c>
      <c r="AD131" s="61">
        <f>HLOOKUP(T131,既存設備NO2!$E$16:$P$17,2,0)</f>
        <v>0</v>
      </c>
      <c r="AE131" s="62">
        <f t="shared" si="5"/>
        <v>0.55700000000000005</v>
      </c>
    </row>
    <row r="132" spans="13:31" ht="13.5" customHeight="1">
      <c r="M132" s="46">
        <v>11</v>
      </c>
      <c r="N132" s="47" t="s">
        <v>138</v>
      </c>
      <c r="O132" s="47" t="s">
        <v>113</v>
      </c>
      <c r="P132" s="47" t="s">
        <v>114</v>
      </c>
      <c r="Q132" s="47" t="s">
        <v>324</v>
      </c>
      <c r="R132" s="48">
        <v>0.107</v>
      </c>
      <c r="T132" s="55">
        <v>3</v>
      </c>
      <c r="U132" s="56">
        <v>1995</v>
      </c>
      <c r="V132" s="57" t="s">
        <v>124</v>
      </c>
      <c r="W132" s="57" t="s">
        <v>125</v>
      </c>
      <c r="X132" s="57" t="s">
        <v>140</v>
      </c>
      <c r="Y132" s="58" t="str">
        <f t="shared" si="4"/>
        <v>31995冷房店舗用無し（一定速）</v>
      </c>
      <c r="Z132" s="59">
        <v>0.26</v>
      </c>
      <c r="AA132" s="59">
        <v>0.74</v>
      </c>
      <c r="AB132" s="60">
        <v>0.26</v>
      </c>
      <c r="AC132" s="60">
        <v>0.74</v>
      </c>
      <c r="AD132" s="61">
        <f>HLOOKUP(T132,既存設備NO2!$E$16:$P$17,2,0)</f>
        <v>0</v>
      </c>
      <c r="AE132" s="62">
        <f t="shared" si="5"/>
        <v>0.74</v>
      </c>
    </row>
    <row r="133" spans="13:31" ht="13.5" customHeight="1">
      <c r="M133" s="46">
        <v>11</v>
      </c>
      <c r="N133" s="47" t="s">
        <v>143</v>
      </c>
      <c r="O133" s="47" t="s">
        <v>113</v>
      </c>
      <c r="P133" s="47" t="s">
        <v>114</v>
      </c>
      <c r="Q133" s="47" t="s">
        <v>325</v>
      </c>
      <c r="R133" s="48">
        <v>7.0999999999999994E-2</v>
      </c>
      <c r="T133" s="55">
        <v>3</v>
      </c>
      <c r="U133" s="56">
        <v>1995</v>
      </c>
      <c r="V133" s="57" t="s">
        <v>124</v>
      </c>
      <c r="W133" s="57" t="s">
        <v>111</v>
      </c>
      <c r="X133" s="57" t="s">
        <v>140</v>
      </c>
      <c r="Y133" s="58" t="str">
        <f t="shared" si="4"/>
        <v>31995冷房ビル用マルチ無し（一定速）</v>
      </c>
      <c r="Z133" s="59">
        <v>0.26</v>
      </c>
      <c r="AA133" s="59">
        <v>0.74</v>
      </c>
      <c r="AB133" s="60">
        <v>0.26</v>
      </c>
      <c r="AC133" s="60">
        <v>0.74</v>
      </c>
      <c r="AD133" s="61">
        <f>HLOOKUP(T133,既存設備NO2!$E$16:$P$17,2,0)</f>
        <v>0</v>
      </c>
      <c r="AE133" s="62">
        <f t="shared" si="5"/>
        <v>0.74</v>
      </c>
    </row>
    <row r="134" spans="13:31" ht="13.5" customHeight="1">
      <c r="M134" s="46">
        <v>11</v>
      </c>
      <c r="N134" s="47" t="s">
        <v>149</v>
      </c>
      <c r="O134" s="47" t="s">
        <v>113</v>
      </c>
      <c r="P134" s="47" t="s">
        <v>114</v>
      </c>
      <c r="Q134" s="47" t="s">
        <v>326</v>
      </c>
      <c r="R134" s="48">
        <v>0.14799999999999999</v>
      </c>
      <c r="T134" s="55">
        <v>3</v>
      </c>
      <c r="U134" s="56">
        <v>1995</v>
      </c>
      <c r="V134" s="57" t="s">
        <v>124</v>
      </c>
      <c r="W134" s="57" t="s">
        <v>121</v>
      </c>
      <c r="X134" s="57" t="s">
        <v>140</v>
      </c>
      <c r="Y134" s="58" t="str">
        <f t="shared" si="4"/>
        <v>31995冷房設備用無し（一定速）</v>
      </c>
      <c r="Z134" s="59">
        <v>0.26</v>
      </c>
      <c r="AA134" s="59">
        <v>0.74</v>
      </c>
      <c r="AB134" s="60">
        <v>0.26</v>
      </c>
      <c r="AC134" s="60">
        <v>0.74</v>
      </c>
      <c r="AD134" s="61">
        <f>HLOOKUP(T134,既存設備NO2!$E$16:$P$17,2,0)</f>
        <v>0</v>
      </c>
      <c r="AE134" s="62">
        <f t="shared" si="5"/>
        <v>0.74</v>
      </c>
    </row>
    <row r="135" spans="13:31" ht="13.5" customHeight="1">
      <c r="M135" s="46">
        <v>11</v>
      </c>
      <c r="N135" s="47" t="s">
        <v>154</v>
      </c>
      <c r="O135" s="47" t="s">
        <v>113</v>
      </c>
      <c r="P135" s="47" t="s">
        <v>114</v>
      </c>
      <c r="Q135" s="47" t="s">
        <v>327</v>
      </c>
      <c r="R135" s="48">
        <v>7.0999999999999994E-2</v>
      </c>
      <c r="T135" s="55">
        <v>3</v>
      </c>
      <c r="U135" s="56">
        <v>1995</v>
      </c>
      <c r="V135" s="57" t="s">
        <v>156</v>
      </c>
      <c r="W135" s="57" t="s">
        <v>125</v>
      </c>
      <c r="X135" s="57" t="s">
        <v>102</v>
      </c>
      <c r="Y135" s="58" t="str">
        <f t="shared" si="4"/>
        <v>31995暖房店舗用有り</v>
      </c>
      <c r="Z135" s="59">
        <v>0.374</v>
      </c>
      <c r="AA135" s="59">
        <v>0.626</v>
      </c>
      <c r="AB135" s="60">
        <v>1.0275000000000001</v>
      </c>
      <c r="AC135" s="60">
        <v>0.46260000000000001</v>
      </c>
      <c r="AD135" s="61">
        <f>HLOOKUP(T135,既存設備NO2!$E$16:$P$17,2,0)</f>
        <v>0</v>
      </c>
      <c r="AE135" s="62">
        <f t="shared" si="5"/>
        <v>0.46200000000000002</v>
      </c>
    </row>
    <row r="136" spans="13:31" ht="13.5" customHeight="1">
      <c r="M136" s="46">
        <v>11</v>
      </c>
      <c r="N136" s="47" t="s">
        <v>153</v>
      </c>
      <c r="O136" s="47" t="s">
        <v>113</v>
      </c>
      <c r="P136" s="47" t="s">
        <v>114</v>
      </c>
      <c r="Q136" s="47" t="s">
        <v>328</v>
      </c>
      <c r="R136" s="48">
        <v>8.5000000000000006E-2</v>
      </c>
      <c r="T136" s="55">
        <v>3</v>
      </c>
      <c r="U136" s="56">
        <v>1995</v>
      </c>
      <c r="V136" s="57" t="s">
        <v>156</v>
      </c>
      <c r="W136" s="57" t="s">
        <v>111</v>
      </c>
      <c r="X136" s="57" t="s">
        <v>102</v>
      </c>
      <c r="Y136" s="58" t="str">
        <f t="shared" si="4"/>
        <v>31995暖房ビル用マルチ有り</v>
      </c>
      <c r="Z136" s="59">
        <v>-0.112</v>
      </c>
      <c r="AA136" s="59">
        <v>1.1120000000000001</v>
      </c>
      <c r="AB136" s="60">
        <v>1.0236000000000001</v>
      </c>
      <c r="AC136" s="60">
        <v>0.82809999999999995</v>
      </c>
      <c r="AD136" s="61">
        <f>HLOOKUP(T136,既存設備NO2!$E$16:$P$17,2,0)</f>
        <v>0</v>
      </c>
      <c r="AE136" s="62">
        <f t="shared" si="5"/>
        <v>0.82799999999999996</v>
      </c>
    </row>
    <row r="137" spans="13:31" ht="13.5" customHeight="1">
      <c r="M137" s="46">
        <v>11</v>
      </c>
      <c r="N137" s="47" t="s">
        <v>110</v>
      </c>
      <c r="O137" s="47" t="s">
        <v>113</v>
      </c>
      <c r="P137" s="47" t="s">
        <v>114</v>
      </c>
      <c r="Q137" s="47" t="s">
        <v>329</v>
      </c>
      <c r="R137" s="48">
        <v>0</v>
      </c>
      <c r="T137" s="55">
        <v>3</v>
      </c>
      <c r="U137" s="56">
        <v>1995</v>
      </c>
      <c r="V137" s="57" t="s">
        <v>156</v>
      </c>
      <c r="W137" s="57" t="s">
        <v>121</v>
      </c>
      <c r="X137" s="57" t="s">
        <v>102</v>
      </c>
      <c r="Y137" s="58" t="str">
        <f t="shared" si="4"/>
        <v>31995暖房設備用有り</v>
      </c>
      <c r="Z137" s="59">
        <v>0.25</v>
      </c>
      <c r="AA137" s="59">
        <v>0.75</v>
      </c>
      <c r="AB137" s="60">
        <v>1.0159</v>
      </c>
      <c r="AC137" s="60">
        <v>0.5585</v>
      </c>
      <c r="AD137" s="61">
        <f>HLOOKUP(T137,既存設備NO2!$E$16:$P$17,2,0)</f>
        <v>0</v>
      </c>
      <c r="AE137" s="62">
        <f t="shared" si="5"/>
        <v>0.55800000000000005</v>
      </c>
    </row>
    <row r="138" spans="13:31" ht="13.5" customHeight="1">
      <c r="M138" s="46">
        <v>11</v>
      </c>
      <c r="N138" s="47" t="s">
        <v>90</v>
      </c>
      <c r="O138" s="47" t="s">
        <v>113</v>
      </c>
      <c r="P138" s="47" t="s">
        <v>114</v>
      </c>
      <c r="Q138" s="47" t="s">
        <v>330</v>
      </c>
      <c r="R138" s="48">
        <v>0</v>
      </c>
      <c r="T138" s="55">
        <v>3</v>
      </c>
      <c r="U138" s="56">
        <v>1995</v>
      </c>
      <c r="V138" s="57" t="s">
        <v>156</v>
      </c>
      <c r="W138" s="57" t="s">
        <v>125</v>
      </c>
      <c r="X138" s="57" t="s">
        <v>140</v>
      </c>
      <c r="Y138" s="58" t="str">
        <f t="shared" ref="Y138:Y201" si="6">T138&amp;U138&amp;V138&amp;W138&amp;X138</f>
        <v>31995暖房店舗用無し（一定速）</v>
      </c>
      <c r="Z138" s="59">
        <v>0.26</v>
      </c>
      <c r="AA138" s="59">
        <v>0.74</v>
      </c>
      <c r="AB138" s="60">
        <v>0.26</v>
      </c>
      <c r="AC138" s="60">
        <v>0.74</v>
      </c>
      <c r="AD138" s="61">
        <f>HLOOKUP(T138,既存設備NO2!$E$16:$P$17,2,0)</f>
        <v>0</v>
      </c>
      <c r="AE138" s="62">
        <f t="shared" si="5"/>
        <v>0.74</v>
      </c>
    </row>
    <row r="139" spans="13:31" ht="13.5" customHeight="1">
      <c r="M139" s="46">
        <v>11</v>
      </c>
      <c r="N139" s="47" t="s">
        <v>171</v>
      </c>
      <c r="O139" s="47" t="s">
        <v>113</v>
      </c>
      <c r="P139" s="47" t="s">
        <v>114</v>
      </c>
      <c r="Q139" s="47" t="s">
        <v>331</v>
      </c>
      <c r="R139" s="48">
        <v>0.13700000000000001</v>
      </c>
      <c r="T139" s="55">
        <v>3</v>
      </c>
      <c r="U139" s="56">
        <v>1995</v>
      </c>
      <c r="V139" s="57" t="s">
        <v>156</v>
      </c>
      <c r="W139" s="57" t="s">
        <v>111</v>
      </c>
      <c r="X139" s="57" t="s">
        <v>140</v>
      </c>
      <c r="Y139" s="58" t="str">
        <f t="shared" si="6"/>
        <v>31995暖房ビル用マルチ無し（一定速）</v>
      </c>
      <c r="Z139" s="59">
        <v>0.26</v>
      </c>
      <c r="AA139" s="59">
        <v>0.74</v>
      </c>
      <c r="AB139" s="60">
        <v>0.26</v>
      </c>
      <c r="AC139" s="60">
        <v>0.74</v>
      </c>
      <c r="AD139" s="61">
        <f>HLOOKUP(T139,既存設備NO2!$E$16:$P$17,2,0)</f>
        <v>0</v>
      </c>
      <c r="AE139" s="62">
        <f t="shared" si="5"/>
        <v>0.74</v>
      </c>
    </row>
    <row r="140" spans="13:31" ht="13.5" customHeight="1">
      <c r="M140" s="46">
        <v>12</v>
      </c>
      <c r="N140" s="47" t="s">
        <v>112</v>
      </c>
      <c r="O140" s="47" t="s">
        <v>113</v>
      </c>
      <c r="P140" s="47" t="s">
        <v>114</v>
      </c>
      <c r="Q140" s="47" t="s">
        <v>332</v>
      </c>
      <c r="R140" s="48">
        <v>0</v>
      </c>
      <c r="T140" s="55">
        <v>3</v>
      </c>
      <c r="U140" s="56">
        <v>1995</v>
      </c>
      <c r="V140" s="57" t="s">
        <v>156</v>
      </c>
      <c r="W140" s="57" t="s">
        <v>121</v>
      </c>
      <c r="X140" s="57" t="s">
        <v>140</v>
      </c>
      <c r="Y140" s="58" t="str">
        <f t="shared" si="6"/>
        <v>31995暖房設備用無し（一定速）</v>
      </c>
      <c r="Z140" s="59">
        <v>0.26</v>
      </c>
      <c r="AA140" s="59">
        <v>0.74</v>
      </c>
      <c r="AB140" s="60">
        <v>0.26</v>
      </c>
      <c r="AC140" s="60">
        <v>0.74</v>
      </c>
      <c r="AD140" s="61">
        <f>HLOOKUP(T140,既存設備NO2!$E$16:$P$17,2,0)</f>
        <v>0</v>
      </c>
      <c r="AE140" s="62">
        <f t="shared" si="5"/>
        <v>0.74</v>
      </c>
    </row>
    <row r="141" spans="13:31" ht="13.5" customHeight="1">
      <c r="M141" s="46">
        <v>12</v>
      </c>
      <c r="N141" s="47" t="s">
        <v>122</v>
      </c>
      <c r="O141" s="47" t="s">
        <v>113</v>
      </c>
      <c r="P141" s="47" t="s">
        <v>114</v>
      </c>
      <c r="Q141" s="47" t="s">
        <v>333</v>
      </c>
      <c r="R141" s="48">
        <v>0</v>
      </c>
      <c r="T141" s="55">
        <v>3</v>
      </c>
      <c r="U141" s="56">
        <v>2005</v>
      </c>
      <c r="V141" s="57" t="s">
        <v>124</v>
      </c>
      <c r="W141" s="57" t="s">
        <v>125</v>
      </c>
      <c r="X141" s="57" t="s">
        <v>102</v>
      </c>
      <c r="Y141" s="58" t="str">
        <f t="shared" si="6"/>
        <v>32005冷房店舗用有り</v>
      </c>
      <c r="Z141" s="59">
        <v>-0.86599999999999999</v>
      </c>
      <c r="AA141" s="59">
        <v>1.8660000000000001</v>
      </c>
      <c r="AB141" s="60">
        <v>1.0455000000000001</v>
      </c>
      <c r="AC141" s="60">
        <v>1.3880999999999999</v>
      </c>
      <c r="AD141" s="61">
        <f>HLOOKUP(T141,既存設備NO2!$E$16:$P$17,2,0)</f>
        <v>0</v>
      </c>
      <c r="AE141" s="62">
        <f t="shared" si="5"/>
        <v>1.3879999999999999</v>
      </c>
    </row>
    <row r="142" spans="13:31" ht="13.5" customHeight="1">
      <c r="M142" s="46">
        <v>12</v>
      </c>
      <c r="N142" s="47" t="s">
        <v>130</v>
      </c>
      <c r="O142" s="47" t="s">
        <v>113</v>
      </c>
      <c r="P142" s="47" t="s">
        <v>114</v>
      </c>
      <c r="Q142" s="47" t="s">
        <v>334</v>
      </c>
      <c r="R142" s="48">
        <v>0</v>
      </c>
      <c r="T142" s="55">
        <v>3</v>
      </c>
      <c r="U142" s="56">
        <v>2005</v>
      </c>
      <c r="V142" s="57" t="s">
        <v>124</v>
      </c>
      <c r="W142" s="57" t="s">
        <v>111</v>
      </c>
      <c r="X142" s="57" t="s">
        <v>102</v>
      </c>
      <c r="Y142" s="58" t="str">
        <f t="shared" si="6"/>
        <v>32005冷房ビル用マルチ有り</v>
      </c>
      <c r="Z142" s="59">
        <v>-0.68200000000000005</v>
      </c>
      <c r="AA142" s="59">
        <v>1.6819999999999999</v>
      </c>
      <c r="AB142" s="60">
        <v>1.0490999999999999</v>
      </c>
      <c r="AC142" s="60">
        <v>1.2492000000000001</v>
      </c>
      <c r="AD142" s="61">
        <f>HLOOKUP(T142,既存設備NO2!$E$16:$P$17,2,0)</f>
        <v>0</v>
      </c>
      <c r="AE142" s="62">
        <f t="shared" si="5"/>
        <v>1.2490000000000001</v>
      </c>
    </row>
    <row r="143" spans="13:31" ht="14.25" customHeight="1">
      <c r="M143" s="46">
        <v>12</v>
      </c>
      <c r="N143" s="47" t="s">
        <v>128</v>
      </c>
      <c r="O143" s="47" t="s">
        <v>113</v>
      </c>
      <c r="P143" s="47" t="s">
        <v>114</v>
      </c>
      <c r="Q143" s="47" t="s">
        <v>335</v>
      </c>
      <c r="R143" s="48">
        <v>0</v>
      </c>
      <c r="T143" s="55">
        <v>3</v>
      </c>
      <c r="U143" s="56">
        <v>2005</v>
      </c>
      <c r="V143" s="57" t="s">
        <v>124</v>
      </c>
      <c r="W143" s="57" t="s">
        <v>121</v>
      </c>
      <c r="X143" s="57" t="s">
        <v>102</v>
      </c>
      <c r="Y143" s="58" t="str">
        <f t="shared" si="6"/>
        <v>32005冷房設備用有り</v>
      </c>
      <c r="Z143" s="59">
        <v>-0.114</v>
      </c>
      <c r="AA143" s="59">
        <v>1.1140000000000001</v>
      </c>
      <c r="AB143" s="60">
        <v>1.0325</v>
      </c>
      <c r="AC143" s="60">
        <v>0.82740000000000002</v>
      </c>
      <c r="AD143" s="61">
        <f>HLOOKUP(T143,既存設備NO2!$E$16:$P$17,2,0)</f>
        <v>0</v>
      </c>
      <c r="AE143" s="62">
        <f t="shared" si="5"/>
        <v>0.82699999999999996</v>
      </c>
    </row>
    <row r="144" spans="13:31" ht="13.5" customHeight="1">
      <c r="M144" s="46">
        <v>12</v>
      </c>
      <c r="N144" s="47" t="s">
        <v>138</v>
      </c>
      <c r="O144" s="47" t="s">
        <v>113</v>
      </c>
      <c r="P144" s="47" t="s">
        <v>114</v>
      </c>
      <c r="Q144" s="47" t="s">
        <v>336</v>
      </c>
      <c r="R144" s="48">
        <v>0</v>
      </c>
      <c r="T144" s="55">
        <v>3</v>
      </c>
      <c r="U144" s="56">
        <v>2005</v>
      </c>
      <c r="V144" s="57" t="s">
        <v>124</v>
      </c>
      <c r="W144" s="57" t="s">
        <v>125</v>
      </c>
      <c r="X144" s="57" t="s">
        <v>140</v>
      </c>
      <c r="Y144" s="58" t="str">
        <f t="shared" si="6"/>
        <v>32005冷房店舗用無し（一定速）</v>
      </c>
      <c r="Z144" s="59">
        <v>0.25</v>
      </c>
      <c r="AA144" s="59">
        <v>0.75</v>
      </c>
      <c r="AB144" s="60">
        <v>0.25</v>
      </c>
      <c r="AC144" s="60">
        <v>0.75</v>
      </c>
      <c r="AD144" s="61">
        <f>HLOOKUP(T144,既存設備NO2!$E$16:$P$17,2,0)</f>
        <v>0</v>
      </c>
      <c r="AE144" s="62">
        <f t="shared" si="5"/>
        <v>0.75</v>
      </c>
    </row>
    <row r="145" spans="13:31" ht="13.5" customHeight="1">
      <c r="M145" s="46">
        <v>12</v>
      </c>
      <c r="N145" s="47" t="s">
        <v>143</v>
      </c>
      <c r="O145" s="47" t="s">
        <v>113</v>
      </c>
      <c r="P145" s="47" t="s">
        <v>114</v>
      </c>
      <c r="Q145" s="47" t="s">
        <v>337</v>
      </c>
      <c r="R145" s="48">
        <v>0</v>
      </c>
      <c r="T145" s="55">
        <v>3</v>
      </c>
      <c r="U145" s="56">
        <v>2005</v>
      </c>
      <c r="V145" s="57" t="s">
        <v>124</v>
      </c>
      <c r="W145" s="57" t="s">
        <v>111</v>
      </c>
      <c r="X145" s="57" t="s">
        <v>140</v>
      </c>
      <c r="Y145" s="58" t="str">
        <f t="shared" si="6"/>
        <v>32005冷房ビル用マルチ無し（一定速）</v>
      </c>
      <c r="Z145" s="59">
        <v>0.25</v>
      </c>
      <c r="AA145" s="59">
        <v>0.75</v>
      </c>
      <c r="AB145" s="60">
        <v>0.25</v>
      </c>
      <c r="AC145" s="60">
        <v>0.75</v>
      </c>
      <c r="AD145" s="61">
        <f>HLOOKUP(T145,既存設備NO2!$E$16:$P$17,2,0)</f>
        <v>0</v>
      </c>
      <c r="AE145" s="62">
        <f t="shared" si="5"/>
        <v>0.75</v>
      </c>
    </row>
    <row r="146" spans="13:31" ht="13.5" customHeight="1">
      <c r="M146" s="46">
        <v>12</v>
      </c>
      <c r="N146" s="47" t="s">
        <v>149</v>
      </c>
      <c r="O146" s="47" t="s">
        <v>113</v>
      </c>
      <c r="P146" s="47" t="s">
        <v>114</v>
      </c>
      <c r="Q146" s="47" t="s">
        <v>338</v>
      </c>
      <c r="R146" s="48">
        <v>0</v>
      </c>
      <c r="T146" s="55">
        <v>3</v>
      </c>
      <c r="U146" s="56">
        <v>2005</v>
      </c>
      <c r="V146" s="57" t="s">
        <v>124</v>
      </c>
      <c r="W146" s="57" t="s">
        <v>121</v>
      </c>
      <c r="X146" s="57" t="s">
        <v>140</v>
      </c>
      <c r="Y146" s="58" t="str">
        <f t="shared" si="6"/>
        <v>32005冷房設備用無し（一定速）</v>
      </c>
      <c r="Z146" s="59">
        <v>0.25</v>
      </c>
      <c r="AA146" s="59">
        <v>0.75</v>
      </c>
      <c r="AB146" s="60">
        <v>0.25</v>
      </c>
      <c r="AC146" s="60">
        <v>0.75</v>
      </c>
      <c r="AD146" s="61">
        <f>HLOOKUP(T146,既存設備NO2!$E$16:$P$17,2,0)</f>
        <v>0</v>
      </c>
      <c r="AE146" s="62">
        <f t="shared" si="5"/>
        <v>0.75</v>
      </c>
    </row>
    <row r="147" spans="13:31" ht="14.25" customHeight="1">
      <c r="M147" s="46">
        <v>12</v>
      </c>
      <c r="N147" s="47" t="s">
        <v>154</v>
      </c>
      <c r="O147" s="47" t="s">
        <v>113</v>
      </c>
      <c r="P147" s="47" t="s">
        <v>114</v>
      </c>
      <c r="Q147" s="47" t="s">
        <v>339</v>
      </c>
      <c r="R147" s="48">
        <v>0</v>
      </c>
      <c r="T147" s="55">
        <v>3</v>
      </c>
      <c r="U147" s="56">
        <v>2005</v>
      </c>
      <c r="V147" s="57" t="s">
        <v>156</v>
      </c>
      <c r="W147" s="57" t="s">
        <v>125</v>
      </c>
      <c r="X147" s="57" t="s">
        <v>102</v>
      </c>
      <c r="Y147" s="58" t="str">
        <f t="shared" si="6"/>
        <v>32005暖房店舗用有り</v>
      </c>
      <c r="Z147" s="59">
        <v>-0.65</v>
      </c>
      <c r="AA147" s="59">
        <v>1.65</v>
      </c>
      <c r="AB147" s="60">
        <v>1.0726</v>
      </c>
      <c r="AC147" s="60">
        <v>1.2194</v>
      </c>
      <c r="AD147" s="61">
        <f>HLOOKUP(T147,既存設備NO2!$E$16:$P$17,2,0)</f>
        <v>0</v>
      </c>
      <c r="AE147" s="62">
        <f t="shared" si="5"/>
        <v>1.2190000000000001</v>
      </c>
    </row>
    <row r="148" spans="13:31" ht="13.5" customHeight="1">
      <c r="M148" s="46">
        <v>12</v>
      </c>
      <c r="N148" s="47" t="s">
        <v>153</v>
      </c>
      <c r="O148" s="47" t="s">
        <v>113</v>
      </c>
      <c r="P148" s="47" t="s">
        <v>114</v>
      </c>
      <c r="Q148" s="47" t="s">
        <v>340</v>
      </c>
      <c r="R148" s="48">
        <v>0</v>
      </c>
      <c r="T148" s="55">
        <v>3</v>
      </c>
      <c r="U148" s="56">
        <v>2005</v>
      </c>
      <c r="V148" s="57" t="s">
        <v>156</v>
      </c>
      <c r="W148" s="57" t="s">
        <v>111</v>
      </c>
      <c r="X148" s="57" t="s">
        <v>102</v>
      </c>
      <c r="Y148" s="58" t="str">
        <f t="shared" si="6"/>
        <v>32005暖房ビル用マルチ有り</v>
      </c>
      <c r="Z148" s="59">
        <v>-0.56000000000000005</v>
      </c>
      <c r="AA148" s="59">
        <v>1.56</v>
      </c>
      <c r="AB148" s="60">
        <v>1.0330999999999999</v>
      </c>
      <c r="AC148" s="60">
        <v>1.1617</v>
      </c>
      <c r="AD148" s="61">
        <f>HLOOKUP(T148,既存設備NO2!$E$16:$P$17,2,0)</f>
        <v>0</v>
      </c>
      <c r="AE148" s="62">
        <f t="shared" si="5"/>
        <v>1.161</v>
      </c>
    </row>
    <row r="149" spans="13:31" ht="13.5" customHeight="1">
      <c r="M149" s="46">
        <v>12</v>
      </c>
      <c r="N149" s="47" t="s">
        <v>110</v>
      </c>
      <c r="O149" s="47" t="s">
        <v>113</v>
      </c>
      <c r="P149" s="47" t="s">
        <v>114</v>
      </c>
      <c r="Q149" s="47" t="s">
        <v>341</v>
      </c>
      <c r="R149" s="48">
        <v>0</v>
      </c>
      <c r="T149" s="55">
        <v>3</v>
      </c>
      <c r="U149" s="56">
        <v>2005</v>
      </c>
      <c r="V149" s="57" t="s">
        <v>156</v>
      </c>
      <c r="W149" s="57" t="s">
        <v>121</v>
      </c>
      <c r="X149" s="57" t="s">
        <v>102</v>
      </c>
      <c r="Y149" s="58" t="str">
        <f t="shared" si="6"/>
        <v>32005暖房設備用有り</v>
      </c>
      <c r="Z149" s="59">
        <v>-0.126</v>
      </c>
      <c r="AA149" s="59">
        <v>1.1259999999999999</v>
      </c>
      <c r="AB149" s="60">
        <v>1.0239</v>
      </c>
      <c r="AC149" s="60">
        <v>0.83850000000000002</v>
      </c>
      <c r="AD149" s="61">
        <f>HLOOKUP(T149,既存設備NO2!$E$16:$P$17,2,0)</f>
        <v>0</v>
      </c>
      <c r="AE149" s="62">
        <f t="shared" si="5"/>
        <v>0.83799999999999997</v>
      </c>
    </row>
    <row r="150" spans="13:31" ht="13.5" customHeight="1">
      <c r="M150" s="46">
        <v>12</v>
      </c>
      <c r="N150" s="47" t="s">
        <v>90</v>
      </c>
      <c r="O150" s="47" t="s">
        <v>113</v>
      </c>
      <c r="P150" s="47" t="s">
        <v>114</v>
      </c>
      <c r="Q150" s="47" t="s">
        <v>342</v>
      </c>
      <c r="R150" s="48">
        <v>0</v>
      </c>
      <c r="T150" s="55">
        <v>3</v>
      </c>
      <c r="U150" s="56">
        <v>2005</v>
      </c>
      <c r="V150" s="57" t="s">
        <v>156</v>
      </c>
      <c r="W150" s="57" t="s">
        <v>125</v>
      </c>
      <c r="X150" s="57" t="s">
        <v>140</v>
      </c>
      <c r="Y150" s="58" t="str">
        <f t="shared" si="6"/>
        <v>32005暖房店舗用無し（一定速）</v>
      </c>
      <c r="Z150" s="59">
        <v>0.25</v>
      </c>
      <c r="AA150" s="59">
        <v>0.75</v>
      </c>
      <c r="AB150" s="60">
        <v>0.25</v>
      </c>
      <c r="AC150" s="60">
        <v>0.75</v>
      </c>
      <c r="AD150" s="61">
        <f>HLOOKUP(T150,既存設備NO2!$E$16:$P$17,2,0)</f>
        <v>0</v>
      </c>
      <c r="AE150" s="62">
        <f t="shared" si="5"/>
        <v>0.75</v>
      </c>
    </row>
    <row r="151" spans="13:31" ht="13.5" customHeight="1">
      <c r="M151" s="46">
        <v>12</v>
      </c>
      <c r="N151" s="47" t="s">
        <v>171</v>
      </c>
      <c r="O151" s="47" t="s">
        <v>113</v>
      </c>
      <c r="P151" s="47" t="s">
        <v>114</v>
      </c>
      <c r="Q151" s="47" t="s">
        <v>343</v>
      </c>
      <c r="R151" s="48">
        <v>0</v>
      </c>
      <c r="T151" s="55">
        <v>3</v>
      </c>
      <c r="U151" s="56">
        <v>2005</v>
      </c>
      <c r="V151" s="57" t="s">
        <v>156</v>
      </c>
      <c r="W151" s="57" t="s">
        <v>111</v>
      </c>
      <c r="X151" s="57" t="s">
        <v>140</v>
      </c>
      <c r="Y151" s="58" t="str">
        <f t="shared" si="6"/>
        <v>32005暖房ビル用マルチ無し（一定速）</v>
      </c>
      <c r="Z151" s="59">
        <v>0.25</v>
      </c>
      <c r="AA151" s="59">
        <v>0.75</v>
      </c>
      <c r="AB151" s="60">
        <v>0.25</v>
      </c>
      <c r="AC151" s="60">
        <v>0.75</v>
      </c>
      <c r="AD151" s="61">
        <f>HLOOKUP(T151,既存設備NO2!$E$16:$P$17,2,0)</f>
        <v>0</v>
      </c>
      <c r="AE151" s="62">
        <f t="shared" si="5"/>
        <v>0.75</v>
      </c>
    </row>
    <row r="152" spans="13:31" ht="13.5" customHeight="1">
      <c r="M152" s="46">
        <v>1</v>
      </c>
      <c r="N152" s="47" t="s">
        <v>112</v>
      </c>
      <c r="O152" s="47" t="s">
        <v>113</v>
      </c>
      <c r="P152" s="47" t="s">
        <v>344</v>
      </c>
      <c r="Q152" s="47" t="s">
        <v>345</v>
      </c>
      <c r="R152" s="48">
        <v>0.44600000000000001</v>
      </c>
      <c r="T152" s="55">
        <v>3</v>
      </c>
      <c r="U152" s="67">
        <v>2005</v>
      </c>
      <c r="V152" s="46" t="s">
        <v>156</v>
      </c>
      <c r="W152" s="46" t="s">
        <v>121</v>
      </c>
      <c r="X152" s="46" t="s">
        <v>140</v>
      </c>
      <c r="Y152" s="68" t="str">
        <f t="shared" si="6"/>
        <v>32005暖房設備用無し（一定速）</v>
      </c>
      <c r="Z152" s="69">
        <v>0.25</v>
      </c>
      <c r="AA152" s="69">
        <v>0.75</v>
      </c>
      <c r="AB152" s="70">
        <v>0.25</v>
      </c>
      <c r="AC152" s="70">
        <v>0.75</v>
      </c>
      <c r="AD152" s="61">
        <f>HLOOKUP(T152,既存設備NO2!$E$16:$P$17,2,0)</f>
        <v>0</v>
      </c>
      <c r="AE152" s="62">
        <f t="shared" si="5"/>
        <v>0.75</v>
      </c>
    </row>
    <row r="153" spans="13:31" ht="13.5" customHeight="1">
      <c r="M153" s="46">
        <v>1</v>
      </c>
      <c r="N153" s="47" t="s">
        <v>122</v>
      </c>
      <c r="O153" s="47" t="s">
        <v>113</v>
      </c>
      <c r="P153" s="47" t="s">
        <v>344</v>
      </c>
      <c r="Q153" s="47" t="s">
        <v>346</v>
      </c>
      <c r="R153" s="48">
        <v>0.45800000000000002</v>
      </c>
      <c r="T153" s="55">
        <v>3</v>
      </c>
      <c r="U153" s="67">
        <v>2010</v>
      </c>
      <c r="V153" s="46" t="s">
        <v>124</v>
      </c>
      <c r="W153" s="46" t="s">
        <v>125</v>
      </c>
      <c r="X153" s="46" t="s">
        <v>102</v>
      </c>
      <c r="Y153" s="68" t="str">
        <f t="shared" si="6"/>
        <v>32010冷房店舗用有り</v>
      </c>
      <c r="Z153" s="69">
        <v>-1.1000000000000001</v>
      </c>
      <c r="AA153" s="69">
        <v>2.1</v>
      </c>
      <c r="AB153" s="70">
        <v>1.0511999999999999</v>
      </c>
      <c r="AC153" s="70">
        <v>1.5622</v>
      </c>
      <c r="AD153" s="61">
        <f>HLOOKUP(T153,既存設備NO2!$E$16:$P$17,2,0)</f>
        <v>0</v>
      </c>
      <c r="AE153" s="62">
        <f t="shared" si="5"/>
        <v>1.5620000000000001</v>
      </c>
    </row>
    <row r="154" spans="13:31" ht="13.5" customHeight="1">
      <c r="M154" s="46">
        <v>1</v>
      </c>
      <c r="N154" s="47" t="s">
        <v>130</v>
      </c>
      <c r="O154" s="47" t="s">
        <v>113</v>
      </c>
      <c r="P154" s="47" t="s">
        <v>344</v>
      </c>
      <c r="Q154" s="47" t="s">
        <v>347</v>
      </c>
      <c r="R154" s="48">
        <v>0.53300000000000003</v>
      </c>
      <c r="T154" s="55">
        <v>3</v>
      </c>
      <c r="U154" s="67">
        <v>2010</v>
      </c>
      <c r="V154" s="46" t="s">
        <v>124</v>
      </c>
      <c r="W154" s="46" t="s">
        <v>111</v>
      </c>
      <c r="X154" s="46" t="s">
        <v>102</v>
      </c>
      <c r="Y154" s="68" t="str">
        <f t="shared" si="6"/>
        <v>32010冷房ビル用マルチ有り</v>
      </c>
      <c r="Z154" s="69">
        <v>-0.88</v>
      </c>
      <c r="AA154" s="69">
        <v>1.88</v>
      </c>
      <c r="AB154" s="70">
        <v>1.0548999999999999</v>
      </c>
      <c r="AC154" s="70">
        <v>1.3963000000000001</v>
      </c>
      <c r="AD154" s="61">
        <f>HLOOKUP(T154,既存設備NO2!$E$16:$P$17,2,0)</f>
        <v>0</v>
      </c>
      <c r="AE154" s="62">
        <f t="shared" si="5"/>
        <v>1.3959999999999999</v>
      </c>
    </row>
    <row r="155" spans="13:31" ht="13.5" customHeight="1">
      <c r="M155" s="46">
        <v>1</v>
      </c>
      <c r="N155" s="47" t="s">
        <v>128</v>
      </c>
      <c r="O155" s="47" t="s">
        <v>113</v>
      </c>
      <c r="P155" s="47" t="s">
        <v>344</v>
      </c>
      <c r="Q155" s="47" t="s">
        <v>348</v>
      </c>
      <c r="R155" s="48">
        <v>0.752</v>
      </c>
      <c r="T155" s="55">
        <v>3</v>
      </c>
      <c r="U155" s="67">
        <v>2010</v>
      </c>
      <c r="V155" s="46" t="s">
        <v>124</v>
      </c>
      <c r="W155" s="46" t="s">
        <v>121</v>
      </c>
      <c r="X155" s="46" t="s">
        <v>102</v>
      </c>
      <c r="Y155" s="68" t="str">
        <f t="shared" si="6"/>
        <v>32010冷房設備用有り</v>
      </c>
      <c r="Z155" s="69">
        <v>-0.26</v>
      </c>
      <c r="AA155" s="69">
        <v>1.26</v>
      </c>
      <c r="AB155" s="70">
        <v>1.1929000000000001</v>
      </c>
      <c r="AC155" s="70">
        <v>0.89680000000000004</v>
      </c>
      <c r="AD155" s="61">
        <f>HLOOKUP(T155,既存設備NO2!$E$16:$P$17,2,0)</f>
        <v>0</v>
      </c>
      <c r="AE155" s="62">
        <f t="shared" si="5"/>
        <v>0.89600000000000002</v>
      </c>
    </row>
    <row r="156" spans="13:31" ht="13.5" customHeight="1">
      <c r="M156" s="46">
        <v>1</v>
      </c>
      <c r="N156" s="47" t="s">
        <v>138</v>
      </c>
      <c r="O156" s="47" t="s">
        <v>113</v>
      </c>
      <c r="P156" s="47" t="s">
        <v>344</v>
      </c>
      <c r="Q156" s="47" t="s">
        <v>349</v>
      </c>
      <c r="R156" s="48">
        <v>0.41699999999999998</v>
      </c>
      <c r="T156" s="55">
        <v>3</v>
      </c>
      <c r="U156" s="67">
        <v>2010</v>
      </c>
      <c r="V156" s="46" t="s">
        <v>124</v>
      </c>
      <c r="W156" s="46" t="s">
        <v>125</v>
      </c>
      <c r="X156" s="46" t="s">
        <v>140</v>
      </c>
      <c r="Y156" s="68" t="str">
        <f t="shared" si="6"/>
        <v>32010冷房店舗用無し（一定速）</v>
      </c>
      <c r="Z156" s="69">
        <v>0.25</v>
      </c>
      <c r="AA156" s="69">
        <v>0.75</v>
      </c>
      <c r="AB156" s="70">
        <v>0.25</v>
      </c>
      <c r="AC156" s="70">
        <v>0.75</v>
      </c>
      <c r="AD156" s="61">
        <f>HLOOKUP(T156,既存設備NO2!$E$16:$P$17,2,0)</f>
        <v>0</v>
      </c>
      <c r="AE156" s="62">
        <f t="shared" si="5"/>
        <v>0.75</v>
      </c>
    </row>
    <row r="157" spans="13:31" ht="13.5" customHeight="1">
      <c r="M157" s="46">
        <v>1</v>
      </c>
      <c r="N157" s="47" t="s">
        <v>143</v>
      </c>
      <c r="O157" s="47" t="s">
        <v>113</v>
      </c>
      <c r="P157" s="47" t="s">
        <v>344</v>
      </c>
      <c r="Q157" s="47" t="s">
        <v>350</v>
      </c>
      <c r="R157" s="48">
        <v>0.48299999999999998</v>
      </c>
      <c r="T157" s="55">
        <v>3</v>
      </c>
      <c r="U157" s="67">
        <v>2010</v>
      </c>
      <c r="V157" s="46" t="s">
        <v>124</v>
      </c>
      <c r="W157" s="46" t="s">
        <v>111</v>
      </c>
      <c r="X157" s="46" t="s">
        <v>140</v>
      </c>
      <c r="Y157" s="68" t="str">
        <f t="shared" si="6"/>
        <v>32010冷房ビル用マルチ無し（一定速）</v>
      </c>
      <c r="Z157" s="69">
        <v>0.25</v>
      </c>
      <c r="AA157" s="69">
        <v>0.75</v>
      </c>
      <c r="AB157" s="70">
        <v>0.25</v>
      </c>
      <c r="AC157" s="70">
        <v>0.75</v>
      </c>
      <c r="AD157" s="61">
        <f>HLOOKUP(T157,既存設備NO2!$E$16:$P$17,2,0)</f>
        <v>0</v>
      </c>
      <c r="AE157" s="62">
        <f t="shared" si="5"/>
        <v>0.75</v>
      </c>
    </row>
    <row r="158" spans="13:31" ht="13.5" customHeight="1">
      <c r="M158" s="46">
        <v>1</v>
      </c>
      <c r="N158" s="47" t="s">
        <v>149</v>
      </c>
      <c r="O158" s="47" t="s">
        <v>113</v>
      </c>
      <c r="P158" s="47" t="s">
        <v>344</v>
      </c>
      <c r="Q158" s="47" t="s">
        <v>351</v>
      </c>
      <c r="R158" s="48">
        <v>0.496</v>
      </c>
      <c r="T158" s="55">
        <v>3</v>
      </c>
      <c r="U158" s="67">
        <v>2010</v>
      </c>
      <c r="V158" s="46" t="s">
        <v>124</v>
      </c>
      <c r="W158" s="46" t="s">
        <v>121</v>
      </c>
      <c r="X158" s="46" t="s">
        <v>140</v>
      </c>
      <c r="Y158" s="68" t="str">
        <f t="shared" si="6"/>
        <v>32010冷房設備用無し（一定速）</v>
      </c>
      <c r="Z158" s="69">
        <v>0.25</v>
      </c>
      <c r="AA158" s="69">
        <v>0.75</v>
      </c>
      <c r="AB158" s="70">
        <v>0.25</v>
      </c>
      <c r="AC158" s="70">
        <v>0.75</v>
      </c>
      <c r="AD158" s="61">
        <f>HLOOKUP(T158,既存設備NO2!$E$16:$P$17,2,0)</f>
        <v>0</v>
      </c>
      <c r="AE158" s="62">
        <f t="shared" si="5"/>
        <v>0.75</v>
      </c>
    </row>
    <row r="159" spans="13:31" ht="13.5" customHeight="1">
      <c r="M159" s="46">
        <v>1</v>
      </c>
      <c r="N159" s="47" t="s">
        <v>154</v>
      </c>
      <c r="O159" s="47" t="s">
        <v>113</v>
      </c>
      <c r="P159" s="47" t="s">
        <v>344</v>
      </c>
      <c r="Q159" s="47" t="s">
        <v>352</v>
      </c>
      <c r="R159" s="48">
        <v>0.68300000000000005</v>
      </c>
      <c r="T159" s="55">
        <v>3</v>
      </c>
      <c r="U159" s="67">
        <v>2010</v>
      </c>
      <c r="V159" s="46" t="s">
        <v>156</v>
      </c>
      <c r="W159" s="46" t="s">
        <v>125</v>
      </c>
      <c r="X159" s="46" t="s">
        <v>102</v>
      </c>
      <c r="Y159" s="68" t="str">
        <f t="shared" si="6"/>
        <v>32010暖房店舗用有り</v>
      </c>
      <c r="Z159" s="69">
        <v>-0.72</v>
      </c>
      <c r="AA159" s="69">
        <v>1.72</v>
      </c>
      <c r="AB159" s="70">
        <v>1.0757000000000001</v>
      </c>
      <c r="AC159" s="70">
        <v>1.2710999999999999</v>
      </c>
      <c r="AD159" s="61">
        <f>HLOOKUP(T159,既存設備NO2!$E$16:$P$17,2,0)</f>
        <v>0</v>
      </c>
      <c r="AE159" s="62">
        <f t="shared" si="5"/>
        <v>1.2709999999999999</v>
      </c>
    </row>
    <row r="160" spans="13:31" ht="13.5" customHeight="1">
      <c r="M160" s="46">
        <v>1</v>
      </c>
      <c r="N160" s="47" t="s">
        <v>153</v>
      </c>
      <c r="O160" s="47" t="s">
        <v>113</v>
      </c>
      <c r="P160" s="47" t="s">
        <v>344</v>
      </c>
      <c r="Q160" s="47" t="s">
        <v>353</v>
      </c>
      <c r="R160" s="48">
        <v>0.56499999999999995</v>
      </c>
      <c r="T160" s="55">
        <v>3</v>
      </c>
      <c r="U160" s="67">
        <v>2010</v>
      </c>
      <c r="V160" s="46" t="s">
        <v>156</v>
      </c>
      <c r="W160" s="46" t="s">
        <v>111</v>
      </c>
      <c r="X160" s="46" t="s">
        <v>102</v>
      </c>
      <c r="Y160" s="68" t="str">
        <f t="shared" si="6"/>
        <v>32010暖房ビル用マルチ有り</v>
      </c>
      <c r="Z160" s="69">
        <v>-0.7</v>
      </c>
      <c r="AA160" s="69">
        <v>1.7</v>
      </c>
      <c r="AB160" s="70">
        <v>1.036</v>
      </c>
      <c r="AC160" s="70">
        <v>1.266</v>
      </c>
      <c r="AD160" s="61">
        <f>HLOOKUP(T160,既存設備NO2!$E$16:$P$17,2,0)</f>
        <v>0</v>
      </c>
      <c r="AE160" s="62">
        <f t="shared" si="5"/>
        <v>1.266</v>
      </c>
    </row>
    <row r="161" spans="13:31" ht="13.5" customHeight="1">
      <c r="M161" s="46">
        <v>1</v>
      </c>
      <c r="N161" s="47" t="s">
        <v>110</v>
      </c>
      <c r="O161" s="47" t="s">
        <v>113</v>
      </c>
      <c r="P161" s="47" t="s">
        <v>344</v>
      </c>
      <c r="Q161" s="47" t="s">
        <v>354</v>
      </c>
      <c r="R161" s="48">
        <v>0.95199999999999996</v>
      </c>
      <c r="T161" s="55">
        <v>3</v>
      </c>
      <c r="U161" s="67">
        <v>2010</v>
      </c>
      <c r="V161" s="46" t="s">
        <v>156</v>
      </c>
      <c r="W161" s="46" t="s">
        <v>121</v>
      </c>
      <c r="X161" s="46" t="s">
        <v>102</v>
      </c>
      <c r="Y161" s="68" t="str">
        <f t="shared" si="6"/>
        <v>32010暖房設備用有り</v>
      </c>
      <c r="Z161" s="69">
        <v>-0.26</v>
      </c>
      <c r="AA161" s="69">
        <v>1.26</v>
      </c>
      <c r="AB161" s="70">
        <v>0.82779999999999998</v>
      </c>
      <c r="AC161" s="70">
        <v>0.98809999999999998</v>
      </c>
      <c r="AD161" s="61">
        <f>HLOOKUP(T161,既存設備NO2!$E$16:$P$17,2,0)</f>
        <v>0</v>
      </c>
      <c r="AE161" s="62">
        <f t="shared" si="5"/>
        <v>0.98799999999999999</v>
      </c>
    </row>
    <row r="162" spans="13:31" ht="13.5" customHeight="1">
      <c r="M162" s="46">
        <v>1</v>
      </c>
      <c r="N162" s="47" t="s">
        <v>90</v>
      </c>
      <c r="O162" s="47" t="s">
        <v>113</v>
      </c>
      <c r="P162" s="47" t="s">
        <v>344</v>
      </c>
      <c r="Q162" s="47" t="s">
        <v>355</v>
      </c>
      <c r="R162" s="48">
        <v>1</v>
      </c>
      <c r="T162" s="55">
        <v>3</v>
      </c>
      <c r="U162" s="67">
        <v>2010</v>
      </c>
      <c r="V162" s="46" t="s">
        <v>156</v>
      </c>
      <c r="W162" s="46" t="s">
        <v>125</v>
      </c>
      <c r="X162" s="46" t="s">
        <v>140</v>
      </c>
      <c r="Y162" s="68" t="str">
        <f t="shared" si="6"/>
        <v>32010暖房店舗用無し（一定速）</v>
      </c>
      <c r="Z162" s="69">
        <v>0.25</v>
      </c>
      <c r="AA162" s="69">
        <v>0.75</v>
      </c>
      <c r="AB162" s="70">
        <v>0.25</v>
      </c>
      <c r="AC162" s="70">
        <v>0.75</v>
      </c>
      <c r="AD162" s="61">
        <f>HLOOKUP(T162,既存設備NO2!$E$16:$P$17,2,0)</f>
        <v>0</v>
      </c>
      <c r="AE162" s="62">
        <f t="shared" si="5"/>
        <v>0.75</v>
      </c>
    </row>
    <row r="163" spans="13:31" ht="13.5" customHeight="1">
      <c r="M163" s="46">
        <v>1</v>
      </c>
      <c r="N163" s="47" t="s">
        <v>171</v>
      </c>
      <c r="O163" s="47" t="s">
        <v>113</v>
      </c>
      <c r="P163" s="47" t="s">
        <v>344</v>
      </c>
      <c r="Q163" s="47" t="s">
        <v>356</v>
      </c>
      <c r="R163" s="48">
        <v>0.32</v>
      </c>
      <c r="T163" s="55">
        <v>3</v>
      </c>
      <c r="U163" s="67">
        <v>2010</v>
      </c>
      <c r="V163" s="46" t="s">
        <v>156</v>
      </c>
      <c r="W163" s="46" t="s">
        <v>111</v>
      </c>
      <c r="X163" s="46" t="s">
        <v>140</v>
      </c>
      <c r="Y163" s="68" t="str">
        <f t="shared" si="6"/>
        <v>32010暖房ビル用マルチ無し（一定速）</v>
      </c>
      <c r="Z163" s="69">
        <v>0.25</v>
      </c>
      <c r="AA163" s="69">
        <v>0.75</v>
      </c>
      <c r="AB163" s="70">
        <v>0.25</v>
      </c>
      <c r="AC163" s="70">
        <v>0.75</v>
      </c>
      <c r="AD163" s="61">
        <f>HLOOKUP(T163,既存設備NO2!$E$16:$P$17,2,0)</f>
        <v>0</v>
      </c>
      <c r="AE163" s="62">
        <f t="shared" si="5"/>
        <v>0.75</v>
      </c>
    </row>
    <row r="164" spans="13:31" ht="13.5" customHeight="1">
      <c r="M164" s="46">
        <v>2</v>
      </c>
      <c r="N164" s="47" t="s">
        <v>112</v>
      </c>
      <c r="O164" s="47" t="s">
        <v>113</v>
      </c>
      <c r="P164" s="47" t="s">
        <v>344</v>
      </c>
      <c r="Q164" s="47" t="s">
        <v>357</v>
      </c>
      <c r="R164" s="48">
        <v>0.432</v>
      </c>
      <c r="T164" s="55">
        <v>3</v>
      </c>
      <c r="U164" s="67">
        <v>2010</v>
      </c>
      <c r="V164" s="46" t="s">
        <v>156</v>
      </c>
      <c r="W164" s="46" t="s">
        <v>121</v>
      </c>
      <c r="X164" s="46" t="s">
        <v>140</v>
      </c>
      <c r="Y164" s="68" t="str">
        <f t="shared" si="6"/>
        <v>32010暖房設備用無し（一定速）</v>
      </c>
      <c r="Z164" s="69">
        <v>0.25</v>
      </c>
      <c r="AA164" s="69">
        <v>0.75</v>
      </c>
      <c r="AB164" s="70">
        <v>0.25</v>
      </c>
      <c r="AC164" s="70">
        <v>0.75</v>
      </c>
      <c r="AD164" s="61">
        <f>HLOOKUP(T164,既存設備NO2!$E$16:$P$17,2,0)</f>
        <v>0</v>
      </c>
      <c r="AE164" s="62">
        <f t="shared" si="5"/>
        <v>0.75</v>
      </c>
    </row>
    <row r="165" spans="13:31" ht="13.5" customHeight="1">
      <c r="M165" s="46">
        <v>2</v>
      </c>
      <c r="N165" s="47" t="s">
        <v>122</v>
      </c>
      <c r="O165" s="47" t="s">
        <v>113</v>
      </c>
      <c r="P165" s="47" t="s">
        <v>344</v>
      </c>
      <c r="Q165" s="47" t="s">
        <v>358</v>
      </c>
      <c r="R165" s="48">
        <v>0.46300000000000002</v>
      </c>
      <c r="T165" s="55">
        <v>3</v>
      </c>
      <c r="U165" s="67">
        <v>2015</v>
      </c>
      <c r="V165" s="46" t="s">
        <v>124</v>
      </c>
      <c r="W165" s="46" t="s">
        <v>125</v>
      </c>
      <c r="X165" s="46" t="s">
        <v>102</v>
      </c>
      <c r="Y165" s="68" t="str">
        <f t="shared" si="6"/>
        <v>32015冷房店舗用有り</v>
      </c>
      <c r="Z165" s="69">
        <v>-1.38</v>
      </c>
      <c r="AA165" s="69">
        <v>2.38</v>
      </c>
      <c r="AB165" s="70">
        <v>1.0581</v>
      </c>
      <c r="AC165" s="70">
        <v>1.7705</v>
      </c>
      <c r="AD165" s="61">
        <f>HLOOKUP(T165,既存設備NO2!$E$16:$P$17,2,0)</f>
        <v>0</v>
      </c>
      <c r="AE165" s="62">
        <f t="shared" si="5"/>
        <v>1.77</v>
      </c>
    </row>
    <row r="166" spans="13:31" ht="13.5" customHeight="1">
      <c r="M166" s="46">
        <v>2</v>
      </c>
      <c r="N166" s="47" t="s">
        <v>130</v>
      </c>
      <c r="O166" s="47" t="s">
        <v>113</v>
      </c>
      <c r="P166" s="47" t="s">
        <v>344</v>
      </c>
      <c r="Q166" s="47" t="s">
        <v>359</v>
      </c>
      <c r="R166" s="48">
        <v>0.496</v>
      </c>
      <c r="T166" s="55">
        <v>3</v>
      </c>
      <c r="U166" s="56">
        <v>2015</v>
      </c>
      <c r="V166" s="57" t="s">
        <v>124</v>
      </c>
      <c r="W166" s="57" t="s">
        <v>111</v>
      </c>
      <c r="X166" s="57" t="s">
        <v>102</v>
      </c>
      <c r="Y166" s="58" t="str">
        <f t="shared" si="6"/>
        <v>32015冷房ビル用マルチ有り</v>
      </c>
      <c r="Z166" s="59">
        <v>-1.5740000000000001</v>
      </c>
      <c r="AA166" s="59">
        <v>2.5739999999999998</v>
      </c>
      <c r="AB166" s="60">
        <v>1.0751999999999999</v>
      </c>
      <c r="AC166" s="60">
        <v>1.9117</v>
      </c>
      <c r="AD166" s="61">
        <f>HLOOKUP(T166,既存設備NO2!$E$16:$P$17,2,0)</f>
        <v>0</v>
      </c>
      <c r="AE166" s="62">
        <f t="shared" si="5"/>
        <v>1.911</v>
      </c>
    </row>
    <row r="167" spans="13:31" ht="13.5" customHeight="1">
      <c r="M167" s="46">
        <v>2</v>
      </c>
      <c r="N167" s="47" t="s">
        <v>128</v>
      </c>
      <c r="O167" s="47" t="s">
        <v>113</v>
      </c>
      <c r="P167" s="47" t="s">
        <v>344</v>
      </c>
      <c r="Q167" s="47" t="s">
        <v>360</v>
      </c>
      <c r="R167" s="48">
        <v>0.68500000000000005</v>
      </c>
      <c r="T167" s="55">
        <v>3</v>
      </c>
      <c r="U167" s="56">
        <v>2015</v>
      </c>
      <c r="V167" s="57" t="s">
        <v>124</v>
      </c>
      <c r="W167" s="57" t="s">
        <v>121</v>
      </c>
      <c r="X167" s="57" t="s">
        <v>102</v>
      </c>
      <c r="Y167" s="58" t="str">
        <f t="shared" si="6"/>
        <v>32015冷房設備用有り</v>
      </c>
      <c r="Z167" s="59">
        <v>-0.62</v>
      </c>
      <c r="AA167" s="59">
        <v>1.62</v>
      </c>
      <c r="AB167" s="60">
        <v>1.0472999999999999</v>
      </c>
      <c r="AC167" s="60">
        <v>1.2032</v>
      </c>
      <c r="AD167" s="61">
        <f>HLOOKUP(T167,既存設備NO2!$E$16:$P$17,2,0)</f>
        <v>0</v>
      </c>
      <c r="AE167" s="62">
        <f t="shared" si="5"/>
        <v>1.2030000000000001</v>
      </c>
    </row>
    <row r="168" spans="13:31" ht="13.5" customHeight="1">
      <c r="M168" s="46">
        <v>2</v>
      </c>
      <c r="N168" s="47" t="s">
        <v>138</v>
      </c>
      <c r="O168" s="47" t="s">
        <v>113</v>
      </c>
      <c r="P168" s="47" t="s">
        <v>344</v>
      </c>
      <c r="Q168" s="47" t="s">
        <v>361</v>
      </c>
      <c r="R168" s="48">
        <v>0.41899999999999998</v>
      </c>
      <c r="T168" s="55">
        <v>3</v>
      </c>
      <c r="U168" s="56">
        <v>2015</v>
      </c>
      <c r="V168" s="57" t="s">
        <v>124</v>
      </c>
      <c r="W168" s="57" t="s">
        <v>125</v>
      </c>
      <c r="X168" s="57" t="s">
        <v>140</v>
      </c>
      <c r="Y168" s="58" t="str">
        <f t="shared" si="6"/>
        <v>32015冷房店舗用無し（一定速）</v>
      </c>
      <c r="Z168" s="59">
        <v>0.25</v>
      </c>
      <c r="AA168" s="59">
        <v>0.75</v>
      </c>
      <c r="AB168" s="60">
        <v>0.25</v>
      </c>
      <c r="AC168" s="60">
        <v>0.75</v>
      </c>
      <c r="AD168" s="61">
        <f>HLOOKUP(T168,既存設備NO2!$E$16:$P$17,2,0)</f>
        <v>0</v>
      </c>
      <c r="AE168" s="62">
        <f t="shared" si="5"/>
        <v>0.75</v>
      </c>
    </row>
    <row r="169" spans="13:31" ht="13.5" customHeight="1">
      <c r="M169" s="46">
        <v>2</v>
      </c>
      <c r="N169" s="47" t="s">
        <v>143</v>
      </c>
      <c r="O169" s="47" t="s">
        <v>113</v>
      </c>
      <c r="P169" s="47" t="s">
        <v>344</v>
      </c>
      <c r="Q169" s="47" t="s">
        <v>362</v>
      </c>
      <c r="R169" s="48">
        <v>0.47499999999999998</v>
      </c>
      <c r="T169" s="55">
        <v>3</v>
      </c>
      <c r="U169" s="56">
        <v>2015</v>
      </c>
      <c r="V169" s="57" t="s">
        <v>124</v>
      </c>
      <c r="W169" s="57" t="s">
        <v>111</v>
      </c>
      <c r="X169" s="57" t="s">
        <v>140</v>
      </c>
      <c r="Y169" s="58" t="str">
        <f t="shared" si="6"/>
        <v>32015冷房ビル用マルチ無し（一定速）</v>
      </c>
      <c r="Z169" s="59">
        <v>0.25</v>
      </c>
      <c r="AA169" s="59">
        <v>0.75</v>
      </c>
      <c r="AB169" s="60">
        <v>0.25</v>
      </c>
      <c r="AC169" s="60">
        <v>0.75</v>
      </c>
      <c r="AD169" s="61">
        <f>HLOOKUP(T169,既存設備NO2!$E$16:$P$17,2,0)</f>
        <v>0</v>
      </c>
      <c r="AE169" s="62">
        <f t="shared" si="5"/>
        <v>0.75</v>
      </c>
    </row>
    <row r="170" spans="13:31" ht="13.5" customHeight="1">
      <c r="M170" s="46">
        <v>2</v>
      </c>
      <c r="N170" s="47" t="s">
        <v>149</v>
      </c>
      <c r="O170" s="47" t="s">
        <v>113</v>
      </c>
      <c r="P170" s="47" t="s">
        <v>344</v>
      </c>
      <c r="Q170" s="47" t="s">
        <v>363</v>
      </c>
      <c r="R170" s="48">
        <v>0.45700000000000002</v>
      </c>
      <c r="T170" s="55">
        <v>3</v>
      </c>
      <c r="U170" s="56">
        <v>2015</v>
      </c>
      <c r="V170" s="57" t="s">
        <v>124</v>
      </c>
      <c r="W170" s="57" t="s">
        <v>121</v>
      </c>
      <c r="X170" s="57" t="s">
        <v>140</v>
      </c>
      <c r="Y170" s="58" t="str">
        <f t="shared" si="6"/>
        <v>32015冷房設備用無し（一定速）</v>
      </c>
      <c r="Z170" s="59">
        <v>0.25</v>
      </c>
      <c r="AA170" s="59">
        <v>0.75</v>
      </c>
      <c r="AB170" s="60">
        <v>0.25</v>
      </c>
      <c r="AC170" s="60">
        <v>0.75</v>
      </c>
      <c r="AD170" s="61">
        <f>HLOOKUP(T170,既存設備NO2!$E$16:$P$17,2,0)</f>
        <v>0</v>
      </c>
      <c r="AE170" s="62">
        <f t="shared" si="5"/>
        <v>0.75</v>
      </c>
    </row>
    <row r="171" spans="13:31" ht="13.5" customHeight="1">
      <c r="M171" s="46">
        <v>2</v>
      </c>
      <c r="N171" s="47" t="s">
        <v>154</v>
      </c>
      <c r="O171" s="47" t="s">
        <v>113</v>
      </c>
      <c r="P171" s="47" t="s">
        <v>344</v>
      </c>
      <c r="Q171" s="47" t="s">
        <v>364</v>
      </c>
      <c r="R171" s="48">
        <v>0.68200000000000005</v>
      </c>
      <c r="T171" s="55">
        <v>3</v>
      </c>
      <c r="U171" s="56">
        <v>2015</v>
      </c>
      <c r="V171" s="57" t="s">
        <v>156</v>
      </c>
      <c r="W171" s="57" t="s">
        <v>125</v>
      </c>
      <c r="X171" s="57" t="s">
        <v>102</v>
      </c>
      <c r="Y171" s="58" t="str">
        <f t="shared" si="6"/>
        <v>32015暖房店舗用有り</v>
      </c>
      <c r="Z171" s="59">
        <v>-0.97</v>
      </c>
      <c r="AA171" s="59">
        <v>1.97</v>
      </c>
      <c r="AB171" s="60">
        <v>1.0867</v>
      </c>
      <c r="AC171" s="60">
        <v>1.4558</v>
      </c>
      <c r="AD171" s="61">
        <f>HLOOKUP(T171,既存設備NO2!$E$16:$P$17,2,0)</f>
        <v>0</v>
      </c>
      <c r="AE171" s="62">
        <f t="shared" si="5"/>
        <v>1.4550000000000001</v>
      </c>
    </row>
    <row r="172" spans="13:31" ht="13.5" customHeight="1">
      <c r="M172" s="46">
        <v>2</v>
      </c>
      <c r="N172" s="47" t="s">
        <v>153</v>
      </c>
      <c r="O172" s="47" t="s">
        <v>113</v>
      </c>
      <c r="P172" s="47" t="s">
        <v>344</v>
      </c>
      <c r="Q172" s="47" t="s">
        <v>365</v>
      </c>
      <c r="R172" s="48">
        <v>0.52900000000000003</v>
      </c>
      <c r="T172" s="55">
        <v>3</v>
      </c>
      <c r="U172" s="56">
        <v>2015</v>
      </c>
      <c r="V172" s="57" t="s">
        <v>156</v>
      </c>
      <c r="W172" s="57" t="s">
        <v>111</v>
      </c>
      <c r="X172" s="57" t="s">
        <v>102</v>
      </c>
      <c r="Y172" s="58" t="str">
        <f t="shared" si="6"/>
        <v>32015暖房ビル用マルチ有り</v>
      </c>
      <c r="Z172" s="59">
        <v>-0.876</v>
      </c>
      <c r="AA172" s="59">
        <v>1.8759999999999999</v>
      </c>
      <c r="AB172" s="60">
        <v>1.0398000000000001</v>
      </c>
      <c r="AC172" s="60">
        <v>1.3971</v>
      </c>
      <c r="AD172" s="61">
        <f>HLOOKUP(T172,既存設備NO2!$E$16:$P$17,2,0)</f>
        <v>0</v>
      </c>
      <c r="AE172" s="62">
        <f t="shared" si="5"/>
        <v>1.397</v>
      </c>
    </row>
    <row r="173" spans="13:31" ht="13.5" customHeight="1">
      <c r="M173" s="46">
        <v>2</v>
      </c>
      <c r="N173" s="47" t="s">
        <v>110</v>
      </c>
      <c r="O173" s="47" t="s">
        <v>113</v>
      </c>
      <c r="P173" s="47" t="s">
        <v>344</v>
      </c>
      <c r="Q173" s="47" t="s">
        <v>366</v>
      </c>
      <c r="R173" s="48">
        <v>0.90300000000000002</v>
      </c>
      <c r="T173" s="55">
        <v>3</v>
      </c>
      <c r="U173" s="56">
        <v>2015</v>
      </c>
      <c r="V173" s="57" t="s">
        <v>156</v>
      </c>
      <c r="W173" s="57" t="s">
        <v>121</v>
      </c>
      <c r="X173" s="57" t="s">
        <v>102</v>
      </c>
      <c r="Y173" s="58" t="str">
        <f t="shared" si="6"/>
        <v>32015暖房設備用有り</v>
      </c>
      <c r="Z173" s="59">
        <v>-0.59799999999999998</v>
      </c>
      <c r="AA173" s="59">
        <v>1.5980000000000001</v>
      </c>
      <c r="AB173" s="60">
        <v>1.0339</v>
      </c>
      <c r="AC173" s="60">
        <v>1.19</v>
      </c>
      <c r="AD173" s="61">
        <f>HLOOKUP(T173,既存設備NO2!$E$16:$P$17,2,0)</f>
        <v>0</v>
      </c>
      <c r="AE173" s="62">
        <f t="shared" si="5"/>
        <v>1.19</v>
      </c>
    </row>
    <row r="174" spans="13:31" ht="13.5" customHeight="1">
      <c r="M174" s="46">
        <v>2</v>
      </c>
      <c r="N174" s="47" t="s">
        <v>90</v>
      </c>
      <c r="O174" s="47" t="s">
        <v>113</v>
      </c>
      <c r="P174" s="47" t="s">
        <v>344</v>
      </c>
      <c r="Q174" s="47" t="s">
        <v>367</v>
      </c>
      <c r="R174" s="48">
        <v>1</v>
      </c>
      <c r="T174" s="55">
        <v>3</v>
      </c>
      <c r="U174" s="56">
        <v>2015</v>
      </c>
      <c r="V174" s="57" t="s">
        <v>156</v>
      </c>
      <c r="W174" s="57" t="s">
        <v>125</v>
      </c>
      <c r="X174" s="57" t="s">
        <v>140</v>
      </c>
      <c r="Y174" s="58" t="str">
        <f t="shared" si="6"/>
        <v>32015暖房店舗用無し（一定速）</v>
      </c>
      <c r="Z174" s="59">
        <v>0.25</v>
      </c>
      <c r="AA174" s="59">
        <v>0.75</v>
      </c>
      <c r="AB174" s="60">
        <v>0.25</v>
      </c>
      <c r="AC174" s="60">
        <v>0.75</v>
      </c>
      <c r="AD174" s="61">
        <f>HLOOKUP(T174,既存設備NO2!$E$16:$P$17,2,0)</f>
        <v>0</v>
      </c>
      <c r="AE174" s="62">
        <f t="shared" si="5"/>
        <v>0.75</v>
      </c>
    </row>
    <row r="175" spans="13:31" ht="13.5" customHeight="1">
      <c r="M175" s="46">
        <v>2</v>
      </c>
      <c r="N175" s="47" t="s">
        <v>171</v>
      </c>
      <c r="O175" s="47" t="s">
        <v>113</v>
      </c>
      <c r="P175" s="47" t="s">
        <v>344</v>
      </c>
      <c r="Q175" s="47" t="s">
        <v>368</v>
      </c>
      <c r="R175" s="48">
        <v>0.28899999999999998</v>
      </c>
      <c r="T175" s="55">
        <v>3</v>
      </c>
      <c r="U175" s="56">
        <v>2015</v>
      </c>
      <c r="V175" s="57" t="s">
        <v>156</v>
      </c>
      <c r="W175" s="57" t="s">
        <v>111</v>
      </c>
      <c r="X175" s="57" t="s">
        <v>140</v>
      </c>
      <c r="Y175" s="58" t="str">
        <f t="shared" si="6"/>
        <v>32015暖房ビル用マルチ無し（一定速）</v>
      </c>
      <c r="Z175" s="59">
        <v>0.25</v>
      </c>
      <c r="AA175" s="59">
        <v>0.75</v>
      </c>
      <c r="AB175" s="60">
        <v>0.25</v>
      </c>
      <c r="AC175" s="60">
        <v>0.75</v>
      </c>
      <c r="AD175" s="61">
        <f>HLOOKUP(T175,既存設備NO2!$E$16:$P$17,2,0)</f>
        <v>0</v>
      </c>
      <c r="AE175" s="62">
        <f t="shared" si="5"/>
        <v>0.75</v>
      </c>
    </row>
    <row r="176" spans="13:31" ht="13.5" customHeight="1">
      <c r="M176" s="46">
        <v>3</v>
      </c>
      <c r="N176" s="47" t="s">
        <v>112</v>
      </c>
      <c r="O176" s="47" t="s">
        <v>113</v>
      </c>
      <c r="P176" s="47" t="s">
        <v>344</v>
      </c>
      <c r="Q176" s="47" t="s">
        <v>369</v>
      </c>
      <c r="R176" s="48">
        <v>0.32500000000000001</v>
      </c>
      <c r="T176" s="55">
        <v>3</v>
      </c>
      <c r="U176" s="57">
        <v>2015</v>
      </c>
      <c r="V176" s="57" t="s">
        <v>156</v>
      </c>
      <c r="W176" s="57" t="s">
        <v>121</v>
      </c>
      <c r="X176" s="57" t="s">
        <v>140</v>
      </c>
      <c r="Y176" s="58" t="str">
        <f t="shared" si="6"/>
        <v>32015暖房設備用無し（一定速）</v>
      </c>
      <c r="Z176" s="59">
        <v>0.25</v>
      </c>
      <c r="AA176" s="59">
        <v>0.75</v>
      </c>
      <c r="AB176" s="60">
        <v>0.25</v>
      </c>
      <c r="AC176" s="60">
        <v>0.75</v>
      </c>
      <c r="AD176" s="61">
        <f>HLOOKUP(T176,既存設備NO2!$E$16:$P$17,2,0)</f>
        <v>0</v>
      </c>
      <c r="AE176" s="62">
        <f t="shared" si="5"/>
        <v>0.75</v>
      </c>
    </row>
    <row r="177" spans="13:31" ht="13.5" customHeight="1">
      <c r="M177" s="46">
        <v>3</v>
      </c>
      <c r="N177" s="47" t="s">
        <v>122</v>
      </c>
      <c r="O177" s="47" t="s">
        <v>113</v>
      </c>
      <c r="P177" s="47" t="s">
        <v>344</v>
      </c>
      <c r="Q177" s="47" t="s">
        <v>370</v>
      </c>
      <c r="R177" s="48">
        <v>0.254</v>
      </c>
      <c r="T177" s="71">
        <v>3</v>
      </c>
      <c r="U177" s="72">
        <v>2020</v>
      </c>
      <c r="V177" s="72" t="s">
        <v>124</v>
      </c>
      <c r="W177" s="72" t="s">
        <v>125</v>
      </c>
      <c r="X177" s="72" t="s">
        <v>102</v>
      </c>
      <c r="Y177" s="73" t="str">
        <f t="shared" si="6"/>
        <v>32020冷房店舗用有り</v>
      </c>
      <c r="Z177" s="72">
        <v>-1.38</v>
      </c>
      <c r="AA177" s="72">
        <v>2.38</v>
      </c>
      <c r="AB177" s="72">
        <v>1.0581</v>
      </c>
      <c r="AC177" s="72">
        <v>1.7705</v>
      </c>
      <c r="AD177" s="61">
        <f>HLOOKUP(T177,既存設備NO2!$E$16:$P$17,2,0)</f>
        <v>0</v>
      </c>
      <c r="AE177" s="74">
        <f t="shared" si="5"/>
        <v>1.77</v>
      </c>
    </row>
    <row r="178" spans="13:31" ht="13.5" customHeight="1">
      <c r="M178" s="46">
        <v>3</v>
      </c>
      <c r="N178" s="47" t="s">
        <v>130</v>
      </c>
      <c r="O178" s="47" t="s">
        <v>113</v>
      </c>
      <c r="P178" s="47" t="s">
        <v>344</v>
      </c>
      <c r="Q178" s="47" t="s">
        <v>371</v>
      </c>
      <c r="R178" s="48">
        <v>0.30299999999999999</v>
      </c>
      <c r="T178" s="71">
        <v>3</v>
      </c>
      <c r="U178" s="72">
        <v>2020</v>
      </c>
      <c r="V178" s="72" t="s">
        <v>124</v>
      </c>
      <c r="W178" s="72" t="s">
        <v>111</v>
      </c>
      <c r="X178" s="72" t="s">
        <v>102</v>
      </c>
      <c r="Y178" s="73" t="str">
        <f t="shared" si="6"/>
        <v>32020冷房ビル用マルチ有り</v>
      </c>
      <c r="Z178" s="72">
        <v>-1.68</v>
      </c>
      <c r="AA178" s="72">
        <v>2.68</v>
      </c>
      <c r="AB178" s="72">
        <v>1.0788</v>
      </c>
      <c r="AC178" s="72">
        <v>2.0053000000000001</v>
      </c>
      <c r="AD178" s="61">
        <f>HLOOKUP(T178,既存設備NO2!$E$16:$P$17,2,0)</f>
        <v>0</v>
      </c>
      <c r="AE178" s="74">
        <f t="shared" si="5"/>
        <v>2.0049999999999999</v>
      </c>
    </row>
    <row r="179" spans="13:31" ht="13.5" customHeight="1">
      <c r="M179" s="46">
        <v>3</v>
      </c>
      <c r="N179" s="47" t="s">
        <v>128</v>
      </c>
      <c r="O179" s="47" t="s">
        <v>113</v>
      </c>
      <c r="P179" s="47" t="s">
        <v>344</v>
      </c>
      <c r="Q179" s="47" t="s">
        <v>372</v>
      </c>
      <c r="R179" s="48">
        <v>0.54800000000000004</v>
      </c>
      <c r="T179" s="71">
        <v>3</v>
      </c>
      <c r="U179" s="72">
        <v>2020</v>
      </c>
      <c r="V179" s="72" t="s">
        <v>124</v>
      </c>
      <c r="W179" s="72" t="s">
        <v>121</v>
      </c>
      <c r="X179" s="72" t="s">
        <v>102</v>
      </c>
      <c r="Y179" s="73" t="str">
        <f t="shared" si="6"/>
        <v>32020冷房設備用有り</v>
      </c>
      <c r="Z179" s="72">
        <v>-0.62</v>
      </c>
      <c r="AA179" s="72">
        <v>1.62</v>
      </c>
      <c r="AB179" s="72">
        <v>1.0472999999999999</v>
      </c>
      <c r="AC179" s="72">
        <v>1.2032</v>
      </c>
      <c r="AD179" s="61">
        <f>HLOOKUP(T179,既存設備NO2!$E$16:$P$17,2,0)</f>
        <v>0</v>
      </c>
      <c r="AE179" s="74">
        <f t="shared" si="5"/>
        <v>1.2030000000000001</v>
      </c>
    </row>
    <row r="180" spans="13:31" ht="13.5" customHeight="1">
      <c r="M180" s="46">
        <v>3</v>
      </c>
      <c r="N180" s="47" t="s">
        <v>138</v>
      </c>
      <c r="O180" s="47" t="s">
        <v>113</v>
      </c>
      <c r="P180" s="47" t="s">
        <v>344</v>
      </c>
      <c r="Q180" s="47" t="s">
        <v>373</v>
      </c>
      <c r="R180" s="48">
        <v>0.27400000000000002</v>
      </c>
      <c r="T180" s="71">
        <v>3</v>
      </c>
      <c r="U180" s="72">
        <v>2020</v>
      </c>
      <c r="V180" s="72" t="s">
        <v>124</v>
      </c>
      <c r="W180" s="72" t="s">
        <v>125</v>
      </c>
      <c r="X180" s="72" t="s">
        <v>140</v>
      </c>
      <c r="Y180" s="73" t="str">
        <f t="shared" si="6"/>
        <v>32020冷房店舗用無し（一定速）</v>
      </c>
      <c r="Z180" s="75">
        <v>0.25</v>
      </c>
      <c r="AA180" s="75">
        <v>0.75</v>
      </c>
      <c r="AB180" s="76">
        <v>0.25</v>
      </c>
      <c r="AC180" s="76">
        <v>0.75</v>
      </c>
      <c r="AD180" s="61">
        <f>HLOOKUP(T180,既存設備NO2!$E$16:$P$17,2,0)</f>
        <v>0</v>
      </c>
      <c r="AE180" s="74">
        <f t="shared" si="5"/>
        <v>0.75</v>
      </c>
    </row>
    <row r="181" spans="13:31" ht="13.5" customHeight="1">
      <c r="M181" s="46">
        <v>3</v>
      </c>
      <c r="N181" s="47" t="s">
        <v>143</v>
      </c>
      <c r="O181" s="47" t="s">
        <v>113</v>
      </c>
      <c r="P181" s="47" t="s">
        <v>344</v>
      </c>
      <c r="Q181" s="47" t="s">
        <v>374</v>
      </c>
      <c r="R181" s="48">
        <v>0.27700000000000002</v>
      </c>
      <c r="T181" s="71">
        <v>3</v>
      </c>
      <c r="U181" s="72">
        <v>2020</v>
      </c>
      <c r="V181" s="72" t="s">
        <v>124</v>
      </c>
      <c r="W181" s="72" t="s">
        <v>111</v>
      </c>
      <c r="X181" s="72" t="s">
        <v>140</v>
      </c>
      <c r="Y181" s="73" t="str">
        <f t="shared" si="6"/>
        <v>32020冷房ビル用マルチ無し（一定速）</v>
      </c>
      <c r="Z181" s="75">
        <v>0.25</v>
      </c>
      <c r="AA181" s="75">
        <v>0.75</v>
      </c>
      <c r="AB181" s="76">
        <v>0.25</v>
      </c>
      <c r="AC181" s="76">
        <v>0.75</v>
      </c>
      <c r="AD181" s="61">
        <f>HLOOKUP(T181,既存設備NO2!$E$16:$P$17,2,0)</f>
        <v>0</v>
      </c>
      <c r="AE181" s="74">
        <f t="shared" si="5"/>
        <v>0.75</v>
      </c>
    </row>
    <row r="182" spans="13:31" ht="13.5" customHeight="1">
      <c r="M182" s="46">
        <v>3</v>
      </c>
      <c r="N182" s="47" t="s">
        <v>149</v>
      </c>
      <c r="O182" s="47" t="s">
        <v>113</v>
      </c>
      <c r="P182" s="47" t="s">
        <v>344</v>
      </c>
      <c r="Q182" s="47" t="s">
        <v>375</v>
      </c>
      <c r="R182" s="48">
        <v>0.29199999999999998</v>
      </c>
      <c r="T182" s="71">
        <v>3</v>
      </c>
      <c r="U182" s="72">
        <v>2020</v>
      </c>
      <c r="V182" s="72" t="s">
        <v>124</v>
      </c>
      <c r="W182" s="72" t="s">
        <v>121</v>
      </c>
      <c r="X182" s="72" t="s">
        <v>140</v>
      </c>
      <c r="Y182" s="73" t="str">
        <f t="shared" si="6"/>
        <v>32020冷房設備用無し（一定速）</v>
      </c>
      <c r="Z182" s="75">
        <v>0.25</v>
      </c>
      <c r="AA182" s="75">
        <v>0.75</v>
      </c>
      <c r="AB182" s="76">
        <v>0.25</v>
      </c>
      <c r="AC182" s="76">
        <v>0.75</v>
      </c>
      <c r="AD182" s="61">
        <f>HLOOKUP(T182,既存設備NO2!$E$16:$P$17,2,0)</f>
        <v>0</v>
      </c>
      <c r="AE182" s="74">
        <f t="shared" si="5"/>
        <v>0.75</v>
      </c>
    </row>
    <row r="183" spans="13:31" ht="13.5" customHeight="1">
      <c r="M183" s="46">
        <v>3</v>
      </c>
      <c r="N183" s="47" t="s">
        <v>154</v>
      </c>
      <c r="O183" s="47" t="s">
        <v>113</v>
      </c>
      <c r="P183" s="47" t="s">
        <v>344</v>
      </c>
      <c r="Q183" s="47" t="s">
        <v>376</v>
      </c>
      <c r="R183" s="48">
        <v>0.434</v>
      </c>
      <c r="T183" s="71">
        <v>3</v>
      </c>
      <c r="U183" s="72">
        <v>2020</v>
      </c>
      <c r="V183" s="72" t="s">
        <v>156</v>
      </c>
      <c r="W183" s="72" t="s">
        <v>125</v>
      </c>
      <c r="X183" s="72" t="s">
        <v>102</v>
      </c>
      <c r="Y183" s="73" t="str">
        <f t="shared" si="6"/>
        <v>32020暖房店舗用有り</v>
      </c>
      <c r="Z183" s="72">
        <v>-0.96</v>
      </c>
      <c r="AA183" s="72">
        <v>1.96</v>
      </c>
      <c r="AB183" s="72">
        <v>1.0862000000000001</v>
      </c>
      <c r="AC183" s="72">
        <v>1.4483999999999999</v>
      </c>
      <c r="AD183" s="61">
        <f>HLOOKUP(T183,既存設備NO2!$E$16:$P$17,2,0)</f>
        <v>0</v>
      </c>
      <c r="AE183" s="74">
        <f t="shared" si="5"/>
        <v>1.448</v>
      </c>
    </row>
    <row r="184" spans="13:31" ht="13.5" customHeight="1">
      <c r="M184" s="46">
        <v>3</v>
      </c>
      <c r="N184" s="47" t="s">
        <v>153</v>
      </c>
      <c r="O184" s="47" t="s">
        <v>113</v>
      </c>
      <c r="P184" s="47" t="s">
        <v>344</v>
      </c>
      <c r="Q184" s="47" t="s">
        <v>377</v>
      </c>
      <c r="R184" s="48">
        <v>0.38900000000000001</v>
      </c>
      <c r="T184" s="71">
        <v>3</v>
      </c>
      <c r="U184" s="72">
        <v>2020</v>
      </c>
      <c r="V184" s="72" t="s">
        <v>156</v>
      </c>
      <c r="W184" s="72" t="s">
        <v>111</v>
      </c>
      <c r="X184" s="72" t="s">
        <v>102</v>
      </c>
      <c r="Y184" s="73" t="str">
        <f t="shared" si="6"/>
        <v>32020暖房ビル用マルチ有り</v>
      </c>
      <c r="Z184" s="72">
        <v>-1.1000000000000001</v>
      </c>
      <c r="AA184" s="72">
        <v>2.1</v>
      </c>
      <c r="AB184" s="72">
        <v>1.0416000000000001</v>
      </c>
      <c r="AC184" s="72">
        <v>1.4596</v>
      </c>
      <c r="AD184" s="61">
        <f>HLOOKUP(T184,既存設備NO2!$E$16:$P$17,2,0)</f>
        <v>0</v>
      </c>
      <c r="AE184" s="74">
        <f t="shared" si="5"/>
        <v>1.4590000000000001</v>
      </c>
    </row>
    <row r="185" spans="13:31" ht="13.5" customHeight="1">
      <c r="M185" s="46">
        <v>3</v>
      </c>
      <c r="N185" s="47" t="s">
        <v>110</v>
      </c>
      <c r="O185" s="47" t="s">
        <v>113</v>
      </c>
      <c r="P185" s="47" t="s">
        <v>344</v>
      </c>
      <c r="Q185" s="47" t="s">
        <v>378</v>
      </c>
      <c r="R185" s="48">
        <v>0.66100000000000003</v>
      </c>
      <c r="T185" s="71">
        <v>3</v>
      </c>
      <c r="U185" s="72">
        <v>2020</v>
      </c>
      <c r="V185" s="72" t="s">
        <v>156</v>
      </c>
      <c r="W185" s="72" t="s">
        <v>121</v>
      </c>
      <c r="X185" s="72" t="s">
        <v>102</v>
      </c>
      <c r="Y185" s="73" t="str">
        <f t="shared" si="6"/>
        <v>32020暖房設備用有り</v>
      </c>
      <c r="Z185" s="72">
        <v>-0.46</v>
      </c>
      <c r="AA185" s="72">
        <v>1.46</v>
      </c>
      <c r="AB185" s="72">
        <v>0.94</v>
      </c>
      <c r="AC185" s="72">
        <v>1.1100000000000001</v>
      </c>
      <c r="AD185" s="61">
        <f>HLOOKUP(T185,既存設備NO2!$E$16:$P$17,2,0)</f>
        <v>0</v>
      </c>
      <c r="AE185" s="74">
        <f t="shared" si="5"/>
        <v>1.1100000000000001</v>
      </c>
    </row>
    <row r="186" spans="13:31" ht="13.5" customHeight="1">
      <c r="M186" s="46">
        <v>3</v>
      </c>
      <c r="N186" s="47" t="s">
        <v>90</v>
      </c>
      <c r="O186" s="47" t="s">
        <v>113</v>
      </c>
      <c r="P186" s="47" t="s">
        <v>344</v>
      </c>
      <c r="Q186" s="47" t="s">
        <v>379</v>
      </c>
      <c r="R186" s="48">
        <v>0.84599999999999997</v>
      </c>
      <c r="T186" s="71">
        <v>3</v>
      </c>
      <c r="U186" s="72">
        <v>2020</v>
      </c>
      <c r="V186" s="72" t="s">
        <v>156</v>
      </c>
      <c r="W186" s="72" t="s">
        <v>125</v>
      </c>
      <c r="X186" s="72" t="s">
        <v>140</v>
      </c>
      <c r="Y186" s="73" t="str">
        <f t="shared" si="6"/>
        <v>32020暖房店舗用無し（一定速）</v>
      </c>
      <c r="Z186" s="75">
        <v>0.25</v>
      </c>
      <c r="AA186" s="75">
        <v>0.75</v>
      </c>
      <c r="AB186" s="76">
        <v>0.25</v>
      </c>
      <c r="AC186" s="76">
        <v>0.75</v>
      </c>
      <c r="AD186" s="61">
        <f>HLOOKUP(T186,既存設備NO2!$E$16:$P$17,2,0)</f>
        <v>0</v>
      </c>
      <c r="AE186" s="74">
        <f t="shared" ref="AE186:AE249" si="7">ROUNDDOWN(IF(AD186&gt;=0.25,Z186*AD186+AA186,AB186*AD186+AC186),3)</f>
        <v>0.75</v>
      </c>
    </row>
    <row r="187" spans="13:31" ht="13.5" customHeight="1">
      <c r="M187" s="46">
        <v>3</v>
      </c>
      <c r="N187" s="47" t="s">
        <v>171</v>
      </c>
      <c r="O187" s="47" t="s">
        <v>113</v>
      </c>
      <c r="P187" s="47" t="s">
        <v>344</v>
      </c>
      <c r="Q187" s="47" t="s">
        <v>380</v>
      </c>
      <c r="R187" s="48">
        <v>0.185</v>
      </c>
      <c r="T187" s="71">
        <v>3</v>
      </c>
      <c r="U187" s="72">
        <v>2020</v>
      </c>
      <c r="V187" s="72" t="s">
        <v>156</v>
      </c>
      <c r="W187" s="72" t="s">
        <v>111</v>
      </c>
      <c r="X187" s="72" t="s">
        <v>140</v>
      </c>
      <c r="Y187" s="73" t="str">
        <f t="shared" si="6"/>
        <v>32020暖房ビル用マルチ無し（一定速）</v>
      </c>
      <c r="Z187" s="75">
        <v>0.25</v>
      </c>
      <c r="AA187" s="75">
        <v>0.75</v>
      </c>
      <c r="AB187" s="76">
        <v>0.25</v>
      </c>
      <c r="AC187" s="76">
        <v>0.75</v>
      </c>
      <c r="AD187" s="61">
        <f>HLOOKUP(T187,既存設備NO2!$E$16:$P$17,2,0)</f>
        <v>0</v>
      </c>
      <c r="AE187" s="74">
        <f t="shared" si="7"/>
        <v>0.75</v>
      </c>
    </row>
    <row r="188" spans="13:31" ht="13.5" customHeight="1">
      <c r="M188" s="46">
        <v>4</v>
      </c>
      <c r="N188" s="47" t="s">
        <v>112</v>
      </c>
      <c r="O188" s="47" t="s">
        <v>113</v>
      </c>
      <c r="P188" s="47" t="s">
        <v>344</v>
      </c>
      <c r="Q188" s="47" t="s">
        <v>381</v>
      </c>
      <c r="R188" s="48">
        <v>0.151</v>
      </c>
      <c r="T188" s="71">
        <v>3</v>
      </c>
      <c r="U188" s="72">
        <v>2020</v>
      </c>
      <c r="V188" s="72" t="s">
        <v>156</v>
      </c>
      <c r="W188" s="72" t="s">
        <v>121</v>
      </c>
      <c r="X188" s="72" t="s">
        <v>140</v>
      </c>
      <c r="Y188" s="73" t="str">
        <f t="shared" si="6"/>
        <v>32020暖房設備用無し（一定速）</v>
      </c>
      <c r="Z188" s="75">
        <v>0.25</v>
      </c>
      <c r="AA188" s="75">
        <v>0.75</v>
      </c>
      <c r="AB188" s="76">
        <v>0.25</v>
      </c>
      <c r="AC188" s="76">
        <v>0.75</v>
      </c>
      <c r="AD188" s="61">
        <f>HLOOKUP(T188,既存設備NO2!$E$16:$P$17,2,0)</f>
        <v>0</v>
      </c>
      <c r="AE188" s="74">
        <f t="shared" si="7"/>
        <v>0.75</v>
      </c>
    </row>
    <row r="189" spans="13:31" ht="13.5" customHeight="1">
      <c r="M189" s="46">
        <v>4</v>
      </c>
      <c r="N189" s="47" t="s">
        <v>122</v>
      </c>
      <c r="O189" s="47" t="s">
        <v>113</v>
      </c>
      <c r="P189" s="47" t="s">
        <v>344</v>
      </c>
      <c r="Q189" s="47" t="s">
        <v>382</v>
      </c>
      <c r="R189" s="48">
        <v>0.151</v>
      </c>
      <c r="T189" s="55">
        <v>4</v>
      </c>
      <c r="U189" s="56">
        <v>1995</v>
      </c>
      <c r="V189" s="57" t="s">
        <v>124</v>
      </c>
      <c r="W189" s="57" t="s">
        <v>125</v>
      </c>
      <c r="X189" s="57" t="s">
        <v>102</v>
      </c>
      <c r="Y189" s="58" t="str">
        <f t="shared" si="6"/>
        <v>41995冷房店舗用有り</v>
      </c>
      <c r="Z189" s="59">
        <v>0.32</v>
      </c>
      <c r="AA189" s="59">
        <v>0.68</v>
      </c>
      <c r="AB189" s="60">
        <v>1.0165999999999999</v>
      </c>
      <c r="AC189" s="60">
        <v>0.50590000000000002</v>
      </c>
      <c r="AD189" s="61">
        <f>HLOOKUP(T189,既存設備NO2!$E$16:$P$17,2,0)</f>
        <v>0</v>
      </c>
      <c r="AE189" s="62">
        <f t="shared" si="7"/>
        <v>0.505</v>
      </c>
    </row>
    <row r="190" spans="13:31" ht="13.5" customHeight="1">
      <c r="M190" s="46">
        <v>4</v>
      </c>
      <c r="N190" s="47" t="s">
        <v>130</v>
      </c>
      <c r="O190" s="47" t="s">
        <v>113</v>
      </c>
      <c r="P190" s="47" t="s">
        <v>344</v>
      </c>
      <c r="Q190" s="47" t="s">
        <v>383</v>
      </c>
      <c r="R190" s="48">
        <v>0.20100000000000001</v>
      </c>
      <c r="T190" s="55">
        <v>4</v>
      </c>
      <c r="U190" s="56">
        <v>1995</v>
      </c>
      <c r="V190" s="57" t="s">
        <v>124</v>
      </c>
      <c r="W190" s="57" t="s">
        <v>111</v>
      </c>
      <c r="X190" s="57" t="s">
        <v>102</v>
      </c>
      <c r="Y190" s="58" t="str">
        <f t="shared" si="6"/>
        <v>41995冷房ビル用マルチ有り</v>
      </c>
      <c r="Z190" s="59">
        <v>-0.218</v>
      </c>
      <c r="AA190" s="59">
        <v>1.218</v>
      </c>
      <c r="AB190" s="60">
        <v>1.0356000000000001</v>
      </c>
      <c r="AC190" s="60">
        <v>0.90459999999999996</v>
      </c>
      <c r="AD190" s="61">
        <f>HLOOKUP(T190,既存設備NO2!$E$16:$P$17,2,0)</f>
        <v>0</v>
      </c>
      <c r="AE190" s="62">
        <f t="shared" si="7"/>
        <v>0.90400000000000003</v>
      </c>
    </row>
    <row r="191" spans="13:31" ht="14.25" customHeight="1">
      <c r="M191" s="46">
        <v>4</v>
      </c>
      <c r="N191" s="47" t="s">
        <v>128</v>
      </c>
      <c r="O191" s="47" t="s">
        <v>113</v>
      </c>
      <c r="P191" s="47" t="s">
        <v>344</v>
      </c>
      <c r="Q191" s="47" t="s">
        <v>384</v>
      </c>
      <c r="R191" s="48">
        <v>0.28399999999999997</v>
      </c>
      <c r="T191" s="55">
        <v>4</v>
      </c>
      <c r="U191" s="56">
        <v>1995</v>
      </c>
      <c r="V191" s="57" t="s">
        <v>124</v>
      </c>
      <c r="W191" s="57" t="s">
        <v>121</v>
      </c>
      <c r="X191" s="57" t="s">
        <v>102</v>
      </c>
      <c r="Y191" s="58" t="str">
        <f t="shared" si="6"/>
        <v>41995冷房設備用有り</v>
      </c>
      <c r="Z191" s="59">
        <v>0.25</v>
      </c>
      <c r="AA191" s="59">
        <v>0.75</v>
      </c>
      <c r="AB191" s="60">
        <v>1.0219</v>
      </c>
      <c r="AC191" s="60">
        <v>0.55700000000000005</v>
      </c>
      <c r="AD191" s="61">
        <f>HLOOKUP(T191,既存設備NO2!$E$16:$P$17,2,0)</f>
        <v>0</v>
      </c>
      <c r="AE191" s="62">
        <f t="shared" si="7"/>
        <v>0.55700000000000005</v>
      </c>
    </row>
    <row r="192" spans="13:31" ht="13.5" customHeight="1">
      <c r="M192" s="46">
        <v>4</v>
      </c>
      <c r="N192" s="47" t="s">
        <v>138</v>
      </c>
      <c r="O192" s="47" t="s">
        <v>113</v>
      </c>
      <c r="P192" s="47" t="s">
        <v>344</v>
      </c>
      <c r="Q192" s="47" t="s">
        <v>385</v>
      </c>
      <c r="R192" s="48">
        <v>8.8999999999999996E-2</v>
      </c>
      <c r="T192" s="55">
        <v>4</v>
      </c>
      <c r="U192" s="56">
        <v>1995</v>
      </c>
      <c r="V192" s="57" t="s">
        <v>124</v>
      </c>
      <c r="W192" s="57" t="s">
        <v>125</v>
      </c>
      <c r="X192" s="57" t="s">
        <v>140</v>
      </c>
      <c r="Y192" s="58" t="str">
        <f t="shared" si="6"/>
        <v>41995冷房店舗用無し（一定速）</v>
      </c>
      <c r="Z192" s="59">
        <v>0.26</v>
      </c>
      <c r="AA192" s="59">
        <v>0.74</v>
      </c>
      <c r="AB192" s="60">
        <v>0.26</v>
      </c>
      <c r="AC192" s="60">
        <v>0.74</v>
      </c>
      <c r="AD192" s="61">
        <f>HLOOKUP(T192,既存設備NO2!$E$16:$P$17,2,0)</f>
        <v>0</v>
      </c>
      <c r="AE192" s="62">
        <f t="shared" si="7"/>
        <v>0.74</v>
      </c>
    </row>
    <row r="193" spans="13:31" ht="13.5" customHeight="1">
      <c r="M193" s="46">
        <v>4</v>
      </c>
      <c r="N193" s="47" t="s">
        <v>143</v>
      </c>
      <c r="O193" s="47" t="s">
        <v>113</v>
      </c>
      <c r="P193" s="47" t="s">
        <v>344</v>
      </c>
      <c r="Q193" s="47" t="s">
        <v>386</v>
      </c>
      <c r="R193" s="48">
        <v>0.115</v>
      </c>
      <c r="T193" s="55">
        <v>4</v>
      </c>
      <c r="U193" s="56">
        <v>1995</v>
      </c>
      <c r="V193" s="57" t="s">
        <v>124</v>
      </c>
      <c r="W193" s="57" t="s">
        <v>111</v>
      </c>
      <c r="X193" s="57" t="s">
        <v>140</v>
      </c>
      <c r="Y193" s="58" t="str">
        <f t="shared" si="6"/>
        <v>41995冷房ビル用マルチ無し（一定速）</v>
      </c>
      <c r="Z193" s="59">
        <v>0.26</v>
      </c>
      <c r="AA193" s="59">
        <v>0.74</v>
      </c>
      <c r="AB193" s="60">
        <v>0.26</v>
      </c>
      <c r="AC193" s="60">
        <v>0.74</v>
      </c>
      <c r="AD193" s="61">
        <f>HLOOKUP(T193,既存設備NO2!$E$16:$P$17,2,0)</f>
        <v>0</v>
      </c>
      <c r="AE193" s="62">
        <f t="shared" si="7"/>
        <v>0.74</v>
      </c>
    </row>
    <row r="194" spans="13:31" ht="13.5" customHeight="1">
      <c r="M194" s="46">
        <v>4</v>
      </c>
      <c r="N194" s="47" t="s">
        <v>149</v>
      </c>
      <c r="O194" s="47" t="s">
        <v>113</v>
      </c>
      <c r="P194" s="47" t="s">
        <v>344</v>
      </c>
      <c r="Q194" s="47" t="s">
        <v>387</v>
      </c>
      <c r="R194" s="48">
        <v>0.13400000000000001</v>
      </c>
      <c r="T194" s="55">
        <v>4</v>
      </c>
      <c r="U194" s="56">
        <v>1995</v>
      </c>
      <c r="V194" s="57" t="s">
        <v>124</v>
      </c>
      <c r="W194" s="57" t="s">
        <v>121</v>
      </c>
      <c r="X194" s="57" t="s">
        <v>140</v>
      </c>
      <c r="Y194" s="58" t="str">
        <f t="shared" si="6"/>
        <v>41995冷房設備用無し（一定速）</v>
      </c>
      <c r="Z194" s="59">
        <v>0.26</v>
      </c>
      <c r="AA194" s="59">
        <v>0.74</v>
      </c>
      <c r="AB194" s="60">
        <v>0.26</v>
      </c>
      <c r="AC194" s="60">
        <v>0.74</v>
      </c>
      <c r="AD194" s="61">
        <f>HLOOKUP(T194,既存設備NO2!$E$16:$P$17,2,0)</f>
        <v>0</v>
      </c>
      <c r="AE194" s="62">
        <f t="shared" si="7"/>
        <v>0.74</v>
      </c>
    </row>
    <row r="195" spans="13:31" ht="14.25" customHeight="1">
      <c r="M195" s="46">
        <v>4</v>
      </c>
      <c r="N195" s="47" t="s">
        <v>154</v>
      </c>
      <c r="O195" s="47" t="s">
        <v>113</v>
      </c>
      <c r="P195" s="47" t="s">
        <v>344</v>
      </c>
      <c r="Q195" s="47" t="s">
        <v>388</v>
      </c>
      <c r="R195" s="48">
        <v>0.246</v>
      </c>
      <c r="T195" s="55">
        <v>4</v>
      </c>
      <c r="U195" s="56">
        <v>1995</v>
      </c>
      <c r="V195" s="57" t="s">
        <v>156</v>
      </c>
      <c r="W195" s="57" t="s">
        <v>125</v>
      </c>
      <c r="X195" s="57" t="s">
        <v>102</v>
      </c>
      <c r="Y195" s="58" t="str">
        <f t="shared" si="6"/>
        <v>41995暖房店舗用有り</v>
      </c>
      <c r="Z195" s="59">
        <v>0.374</v>
      </c>
      <c r="AA195" s="59">
        <v>0.626</v>
      </c>
      <c r="AB195" s="60">
        <v>1.0275000000000001</v>
      </c>
      <c r="AC195" s="60">
        <v>0.46260000000000001</v>
      </c>
      <c r="AD195" s="61">
        <f>HLOOKUP(T195,既存設備NO2!$E$16:$P$17,2,0)</f>
        <v>0</v>
      </c>
      <c r="AE195" s="62">
        <f t="shared" si="7"/>
        <v>0.46200000000000002</v>
      </c>
    </row>
    <row r="196" spans="13:31" ht="13.5" customHeight="1">
      <c r="M196" s="46">
        <v>4</v>
      </c>
      <c r="N196" s="47" t="s">
        <v>153</v>
      </c>
      <c r="O196" s="47" t="s">
        <v>113</v>
      </c>
      <c r="P196" s="47" t="s">
        <v>344</v>
      </c>
      <c r="Q196" s="47" t="s">
        <v>389</v>
      </c>
      <c r="R196" s="48">
        <v>0.20799999999999999</v>
      </c>
      <c r="T196" s="55">
        <v>4</v>
      </c>
      <c r="U196" s="56">
        <v>1995</v>
      </c>
      <c r="V196" s="57" t="s">
        <v>156</v>
      </c>
      <c r="W196" s="57" t="s">
        <v>111</v>
      </c>
      <c r="X196" s="57" t="s">
        <v>102</v>
      </c>
      <c r="Y196" s="58" t="str">
        <f t="shared" si="6"/>
        <v>41995暖房ビル用マルチ有り</v>
      </c>
      <c r="Z196" s="59">
        <v>-0.112</v>
      </c>
      <c r="AA196" s="59">
        <v>1.1120000000000001</v>
      </c>
      <c r="AB196" s="60">
        <v>1.0236000000000001</v>
      </c>
      <c r="AC196" s="60">
        <v>0.82809999999999995</v>
      </c>
      <c r="AD196" s="61">
        <f>HLOOKUP(T196,既存設備NO2!$E$16:$P$17,2,0)</f>
        <v>0</v>
      </c>
      <c r="AE196" s="62">
        <f t="shared" si="7"/>
        <v>0.82799999999999996</v>
      </c>
    </row>
    <row r="197" spans="13:31" ht="13.5" customHeight="1">
      <c r="M197" s="46">
        <v>4</v>
      </c>
      <c r="N197" s="47" t="s">
        <v>110</v>
      </c>
      <c r="O197" s="47" t="s">
        <v>113</v>
      </c>
      <c r="P197" s="47" t="s">
        <v>344</v>
      </c>
      <c r="Q197" s="47" t="s">
        <v>390</v>
      </c>
      <c r="R197" s="48">
        <v>0.33800000000000002</v>
      </c>
      <c r="T197" s="55">
        <v>4</v>
      </c>
      <c r="U197" s="56">
        <v>1995</v>
      </c>
      <c r="V197" s="57" t="s">
        <v>156</v>
      </c>
      <c r="W197" s="57" t="s">
        <v>121</v>
      </c>
      <c r="X197" s="57" t="s">
        <v>102</v>
      </c>
      <c r="Y197" s="58" t="str">
        <f t="shared" si="6"/>
        <v>41995暖房設備用有り</v>
      </c>
      <c r="Z197" s="59">
        <v>0.25</v>
      </c>
      <c r="AA197" s="59">
        <v>0.75</v>
      </c>
      <c r="AB197" s="60">
        <v>1.0159</v>
      </c>
      <c r="AC197" s="60">
        <v>0.5585</v>
      </c>
      <c r="AD197" s="61">
        <f>HLOOKUP(T197,既存設備NO2!$E$16:$P$17,2,0)</f>
        <v>0</v>
      </c>
      <c r="AE197" s="62">
        <f t="shared" si="7"/>
        <v>0.55800000000000005</v>
      </c>
    </row>
    <row r="198" spans="13:31" ht="13.5" customHeight="1">
      <c r="M198" s="46">
        <v>4</v>
      </c>
      <c r="N198" s="47" t="s">
        <v>90</v>
      </c>
      <c r="O198" s="47" t="s">
        <v>113</v>
      </c>
      <c r="P198" s="47" t="s">
        <v>344</v>
      </c>
      <c r="Q198" s="47" t="s">
        <v>391</v>
      </c>
      <c r="R198" s="48">
        <v>0.51400000000000001</v>
      </c>
      <c r="T198" s="55">
        <v>4</v>
      </c>
      <c r="U198" s="56">
        <v>1995</v>
      </c>
      <c r="V198" s="57" t="s">
        <v>156</v>
      </c>
      <c r="W198" s="57" t="s">
        <v>125</v>
      </c>
      <c r="X198" s="57" t="s">
        <v>140</v>
      </c>
      <c r="Y198" s="58" t="str">
        <f t="shared" si="6"/>
        <v>41995暖房店舗用無し（一定速）</v>
      </c>
      <c r="Z198" s="59">
        <v>0.26</v>
      </c>
      <c r="AA198" s="59">
        <v>0.74</v>
      </c>
      <c r="AB198" s="60">
        <v>0.26</v>
      </c>
      <c r="AC198" s="60">
        <v>0.74</v>
      </c>
      <c r="AD198" s="61">
        <f>HLOOKUP(T198,既存設備NO2!$E$16:$P$17,2,0)</f>
        <v>0</v>
      </c>
      <c r="AE198" s="62">
        <f t="shared" si="7"/>
        <v>0.74</v>
      </c>
    </row>
    <row r="199" spans="13:31" ht="13.5" customHeight="1">
      <c r="M199" s="46">
        <v>4</v>
      </c>
      <c r="N199" s="47" t="s">
        <v>171</v>
      </c>
      <c r="O199" s="47" t="s">
        <v>113</v>
      </c>
      <c r="P199" s="47" t="s">
        <v>344</v>
      </c>
      <c r="Q199" s="47" t="s">
        <v>392</v>
      </c>
      <c r="R199" s="48">
        <v>0.115</v>
      </c>
      <c r="T199" s="55">
        <v>4</v>
      </c>
      <c r="U199" s="56">
        <v>1995</v>
      </c>
      <c r="V199" s="57" t="s">
        <v>156</v>
      </c>
      <c r="W199" s="57" t="s">
        <v>111</v>
      </c>
      <c r="X199" s="57" t="s">
        <v>140</v>
      </c>
      <c r="Y199" s="58" t="str">
        <f t="shared" si="6"/>
        <v>41995暖房ビル用マルチ無し（一定速）</v>
      </c>
      <c r="Z199" s="59">
        <v>0.26</v>
      </c>
      <c r="AA199" s="59">
        <v>0.74</v>
      </c>
      <c r="AB199" s="60">
        <v>0.26</v>
      </c>
      <c r="AC199" s="60">
        <v>0.74</v>
      </c>
      <c r="AD199" s="61">
        <f>HLOOKUP(T199,既存設備NO2!$E$16:$P$17,2,0)</f>
        <v>0</v>
      </c>
      <c r="AE199" s="62">
        <f t="shared" si="7"/>
        <v>0.74</v>
      </c>
    </row>
    <row r="200" spans="13:31" ht="13.5" customHeight="1">
      <c r="M200" s="46">
        <v>5</v>
      </c>
      <c r="N200" s="47" t="s">
        <v>112</v>
      </c>
      <c r="O200" s="47" t="s">
        <v>113</v>
      </c>
      <c r="P200" s="47" t="s">
        <v>344</v>
      </c>
      <c r="Q200" s="47" t="s">
        <v>393</v>
      </c>
      <c r="R200" s="48">
        <v>0.13200000000000001</v>
      </c>
      <c r="T200" s="55">
        <v>4</v>
      </c>
      <c r="U200" s="56">
        <v>1995</v>
      </c>
      <c r="V200" s="57" t="s">
        <v>156</v>
      </c>
      <c r="W200" s="57" t="s">
        <v>121</v>
      </c>
      <c r="X200" s="57" t="s">
        <v>140</v>
      </c>
      <c r="Y200" s="58" t="str">
        <f t="shared" si="6"/>
        <v>41995暖房設備用無し（一定速）</v>
      </c>
      <c r="Z200" s="59">
        <v>0.26</v>
      </c>
      <c r="AA200" s="59">
        <v>0.74</v>
      </c>
      <c r="AB200" s="60">
        <v>0.26</v>
      </c>
      <c r="AC200" s="60">
        <v>0.74</v>
      </c>
      <c r="AD200" s="61">
        <f>HLOOKUP(T200,既存設備NO2!$E$16:$P$17,2,0)</f>
        <v>0</v>
      </c>
      <c r="AE200" s="62">
        <f t="shared" si="7"/>
        <v>0.74</v>
      </c>
    </row>
    <row r="201" spans="13:31" ht="13.5" customHeight="1">
      <c r="M201" s="46">
        <v>5</v>
      </c>
      <c r="N201" s="47" t="s">
        <v>122</v>
      </c>
      <c r="O201" s="47" t="s">
        <v>113</v>
      </c>
      <c r="P201" s="47" t="s">
        <v>344</v>
      </c>
      <c r="Q201" s="47" t="s">
        <v>394</v>
      </c>
      <c r="R201" s="48">
        <v>8.2000000000000003E-2</v>
      </c>
      <c r="T201" s="55">
        <v>4</v>
      </c>
      <c r="U201" s="56">
        <v>2005</v>
      </c>
      <c r="V201" s="57" t="s">
        <v>124</v>
      </c>
      <c r="W201" s="57" t="s">
        <v>125</v>
      </c>
      <c r="X201" s="57" t="s">
        <v>102</v>
      </c>
      <c r="Y201" s="58" t="str">
        <f t="shared" si="6"/>
        <v>42005冷房店舗用有り</v>
      </c>
      <c r="Z201" s="59">
        <v>-0.86599999999999999</v>
      </c>
      <c r="AA201" s="59">
        <v>1.8660000000000001</v>
      </c>
      <c r="AB201" s="60">
        <v>1.0455000000000001</v>
      </c>
      <c r="AC201" s="60">
        <v>1.3880999999999999</v>
      </c>
      <c r="AD201" s="61">
        <f>HLOOKUP(T201,既存設備NO2!$E$16:$P$17,2,0)</f>
        <v>0</v>
      </c>
      <c r="AE201" s="74">
        <f t="shared" si="7"/>
        <v>1.3879999999999999</v>
      </c>
    </row>
    <row r="202" spans="13:31" ht="13.5" customHeight="1">
      <c r="M202" s="46">
        <v>5</v>
      </c>
      <c r="N202" s="47" t="s">
        <v>130</v>
      </c>
      <c r="O202" s="47" t="s">
        <v>113</v>
      </c>
      <c r="P202" s="47" t="s">
        <v>344</v>
      </c>
      <c r="Q202" s="47" t="s">
        <v>395</v>
      </c>
      <c r="R202" s="48">
        <v>6.8000000000000005E-2</v>
      </c>
      <c r="T202" s="55">
        <v>4</v>
      </c>
      <c r="U202" s="56">
        <v>2005</v>
      </c>
      <c r="V202" s="57" t="s">
        <v>124</v>
      </c>
      <c r="W202" s="57" t="s">
        <v>111</v>
      </c>
      <c r="X202" s="57" t="s">
        <v>102</v>
      </c>
      <c r="Y202" s="58" t="str">
        <f t="shared" ref="Y202:Y265" si="8">T202&amp;U202&amp;V202&amp;W202&amp;X202</f>
        <v>42005冷房ビル用マルチ有り</v>
      </c>
      <c r="Z202" s="59">
        <v>-0.68200000000000005</v>
      </c>
      <c r="AA202" s="59">
        <v>1.6819999999999999</v>
      </c>
      <c r="AB202" s="60">
        <v>1.0490999999999999</v>
      </c>
      <c r="AC202" s="60">
        <v>1.2492000000000001</v>
      </c>
      <c r="AD202" s="61">
        <f>HLOOKUP(T202,既存設備NO2!$E$16:$P$17,2,0)</f>
        <v>0</v>
      </c>
      <c r="AE202" s="62">
        <f t="shared" si="7"/>
        <v>1.2490000000000001</v>
      </c>
    </row>
    <row r="203" spans="13:31" ht="13.5" customHeight="1">
      <c r="M203" s="46">
        <v>5</v>
      </c>
      <c r="N203" s="47" t="s">
        <v>128</v>
      </c>
      <c r="O203" s="47" t="s">
        <v>113</v>
      </c>
      <c r="P203" s="47" t="s">
        <v>344</v>
      </c>
      <c r="Q203" s="47" t="s">
        <v>396</v>
      </c>
      <c r="R203" s="48">
        <v>0.247</v>
      </c>
      <c r="T203" s="55">
        <v>4</v>
      </c>
      <c r="U203" s="56">
        <v>2005</v>
      </c>
      <c r="V203" s="57" t="s">
        <v>124</v>
      </c>
      <c r="W203" s="57" t="s">
        <v>121</v>
      </c>
      <c r="X203" s="57" t="s">
        <v>102</v>
      </c>
      <c r="Y203" s="58" t="str">
        <f t="shared" si="8"/>
        <v>42005冷房設備用有り</v>
      </c>
      <c r="Z203" s="59">
        <v>-0.114</v>
      </c>
      <c r="AA203" s="59">
        <v>1.1140000000000001</v>
      </c>
      <c r="AB203" s="60">
        <v>1.0325</v>
      </c>
      <c r="AC203" s="60">
        <v>0.82740000000000002</v>
      </c>
      <c r="AD203" s="61">
        <f>HLOOKUP(T203,既存設備NO2!$E$16:$P$17,2,0)</f>
        <v>0</v>
      </c>
      <c r="AE203" s="62">
        <f t="shared" si="7"/>
        <v>0.82699999999999996</v>
      </c>
    </row>
    <row r="204" spans="13:31" ht="13.5" customHeight="1">
      <c r="M204" s="46">
        <v>5</v>
      </c>
      <c r="N204" s="47" t="s">
        <v>138</v>
      </c>
      <c r="O204" s="47" t="s">
        <v>113</v>
      </c>
      <c r="P204" s="47" t="s">
        <v>344</v>
      </c>
      <c r="Q204" s="47" t="s">
        <v>397</v>
      </c>
      <c r="R204" s="48">
        <v>6.2E-2</v>
      </c>
      <c r="T204" s="55">
        <v>4</v>
      </c>
      <c r="U204" s="56">
        <v>2005</v>
      </c>
      <c r="V204" s="57" t="s">
        <v>124</v>
      </c>
      <c r="W204" s="57" t="s">
        <v>125</v>
      </c>
      <c r="X204" s="57" t="s">
        <v>140</v>
      </c>
      <c r="Y204" s="58" t="str">
        <f t="shared" si="8"/>
        <v>42005冷房店舗用無し（一定速）</v>
      </c>
      <c r="Z204" s="59">
        <v>0.25</v>
      </c>
      <c r="AA204" s="59">
        <v>0.75</v>
      </c>
      <c r="AB204" s="60">
        <v>0.25</v>
      </c>
      <c r="AC204" s="60">
        <v>0.75</v>
      </c>
      <c r="AD204" s="61">
        <f>HLOOKUP(T204,既存設備NO2!$E$16:$P$17,2,0)</f>
        <v>0</v>
      </c>
      <c r="AE204" s="62">
        <f t="shared" si="7"/>
        <v>0.75</v>
      </c>
    </row>
    <row r="205" spans="13:31" ht="13.5" customHeight="1">
      <c r="M205" s="46">
        <v>5</v>
      </c>
      <c r="N205" s="47" t="s">
        <v>143</v>
      </c>
      <c r="O205" s="47" t="s">
        <v>113</v>
      </c>
      <c r="P205" s="47" t="s">
        <v>344</v>
      </c>
      <c r="Q205" s="47" t="s">
        <v>398</v>
      </c>
      <c r="R205" s="48">
        <v>0</v>
      </c>
      <c r="T205" s="55">
        <v>4</v>
      </c>
      <c r="U205" s="56">
        <v>2005</v>
      </c>
      <c r="V205" s="57" t="s">
        <v>124</v>
      </c>
      <c r="W205" s="57" t="s">
        <v>111</v>
      </c>
      <c r="X205" s="57" t="s">
        <v>140</v>
      </c>
      <c r="Y205" s="58" t="str">
        <f t="shared" si="8"/>
        <v>42005冷房ビル用マルチ無し（一定速）</v>
      </c>
      <c r="Z205" s="59">
        <v>0.25</v>
      </c>
      <c r="AA205" s="59">
        <v>0.75</v>
      </c>
      <c r="AB205" s="60">
        <v>0.25</v>
      </c>
      <c r="AC205" s="60">
        <v>0.75</v>
      </c>
      <c r="AD205" s="61">
        <f>HLOOKUP(T205,既存設備NO2!$E$16:$P$17,2,0)</f>
        <v>0</v>
      </c>
      <c r="AE205" s="62">
        <f t="shared" si="7"/>
        <v>0.75</v>
      </c>
    </row>
    <row r="206" spans="13:31" ht="13.5" customHeight="1">
      <c r="M206" s="46">
        <v>5</v>
      </c>
      <c r="N206" s="47" t="s">
        <v>149</v>
      </c>
      <c r="O206" s="47" t="s">
        <v>113</v>
      </c>
      <c r="P206" s="47" t="s">
        <v>344</v>
      </c>
      <c r="Q206" s="47" t="s">
        <v>399</v>
      </c>
      <c r="R206" s="48">
        <v>0.08</v>
      </c>
      <c r="T206" s="55">
        <v>4</v>
      </c>
      <c r="U206" s="56">
        <v>2005</v>
      </c>
      <c r="V206" s="57" t="s">
        <v>124</v>
      </c>
      <c r="W206" s="57" t="s">
        <v>121</v>
      </c>
      <c r="X206" s="57" t="s">
        <v>140</v>
      </c>
      <c r="Y206" s="58" t="str">
        <f t="shared" si="8"/>
        <v>42005冷房設備用無し（一定速）</v>
      </c>
      <c r="Z206" s="59">
        <v>0.25</v>
      </c>
      <c r="AA206" s="59">
        <v>0.75</v>
      </c>
      <c r="AB206" s="60">
        <v>0.25</v>
      </c>
      <c r="AC206" s="60">
        <v>0.75</v>
      </c>
      <c r="AD206" s="61">
        <f>HLOOKUP(T206,既存設備NO2!$E$16:$P$17,2,0)</f>
        <v>0</v>
      </c>
      <c r="AE206" s="62">
        <f t="shared" si="7"/>
        <v>0.75</v>
      </c>
    </row>
    <row r="207" spans="13:31" ht="13.5" customHeight="1">
      <c r="M207" s="46">
        <v>5</v>
      </c>
      <c r="N207" s="47" t="s">
        <v>154</v>
      </c>
      <c r="O207" s="47" t="s">
        <v>113</v>
      </c>
      <c r="P207" s="47" t="s">
        <v>344</v>
      </c>
      <c r="Q207" s="47" t="s">
        <v>400</v>
      </c>
      <c r="R207" s="48">
        <v>9.2999999999999999E-2</v>
      </c>
      <c r="T207" s="55">
        <v>4</v>
      </c>
      <c r="U207" s="56">
        <v>2005</v>
      </c>
      <c r="V207" s="57" t="s">
        <v>156</v>
      </c>
      <c r="W207" s="57" t="s">
        <v>125</v>
      </c>
      <c r="X207" s="57" t="s">
        <v>102</v>
      </c>
      <c r="Y207" s="58" t="str">
        <f t="shared" si="8"/>
        <v>42005暖房店舗用有り</v>
      </c>
      <c r="Z207" s="59">
        <v>-0.65</v>
      </c>
      <c r="AA207" s="59">
        <v>1.65</v>
      </c>
      <c r="AB207" s="60">
        <v>1.0726</v>
      </c>
      <c r="AC207" s="60">
        <v>1.2194</v>
      </c>
      <c r="AD207" s="61">
        <f>HLOOKUP(T207,既存設備NO2!$E$16:$P$17,2,0)</f>
        <v>0</v>
      </c>
      <c r="AE207" s="62">
        <f t="shared" si="7"/>
        <v>1.2190000000000001</v>
      </c>
    </row>
    <row r="208" spans="13:31" ht="13.5" customHeight="1">
      <c r="M208" s="46">
        <v>5</v>
      </c>
      <c r="N208" s="47" t="s">
        <v>153</v>
      </c>
      <c r="O208" s="47" t="s">
        <v>113</v>
      </c>
      <c r="P208" s="47" t="s">
        <v>344</v>
      </c>
      <c r="Q208" s="47" t="s">
        <v>401</v>
      </c>
      <c r="R208" s="48">
        <v>0.14399999999999999</v>
      </c>
      <c r="T208" s="55">
        <v>4</v>
      </c>
      <c r="U208" s="56">
        <v>2005</v>
      </c>
      <c r="V208" s="57" t="s">
        <v>156</v>
      </c>
      <c r="W208" s="57" t="s">
        <v>111</v>
      </c>
      <c r="X208" s="57" t="s">
        <v>102</v>
      </c>
      <c r="Y208" s="58" t="str">
        <f t="shared" si="8"/>
        <v>42005暖房ビル用マルチ有り</v>
      </c>
      <c r="Z208" s="59">
        <v>-0.56000000000000005</v>
      </c>
      <c r="AA208" s="59">
        <v>1.56</v>
      </c>
      <c r="AB208" s="60">
        <v>1.0330999999999999</v>
      </c>
      <c r="AC208" s="60">
        <v>1.1617</v>
      </c>
      <c r="AD208" s="61">
        <f>HLOOKUP(T208,既存設備NO2!$E$16:$P$17,2,0)</f>
        <v>0</v>
      </c>
      <c r="AE208" s="62">
        <f t="shared" si="7"/>
        <v>1.161</v>
      </c>
    </row>
    <row r="209" spans="13:31" ht="13.5" customHeight="1">
      <c r="M209" s="46">
        <v>5</v>
      </c>
      <c r="N209" s="47" t="s">
        <v>110</v>
      </c>
      <c r="O209" s="47" t="s">
        <v>113</v>
      </c>
      <c r="P209" s="47" t="s">
        <v>344</v>
      </c>
      <c r="Q209" s="47" t="s">
        <v>402</v>
      </c>
      <c r="R209" s="48">
        <v>0.19900000000000001</v>
      </c>
      <c r="T209" s="55">
        <v>4</v>
      </c>
      <c r="U209" s="56">
        <v>2005</v>
      </c>
      <c r="V209" s="57" t="s">
        <v>156</v>
      </c>
      <c r="W209" s="57" t="s">
        <v>121</v>
      </c>
      <c r="X209" s="57" t="s">
        <v>102</v>
      </c>
      <c r="Y209" s="58" t="str">
        <f t="shared" si="8"/>
        <v>42005暖房設備用有り</v>
      </c>
      <c r="Z209" s="59">
        <v>-0.126</v>
      </c>
      <c r="AA209" s="59">
        <v>1.1259999999999999</v>
      </c>
      <c r="AB209" s="60">
        <v>1.0239</v>
      </c>
      <c r="AC209" s="60">
        <v>0.83850000000000002</v>
      </c>
      <c r="AD209" s="61">
        <f>HLOOKUP(T209,既存設備NO2!$E$16:$P$17,2,0)</f>
        <v>0</v>
      </c>
      <c r="AE209" s="62">
        <f t="shared" si="7"/>
        <v>0.83799999999999997</v>
      </c>
    </row>
    <row r="210" spans="13:31" ht="13.5" customHeight="1">
      <c r="M210" s="46">
        <v>5</v>
      </c>
      <c r="N210" s="47" t="s">
        <v>90</v>
      </c>
      <c r="O210" s="47" t="s">
        <v>113</v>
      </c>
      <c r="P210" s="47" t="s">
        <v>344</v>
      </c>
      <c r="Q210" s="47" t="s">
        <v>403</v>
      </c>
      <c r="R210" s="48">
        <v>0.221</v>
      </c>
      <c r="T210" s="55">
        <v>4</v>
      </c>
      <c r="U210" s="56">
        <v>2005</v>
      </c>
      <c r="V210" s="57" t="s">
        <v>156</v>
      </c>
      <c r="W210" s="57" t="s">
        <v>125</v>
      </c>
      <c r="X210" s="57" t="s">
        <v>140</v>
      </c>
      <c r="Y210" s="58" t="str">
        <f t="shared" si="8"/>
        <v>42005暖房店舗用無し（一定速）</v>
      </c>
      <c r="Z210" s="59">
        <v>0.25</v>
      </c>
      <c r="AA210" s="59">
        <v>0.75</v>
      </c>
      <c r="AB210" s="60">
        <v>0.25</v>
      </c>
      <c r="AC210" s="60">
        <v>0.75</v>
      </c>
      <c r="AD210" s="61">
        <f>HLOOKUP(T210,既存設備NO2!$E$16:$P$17,2,0)</f>
        <v>0</v>
      </c>
      <c r="AE210" s="62">
        <f t="shared" si="7"/>
        <v>0.75</v>
      </c>
    </row>
    <row r="211" spans="13:31" ht="13.5" customHeight="1">
      <c r="M211" s="46">
        <v>5</v>
      </c>
      <c r="N211" s="47" t="s">
        <v>171</v>
      </c>
      <c r="O211" s="47" t="s">
        <v>113</v>
      </c>
      <c r="P211" s="47" t="s">
        <v>344</v>
      </c>
      <c r="Q211" s="47" t="s">
        <v>404</v>
      </c>
      <c r="R211" s="48">
        <v>0</v>
      </c>
      <c r="T211" s="55">
        <v>4</v>
      </c>
      <c r="U211" s="67">
        <v>2005</v>
      </c>
      <c r="V211" s="46" t="s">
        <v>156</v>
      </c>
      <c r="W211" s="46" t="s">
        <v>111</v>
      </c>
      <c r="X211" s="46" t="s">
        <v>140</v>
      </c>
      <c r="Y211" s="68" t="str">
        <f t="shared" si="8"/>
        <v>42005暖房ビル用マルチ無し（一定速）</v>
      </c>
      <c r="Z211" s="69">
        <v>0.25</v>
      </c>
      <c r="AA211" s="69">
        <v>0.75</v>
      </c>
      <c r="AB211" s="70">
        <v>0.25</v>
      </c>
      <c r="AC211" s="70">
        <v>0.75</v>
      </c>
      <c r="AD211" s="61">
        <f>HLOOKUP(T211,既存設備NO2!$E$16:$P$17,2,0)</f>
        <v>0</v>
      </c>
      <c r="AE211" s="62">
        <f t="shared" si="7"/>
        <v>0.75</v>
      </c>
    </row>
    <row r="212" spans="13:31" ht="13.5" customHeight="1">
      <c r="M212" s="46">
        <v>6</v>
      </c>
      <c r="N212" s="47" t="s">
        <v>112</v>
      </c>
      <c r="O212" s="47" t="s">
        <v>113</v>
      </c>
      <c r="P212" s="47" t="s">
        <v>344</v>
      </c>
      <c r="Q212" s="47" t="s">
        <v>405</v>
      </c>
      <c r="R212" s="48">
        <v>0</v>
      </c>
      <c r="T212" s="55">
        <v>4</v>
      </c>
      <c r="U212" s="67">
        <v>2005</v>
      </c>
      <c r="V212" s="46" t="s">
        <v>156</v>
      </c>
      <c r="W212" s="46" t="s">
        <v>121</v>
      </c>
      <c r="X212" s="46" t="s">
        <v>140</v>
      </c>
      <c r="Y212" s="68" t="str">
        <f t="shared" si="8"/>
        <v>42005暖房設備用無し（一定速）</v>
      </c>
      <c r="Z212" s="69">
        <v>0.25</v>
      </c>
      <c r="AA212" s="69">
        <v>0.75</v>
      </c>
      <c r="AB212" s="70">
        <v>0.25</v>
      </c>
      <c r="AC212" s="70">
        <v>0.75</v>
      </c>
      <c r="AD212" s="61">
        <f>HLOOKUP(T212,既存設備NO2!$E$16:$P$17,2,0)</f>
        <v>0</v>
      </c>
      <c r="AE212" s="62">
        <f t="shared" si="7"/>
        <v>0.75</v>
      </c>
    </row>
    <row r="213" spans="13:31" ht="13.5" customHeight="1">
      <c r="M213" s="46">
        <v>6</v>
      </c>
      <c r="N213" s="47" t="s">
        <v>122</v>
      </c>
      <c r="O213" s="47" t="s">
        <v>113</v>
      </c>
      <c r="P213" s="47" t="s">
        <v>344</v>
      </c>
      <c r="Q213" s="47" t="s">
        <v>406</v>
      </c>
      <c r="R213" s="48">
        <v>0</v>
      </c>
      <c r="T213" s="55">
        <v>4</v>
      </c>
      <c r="U213" s="67">
        <v>2010</v>
      </c>
      <c r="V213" s="46" t="s">
        <v>124</v>
      </c>
      <c r="W213" s="46" t="s">
        <v>125</v>
      </c>
      <c r="X213" s="46" t="s">
        <v>102</v>
      </c>
      <c r="Y213" s="68" t="str">
        <f t="shared" si="8"/>
        <v>42010冷房店舗用有り</v>
      </c>
      <c r="Z213" s="69">
        <v>-1.1000000000000001</v>
      </c>
      <c r="AA213" s="69">
        <v>2.1</v>
      </c>
      <c r="AB213" s="70">
        <v>1.0511999999999999</v>
      </c>
      <c r="AC213" s="70">
        <v>1.5622</v>
      </c>
      <c r="AD213" s="61">
        <f>HLOOKUP(T213,既存設備NO2!$E$16:$P$17,2,0)</f>
        <v>0</v>
      </c>
      <c r="AE213" s="62">
        <f t="shared" si="7"/>
        <v>1.5620000000000001</v>
      </c>
    </row>
    <row r="214" spans="13:31" ht="13.5" customHeight="1">
      <c r="M214" s="46">
        <v>6</v>
      </c>
      <c r="N214" s="47" t="s">
        <v>130</v>
      </c>
      <c r="O214" s="47" t="s">
        <v>113</v>
      </c>
      <c r="P214" s="47" t="s">
        <v>344</v>
      </c>
      <c r="Q214" s="47" t="s">
        <v>407</v>
      </c>
      <c r="R214" s="48">
        <v>0</v>
      </c>
      <c r="T214" s="55">
        <v>4</v>
      </c>
      <c r="U214" s="67">
        <v>2010</v>
      </c>
      <c r="V214" s="46" t="s">
        <v>124</v>
      </c>
      <c r="W214" s="46" t="s">
        <v>111</v>
      </c>
      <c r="X214" s="46" t="s">
        <v>102</v>
      </c>
      <c r="Y214" s="68" t="str">
        <f t="shared" si="8"/>
        <v>42010冷房ビル用マルチ有り</v>
      </c>
      <c r="Z214" s="69">
        <v>-0.88</v>
      </c>
      <c r="AA214" s="69">
        <v>1.88</v>
      </c>
      <c r="AB214" s="70">
        <v>1.0548999999999999</v>
      </c>
      <c r="AC214" s="70">
        <v>1.3963000000000001</v>
      </c>
      <c r="AD214" s="61">
        <f>HLOOKUP(T214,既存設備NO2!$E$16:$P$17,2,0)</f>
        <v>0</v>
      </c>
      <c r="AE214" s="62">
        <f t="shared" si="7"/>
        <v>1.3959999999999999</v>
      </c>
    </row>
    <row r="215" spans="13:31" ht="13.5" customHeight="1">
      <c r="M215" s="46">
        <v>6</v>
      </c>
      <c r="N215" s="47" t="s">
        <v>128</v>
      </c>
      <c r="O215" s="47" t="s">
        <v>113</v>
      </c>
      <c r="P215" s="47" t="s">
        <v>344</v>
      </c>
      <c r="Q215" s="47" t="s">
        <v>408</v>
      </c>
      <c r="R215" s="48">
        <v>9.8000000000000004E-2</v>
      </c>
      <c r="T215" s="55">
        <v>4</v>
      </c>
      <c r="U215" s="67">
        <v>2010</v>
      </c>
      <c r="V215" s="46" t="s">
        <v>124</v>
      </c>
      <c r="W215" s="46" t="s">
        <v>121</v>
      </c>
      <c r="X215" s="46" t="s">
        <v>102</v>
      </c>
      <c r="Y215" s="68" t="str">
        <f t="shared" si="8"/>
        <v>42010冷房設備用有り</v>
      </c>
      <c r="Z215" s="69">
        <v>-0.26</v>
      </c>
      <c r="AA215" s="69">
        <v>1.26</v>
      </c>
      <c r="AB215" s="70">
        <v>1.1929000000000001</v>
      </c>
      <c r="AC215" s="70">
        <v>0.89680000000000004</v>
      </c>
      <c r="AD215" s="61">
        <f>HLOOKUP(T215,既存設備NO2!$E$16:$P$17,2,0)</f>
        <v>0</v>
      </c>
      <c r="AE215" s="62">
        <f t="shared" si="7"/>
        <v>0.89600000000000002</v>
      </c>
    </row>
    <row r="216" spans="13:31" ht="13.5" customHeight="1">
      <c r="M216" s="46">
        <v>6</v>
      </c>
      <c r="N216" s="47" t="s">
        <v>138</v>
      </c>
      <c r="O216" s="47" t="s">
        <v>113</v>
      </c>
      <c r="P216" s="47" t="s">
        <v>344</v>
      </c>
      <c r="Q216" s="47" t="s">
        <v>409</v>
      </c>
      <c r="R216" s="48">
        <v>0</v>
      </c>
      <c r="T216" s="55">
        <v>4</v>
      </c>
      <c r="U216" s="67">
        <v>2010</v>
      </c>
      <c r="V216" s="46" t="s">
        <v>124</v>
      </c>
      <c r="W216" s="46" t="s">
        <v>125</v>
      </c>
      <c r="X216" s="46" t="s">
        <v>140</v>
      </c>
      <c r="Y216" s="68" t="str">
        <f t="shared" si="8"/>
        <v>42010冷房店舗用無し（一定速）</v>
      </c>
      <c r="Z216" s="69">
        <v>0.25</v>
      </c>
      <c r="AA216" s="69">
        <v>0.75</v>
      </c>
      <c r="AB216" s="70">
        <v>0.25</v>
      </c>
      <c r="AC216" s="70">
        <v>0.75</v>
      </c>
      <c r="AD216" s="61">
        <f>HLOOKUP(T216,既存設備NO2!$E$16:$P$17,2,0)</f>
        <v>0</v>
      </c>
      <c r="AE216" s="62">
        <f t="shared" si="7"/>
        <v>0.75</v>
      </c>
    </row>
    <row r="217" spans="13:31" ht="13.5" customHeight="1">
      <c r="M217" s="46">
        <v>6</v>
      </c>
      <c r="N217" s="47" t="s">
        <v>143</v>
      </c>
      <c r="O217" s="47" t="s">
        <v>113</v>
      </c>
      <c r="P217" s="47" t="s">
        <v>344</v>
      </c>
      <c r="Q217" s="47" t="s">
        <v>410</v>
      </c>
      <c r="R217" s="48">
        <v>0</v>
      </c>
      <c r="T217" s="55">
        <v>4</v>
      </c>
      <c r="U217" s="67">
        <v>2010</v>
      </c>
      <c r="V217" s="46" t="s">
        <v>124</v>
      </c>
      <c r="W217" s="46" t="s">
        <v>111</v>
      </c>
      <c r="X217" s="46" t="s">
        <v>140</v>
      </c>
      <c r="Y217" s="68" t="str">
        <f t="shared" si="8"/>
        <v>42010冷房ビル用マルチ無し（一定速）</v>
      </c>
      <c r="Z217" s="69">
        <v>0.25</v>
      </c>
      <c r="AA217" s="69">
        <v>0.75</v>
      </c>
      <c r="AB217" s="70">
        <v>0.25</v>
      </c>
      <c r="AC217" s="70">
        <v>0.75</v>
      </c>
      <c r="AD217" s="61">
        <f>HLOOKUP(T217,既存設備NO2!$E$16:$P$17,2,0)</f>
        <v>0</v>
      </c>
      <c r="AE217" s="62">
        <f t="shared" si="7"/>
        <v>0.75</v>
      </c>
    </row>
    <row r="218" spans="13:31" ht="13.5" customHeight="1">
      <c r="M218" s="46">
        <v>6</v>
      </c>
      <c r="N218" s="47" t="s">
        <v>149</v>
      </c>
      <c r="O218" s="47" t="s">
        <v>113</v>
      </c>
      <c r="P218" s="47" t="s">
        <v>344</v>
      </c>
      <c r="Q218" s="47" t="s">
        <v>411</v>
      </c>
      <c r="R218" s="48">
        <v>0</v>
      </c>
      <c r="T218" s="55">
        <v>4</v>
      </c>
      <c r="U218" s="67">
        <v>2010</v>
      </c>
      <c r="V218" s="46" t="s">
        <v>124</v>
      </c>
      <c r="W218" s="46" t="s">
        <v>121</v>
      </c>
      <c r="X218" s="46" t="s">
        <v>140</v>
      </c>
      <c r="Y218" s="68" t="str">
        <f t="shared" si="8"/>
        <v>42010冷房設備用無し（一定速）</v>
      </c>
      <c r="Z218" s="69">
        <v>0.25</v>
      </c>
      <c r="AA218" s="69">
        <v>0.75</v>
      </c>
      <c r="AB218" s="70">
        <v>0.25</v>
      </c>
      <c r="AC218" s="70">
        <v>0.75</v>
      </c>
      <c r="AD218" s="61">
        <f>HLOOKUP(T218,既存設備NO2!$E$16:$P$17,2,0)</f>
        <v>0</v>
      </c>
      <c r="AE218" s="62">
        <f t="shared" si="7"/>
        <v>0.75</v>
      </c>
    </row>
    <row r="219" spans="13:31" ht="13.5" customHeight="1">
      <c r="M219" s="46">
        <v>6</v>
      </c>
      <c r="N219" s="47" t="s">
        <v>154</v>
      </c>
      <c r="O219" s="47" t="s">
        <v>113</v>
      </c>
      <c r="P219" s="47" t="s">
        <v>344</v>
      </c>
      <c r="Q219" s="47" t="s">
        <v>412</v>
      </c>
      <c r="R219" s="48">
        <v>6.2E-2</v>
      </c>
      <c r="T219" s="55">
        <v>4</v>
      </c>
      <c r="U219" s="67">
        <v>2010</v>
      </c>
      <c r="V219" s="46" t="s">
        <v>156</v>
      </c>
      <c r="W219" s="46" t="s">
        <v>125</v>
      </c>
      <c r="X219" s="46" t="s">
        <v>102</v>
      </c>
      <c r="Y219" s="68" t="str">
        <f t="shared" si="8"/>
        <v>42010暖房店舗用有り</v>
      </c>
      <c r="Z219" s="69">
        <v>-0.72</v>
      </c>
      <c r="AA219" s="69">
        <v>1.72</v>
      </c>
      <c r="AB219" s="70">
        <v>1.0757000000000001</v>
      </c>
      <c r="AC219" s="70">
        <v>1.2710999999999999</v>
      </c>
      <c r="AD219" s="61">
        <f>HLOOKUP(T219,既存設備NO2!$E$16:$P$17,2,0)</f>
        <v>0</v>
      </c>
      <c r="AE219" s="62">
        <f t="shared" si="7"/>
        <v>1.2709999999999999</v>
      </c>
    </row>
    <row r="220" spans="13:31" ht="13.5" customHeight="1">
      <c r="M220" s="46">
        <v>6</v>
      </c>
      <c r="N220" s="47" t="s">
        <v>153</v>
      </c>
      <c r="O220" s="47" t="s">
        <v>113</v>
      </c>
      <c r="P220" s="47" t="s">
        <v>344</v>
      </c>
      <c r="Q220" s="47" t="s">
        <v>413</v>
      </c>
      <c r="R220" s="48">
        <v>0</v>
      </c>
      <c r="T220" s="55">
        <v>4</v>
      </c>
      <c r="U220" s="67">
        <v>2010</v>
      </c>
      <c r="V220" s="46" t="s">
        <v>156</v>
      </c>
      <c r="W220" s="46" t="s">
        <v>111</v>
      </c>
      <c r="X220" s="46" t="s">
        <v>102</v>
      </c>
      <c r="Y220" s="68" t="str">
        <f t="shared" si="8"/>
        <v>42010暖房ビル用マルチ有り</v>
      </c>
      <c r="Z220" s="69">
        <v>-0.7</v>
      </c>
      <c r="AA220" s="69">
        <v>1.7</v>
      </c>
      <c r="AB220" s="70">
        <v>1.036</v>
      </c>
      <c r="AC220" s="70">
        <v>1.266</v>
      </c>
      <c r="AD220" s="61">
        <f>HLOOKUP(T220,既存設備NO2!$E$16:$P$17,2,0)</f>
        <v>0</v>
      </c>
      <c r="AE220" s="62">
        <f t="shared" si="7"/>
        <v>1.266</v>
      </c>
    </row>
    <row r="221" spans="13:31" ht="13.5" customHeight="1">
      <c r="M221" s="46">
        <v>6</v>
      </c>
      <c r="N221" s="47" t="s">
        <v>110</v>
      </c>
      <c r="O221" s="47" t="s">
        <v>113</v>
      </c>
      <c r="P221" s="47" t="s">
        <v>344</v>
      </c>
      <c r="Q221" s="47" t="s">
        <v>414</v>
      </c>
      <c r="R221" s="48">
        <v>0.11600000000000001</v>
      </c>
      <c r="T221" s="55">
        <v>4</v>
      </c>
      <c r="U221" s="67">
        <v>2010</v>
      </c>
      <c r="V221" s="46" t="s">
        <v>156</v>
      </c>
      <c r="W221" s="46" t="s">
        <v>121</v>
      </c>
      <c r="X221" s="46" t="s">
        <v>102</v>
      </c>
      <c r="Y221" s="68" t="str">
        <f t="shared" si="8"/>
        <v>42010暖房設備用有り</v>
      </c>
      <c r="Z221" s="69">
        <v>-0.26</v>
      </c>
      <c r="AA221" s="69">
        <v>1.26</v>
      </c>
      <c r="AB221" s="70">
        <v>0.82779999999999998</v>
      </c>
      <c r="AC221" s="70">
        <v>0.98809999999999998</v>
      </c>
      <c r="AD221" s="61">
        <f>HLOOKUP(T221,既存設備NO2!$E$16:$P$17,2,0)</f>
        <v>0</v>
      </c>
      <c r="AE221" s="62">
        <f t="shared" si="7"/>
        <v>0.98799999999999999</v>
      </c>
    </row>
    <row r="222" spans="13:31" ht="13.5" customHeight="1">
      <c r="M222" s="46">
        <v>6</v>
      </c>
      <c r="N222" s="47" t="s">
        <v>90</v>
      </c>
      <c r="O222" s="47" t="s">
        <v>113</v>
      </c>
      <c r="P222" s="47" t="s">
        <v>344</v>
      </c>
      <c r="Q222" s="47" t="s">
        <v>415</v>
      </c>
      <c r="R222" s="48">
        <v>0.182</v>
      </c>
      <c r="T222" s="55">
        <v>4</v>
      </c>
      <c r="U222" s="67">
        <v>2010</v>
      </c>
      <c r="V222" s="46" t="s">
        <v>156</v>
      </c>
      <c r="W222" s="46" t="s">
        <v>125</v>
      </c>
      <c r="X222" s="46" t="s">
        <v>140</v>
      </c>
      <c r="Y222" s="68" t="str">
        <f t="shared" si="8"/>
        <v>42010暖房店舗用無し（一定速）</v>
      </c>
      <c r="Z222" s="69">
        <v>0.25</v>
      </c>
      <c r="AA222" s="69">
        <v>0.75</v>
      </c>
      <c r="AB222" s="70">
        <v>0.25</v>
      </c>
      <c r="AC222" s="70">
        <v>0.75</v>
      </c>
      <c r="AD222" s="61">
        <f>HLOOKUP(T222,既存設備NO2!$E$16:$P$17,2,0)</f>
        <v>0</v>
      </c>
      <c r="AE222" s="62">
        <f t="shared" si="7"/>
        <v>0.75</v>
      </c>
    </row>
    <row r="223" spans="13:31" ht="13.5" customHeight="1">
      <c r="M223" s="46">
        <v>6</v>
      </c>
      <c r="N223" s="47" t="s">
        <v>171</v>
      </c>
      <c r="O223" s="47" t="s">
        <v>113</v>
      </c>
      <c r="P223" s="47" t="s">
        <v>344</v>
      </c>
      <c r="Q223" s="47" t="s">
        <v>416</v>
      </c>
      <c r="R223" s="48">
        <v>0</v>
      </c>
      <c r="T223" s="55">
        <v>4</v>
      </c>
      <c r="U223" s="67">
        <v>2010</v>
      </c>
      <c r="V223" s="46" t="s">
        <v>156</v>
      </c>
      <c r="W223" s="46" t="s">
        <v>111</v>
      </c>
      <c r="X223" s="46" t="s">
        <v>140</v>
      </c>
      <c r="Y223" s="68" t="str">
        <f t="shared" si="8"/>
        <v>42010暖房ビル用マルチ無し（一定速）</v>
      </c>
      <c r="Z223" s="69">
        <v>0.25</v>
      </c>
      <c r="AA223" s="69">
        <v>0.75</v>
      </c>
      <c r="AB223" s="70">
        <v>0.25</v>
      </c>
      <c r="AC223" s="70">
        <v>0.75</v>
      </c>
      <c r="AD223" s="61">
        <f>HLOOKUP(T223,既存設備NO2!$E$16:$P$17,2,0)</f>
        <v>0</v>
      </c>
      <c r="AE223" s="62">
        <f t="shared" si="7"/>
        <v>0.75</v>
      </c>
    </row>
    <row r="224" spans="13:31" ht="13.5" customHeight="1">
      <c r="M224" s="46">
        <v>7</v>
      </c>
      <c r="N224" s="47" t="s">
        <v>112</v>
      </c>
      <c r="O224" s="47" t="s">
        <v>113</v>
      </c>
      <c r="P224" s="47" t="s">
        <v>344</v>
      </c>
      <c r="Q224" s="47" t="s">
        <v>417</v>
      </c>
      <c r="R224" s="48">
        <v>0</v>
      </c>
      <c r="T224" s="55">
        <v>4</v>
      </c>
      <c r="U224" s="67">
        <v>2010</v>
      </c>
      <c r="V224" s="46" t="s">
        <v>156</v>
      </c>
      <c r="W224" s="46" t="s">
        <v>121</v>
      </c>
      <c r="X224" s="46" t="s">
        <v>140</v>
      </c>
      <c r="Y224" s="68" t="str">
        <f t="shared" si="8"/>
        <v>42010暖房設備用無し（一定速）</v>
      </c>
      <c r="Z224" s="69">
        <v>0.25</v>
      </c>
      <c r="AA224" s="69">
        <v>0.75</v>
      </c>
      <c r="AB224" s="70">
        <v>0.25</v>
      </c>
      <c r="AC224" s="70">
        <v>0.75</v>
      </c>
      <c r="AD224" s="61">
        <f>HLOOKUP(T224,既存設備NO2!$E$16:$P$17,2,0)</f>
        <v>0</v>
      </c>
      <c r="AE224" s="62">
        <f t="shared" si="7"/>
        <v>0.75</v>
      </c>
    </row>
    <row r="225" spans="13:31" ht="13.5" customHeight="1">
      <c r="M225" s="46">
        <v>7</v>
      </c>
      <c r="N225" s="47" t="s">
        <v>122</v>
      </c>
      <c r="O225" s="47" t="s">
        <v>113</v>
      </c>
      <c r="P225" s="47" t="s">
        <v>344</v>
      </c>
      <c r="Q225" s="47" t="s">
        <v>418</v>
      </c>
      <c r="R225" s="48">
        <v>0</v>
      </c>
      <c r="T225" s="55">
        <v>4</v>
      </c>
      <c r="U225" s="67">
        <v>2015</v>
      </c>
      <c r="V225" s="46" t="s">
        <v>124</v>
      </c>
      <c r="W225" s="46" t="s">
        <v>125</v>
      </c>
      <c r="X225" s="46" t="s">
        <v>102</v>
      </c>
      <c r="Y225" s="68" t="str">
        <f t="shared" si="8"/>
        <v>42015冷房店舗用有り</v>
      </c>
      <c r="Z225" s="69">
        <v>-1.38</v>
      </c>
      <c r="AA225" s="69">
        <v>2.38</v>
      </c>
      <c r="AB225" s="70">
        <v>1.0581</v>
      </c>
      <c r="AC225" s="70">
        <v>1.7705</v>
      </c>
      <c r="AD225" s="61">
        <f>HLOOKUP(T225,既存設備NO2!$E$16:$P$17,2,0)</f>
        <v>0</v>
      </c>
      <c r="AE225" s="62">
        <f t="shared" si="7"/>
        <v>1.77</v>
      </c>
    </row>
    <row r="226" spans="13:31" ht="13.5" customHeight="1">
      <c r="M226" s="46">
        <v>7</v>
      </c>
      <c r="N226" s="47" t="s">
        <v>130</v>
      </c>
      <c r="O226" s="47" t="s">
        <v>113</v>
      </c>
      <c r="P226" s="47" t="s">
        <v>344</v>
      </c>
      <c r="Q226" s="47" t="s">
        <v>419</v>
      </c>
      <c r="R226" s="48">
        <v>0</v>
      </c>
      <c r="T226" s="55">
        <v>4</v>
      </c>
      <c r="U226" s="67">
        <v>2015</v>
      </c>
      <c r="V226" s="46" t="s">
        <v>124</v>
      </c>
      <c r="W226" s="46" t="s">
        <v>111</v>
      </c>
      <c r="X226" s="46" t="s">
        <v>102</v>
      </c>
      <c r="Y226" s="68" t="str">
        <f t="shared" si="8"/>
        <v>42015冷房ビル用マルチ有り</v>
      </c>
      <c r="Z226" s="69">
        <v>-1.5740000000000001</v>
      </c>
      <c r="AA226" s="69">
        <v>2.5739999999999998</v>
      </c>
      <c r="AB226" s="70">
        <v>1.0751999999999999</v>
      </c>
      <c r="AC226" s="70">
        <v>1.9117</v>
      </c>
      <c r="AD226" s="61">
        <f>HLOOKUP(T226,既存設備NO2!$E$16:$P$17,2,0)</f>
        <v>0</v>
      </c>
      <c r="AE226" s="62">
        <f t="shared" si="7"/>
        <v>1.911</v>
      </c>
    </row>
    <row r="227" spans="13:31" ht="13.5" customHeight="1">
      <c r="M227" s="46">
        <v>7</v>
      </c>
      <c r="N227" s="47" t="s">
        <v>128</v>
      </c>
      <c r="O227" s="47" t="s">
        <v>113</v>
      </c>
      <c r="P227" s="47" t="s">
        <v>344</v>
      </c>
      <c r="Q227" s="47" t="s">
        <v>420</v>
      </c>
      <c r="R227" s="48">
        <v>0</v>
      </c>
      <c r="T227" s="55">
        <v>4</v>
      </c>
      <c r="U227" s="67">
        <v>2015</v>
      </c>
      <c r="V227" s="46" t="s">
        <v>124</v>
      </c>
      <c r="W227" s="46" t="s">
        <v>121</v>
      </c>
      <c r="X227" s="46" t="s">
        <v>102</v>
      </c>
      <c r="Y227" s="68" t="str">
        <f t="shared" si="8"/>
        <v>42015冷房設備用有り</v>
      </c>
      <c r="Z227" s="69">
        <v>-0.62</v>
      </c>
      <c r="AA227" s="69">
        <v>1.62</v>
      </c>
      <c r="AB227" s="70">
        <v>1.0472999999999999</v>
      </c>
      <c r="AC227" s="70">
        <v>1.2032</v>
      </c>
      <c r="AD227" s="61">
        <f>HLOOKUP(T227,既存設備NO2!$E$16:$P$17,2,0)</f>
        <v>0</v>
      </c>
      <c r="AE227" s="62">
        <f t="shared" si="7"/>
        <v>1.2030000000000001</v>
      </c>
    </row>
    <row r="228" spans="13:31" ht="13.5" customHeight="1">
      <c r="M228" s="46">
        <v>7</v>
      </c>
      <c r="N228" s="47" t="s">
        <v>138</v>
      </c>
      <c r="O228" s="47" t="s">
        <v>113</v>
      </c>
      <c r="P228" s="47" t="s">
        <v>344</v>
      </c>
      <c r="Q228" s="47" t="s">
        <v>421</v>
      </c>
      <c r="R228" s="48">
        <v>0</v>
      </c>
      <c r="T228" s="55">
        <v>4</v>
      </c>
      <c r="U228" s="67">
        <v>2015</v>
      </c>
      <c r="V228" s="46" t="s">
        <v>124</v>
      </c>
      <c r="W228" s="46" t="s">
        <v>125</v>
      </c>
      <c r="X228" s="46" t="s">
        <v>140</v>
      </c>
      <c r="Y228" s="68" t="str">
        <f t="shared" si="8"/>
        <v>42015冷房店舗用無し（一定速）</v>
      </c>
      <c r="Z228" s="69">
        <v>0.25</v>
      </c>
      <c r="AA228" s="69">
        <v>0.75</v>
      </c>
      <c r="AB228" s="70">
        <v>0.25</v>
      </c>
      <c r="AC228" s="70">
        <v>0.75</v>
      </c>
      <c r="AD228" s="61">
        <f>HLOOKUP(T228,既存設備NO2!$E$16:$P$17,2,0)</f>
        <v>0</v>
      </c>
      <c r="AE228" s="62">
        <f t="shared" si="7"/>
        <v>0.75</v>
      </c>
    </row>
    <row r="229" spans="13:31" ht="13.5" customHeight="1">
      <c r="M229" s="46">
        <v>7</v>
      </c>
      <c r="N229" s="47" t="s">
        <v>143</v>
      </c>
      <c r="O229" s="47" t="s">
        <v>113</v>
      </c>
      <c r="P229" s="47" t="s">
        <v>344</v>
      </c>
      <c r="Q229" s="47" t="s">
        <v>422</v>
      </c>
      <c r="R229" s="48">
        <v>0</v>
      </c>
      <c r="T229" s="55">
        <v>4</v>
      </c>
      <c r="U229" s="67">
        <v>2015</v>
      </c>
      <c r="V229" s="46" t="s">
        <v>124</v>
      </c>
      <c r="W229" s="46" t="s">
        <v>111</v>
      </c>
      <c r="X229" s="46" t="s">
        <v>140</v>
      </c>
      <c r="Y229" s="68" t="str">
        <f t="shared" si="8"/>
        <v>42015冷房ビル用マルチ無し（一定速）</v>
      </c>
      <c r="Z229" s="69">
        <v>0.25</v>
      </c>
      <c r="AA229" s="69">
        <v>0.75</v>
      </c>
      <c r="AB229" s="70">
        <v>0.25</v>
      </c>
      <c r="AC229" s="70">
        <v>0.75</v>
      </c>
      <c r="AD229" s="61">
        <f>HLOOKUP(T229,既存設備NO2!$E$16:$P$17,2,0)</f>
        <v>0</v>
      </c>
      <c r="AE229" s="62">
        <f t="shared" si="7"/>
        <v>0.75</v>
      </c>
    </row>
    <row r="230" spans="13:31" ht="13.5" customHeight="1">
      <c r="M230" s="46">
        <v>7</v>
      </c>
      <c r="N230" s="47" t="s">
        <v>149</v>
      </c>
      <c r="O230" s="47" t="s">
        <v>113</v>
      </c>
      <c r="P230" s="47" t="s">
        <v>344</v>
      </c>
      <c r="Q230" s="47" t="s">
        <v>423</v>
      </c>
      <c r="R230" s="48">
        <v>0</v>
      </c>
      <c r="T230" s="55">
        <v>4</v>
      </c>
      <c r="U230" s="67">
        <v>2015</v>
      </c>
      <c r="V230" s="46" t="s">
        <v>124</v>
      </c>
      <c r="W230" s="46" t="s">
        <v>121</v>
      </c>
      <c r="X230" s="46" t="s">
        <v>140</v>
      </c>
      <c r="Y230" s="68" t="str">
        <f t="shared" si="8"/>
        <v>42015冷房設備用無し（一定速）</v>
      </c>
      <c r="Z230" s="69">
        <v>0.25</v>
      </c>
      <c r="AA230" s="69">
        <v>0.75</v>
      </c>
      <c r="AB230" s="70">
        <v>0.25</v>
      </c>
      <c r="AC230" s="70">
        <v>0.75</v>
      </c>
      <c r="AD230" s="61">
        <f>HLOOKUP(T230,既存設備NO2!$E$16:$P$17,2,0)</f>
        <v>0</v>
      </c>
      <c r="AE230" s="62">
        <f t="shared" si="7"/>
        <v>0.75</v>
      </c>
    </row>
    <row r="231" spans="13:31" ht="13.5" customHeight="1">
      <c r="M231" s="46">
        <v>7</v>
      </c>
      <c r="N231" s="47" t="s">
        <v>154</v>
      </c>
      <c r="O231" s="47" t="s">
        <v>113</v>
      </c>
      <c r="P231" s="47" t="s">
        <v>344</v>
      </c>
      <c r="Q231" s="47" t="s">
        <v>424</v>
      </c>
      <c r="R231" s="48">
        <v>0</v>
      </c>
      <c r="T231" s="55">
        <v>4</v>
      </c>
      <c r="U231" s="56">
        <v>2015</v>
      </c>
      <c r="V231" s="57" t="s">
        <v>156</v>
      </c>
      <c r="W231" s="57" t="s">
        <v>125</v>
      </c>
      <c r="X231" s="57" t="s">
        <v>102</v>
      </c>
      <c r="Y231" s="58" t="str">
        <f t="shared" si="8"/>
        <v>42015暖房店舗用有り</v>
      </c>
      <c r="Z231" s="59">
        <v>-0.97</v>
      </c>
      <c r="AA231" s="59">
        <v>1.97</v>
      </c>
      <c r="AB231" s="60">
        <v>1.0867</v>
      </c>
      <c r="AC231" s="60">
        <v>1.4558</v>
      </c>
      <c r="AD231" s="61">
        <f>HLOOKUP(T231,既存設備NO2!$E$16:$P$17,2,0)</f>
        <v>0</v>
      </c>
      <c r="AE231" s="62">
        <f t="shared" si="7"/>
        <v>1.4550000000000001</v>
      </c>
    </row>
    <row r="232" spans="13:31" ht="13.5" customHeight="1">
      <c r="M232" s="46">
        <v>7</v>
      </c>
      <c r="N232" s="47" t="s">
        <v>153</v>
      </c>
      <c r="O232" s="47" t="s">
        <v>113</v>
      </c>
      <c r="P232" s="47" t="s">
        <v>344</v>
      </c>
      <c r="Q232" s="47" t="s">
        <v>425</v>
      </c>
      <c r="R232" s="48">
        <v>0</v>
      </c>
      <c r="T232" s="55">
        <v>4</v>
      </c>
      <c r="U232" s="56">
        <v>2015</v>
      </c>
      <c r="V232" s="57" t="s">
        <v>156</v>
      </c>
      <c r="W232" s="57" t="s">
        <v>111</v>
      </c>
      <c r="X232" s="57" t="s">
        <v>102</v>
      </c>
      <c r="Y232" s="58" t="str">
        <f t="shared" si="8"/>
        <v>42015暖房ビル用マルチ有り</v>
      </c>
      <c r="Z232" s="59">
        <v>-0.876</v>
      </c>
      <c r="AA232" s="59">
        <v>1.8759999999999999</v>
      </c>
      <c r="AB232" s="60">
        <v>1.0398000000000001</v>
      </c>
      <c r="AC232" s="60">
        <v>1.3971</v>
      </c>
      <c r="AD232" s="61">
        <f>HLOOKUP(T232,既存設備NO2!$E$16:$P$17,2,0)</f>
        <v>0</v>
      </c>
      <c r="AE232" s="62">
        <f t="shared" si="7"/>
        <v>1.397</v>
      </c>
    </row>
    <row r="233" spans="13:31" ht="13.5" customHeight="1">
      <c r="M233" s="46">
        <v>7</v>
      </c>
      <c r="N233" s="47" t="s">
        <v>110</v>
      </c>
      <c r="O233" s="47" t="s">
        <v>113</v>
      </c>
      <c r="P233" s="47" t="s">
        <v>344</v>
      </c>
      <c r="Q233" s="47" t="s">
        <v>426</v>
      </c>
      <c r="R233" s="48">
        <v>0</v>
      </c>
      <c r="T233" s="55">
        <v>4</v>
      </c>
      <c r="U233" s="56">
        <v>2015</v>
      </c>
      <c r="V233" s="57" t="s">
        <v>156</v>
      </c>
      <c r="W233" s="57" t="s">
        <v>121</v>
      </c>
      <c r="X233" s="57" t="s">
        <v>102</v>
      </c>
      <c r="Y233" s="58" t="str">
        <f t="shared" si="8"/>
        <v>42015暖房設備用有り</v>
      </c>
      <c r="Z233" s="59">
        <v>-0.59799999999999998</v>
      </c>
      <c r="AA233" s="59">
        <v>1.5980000000000001</v>
      </c>
      <c r="AB233" s="60">
        <v>1.0339</v>
      </c>
      <c r="AC233" s="60">
        <v>1.19</v>
      </c>
      <c r="AD233" s="61">
        <f>HLOOKUP(T233,既存設備NO2!$E$16:$P$17,2,0)</f>
        <v>0</v>
      </c>
      <c r="AE233" s="62">
        <f t="shared" si="7"/>
        <v>1.19</v>
      </c>
    </row>
    <row r="234" spans="13:31" ht="13.5" customHeight="1">
      <c r="M234" s="46">
        <v>7</v>
      </c>
      <c r="N234" s="47" t="s">
        <v>90</v>
      </c>
      <c r="O234" s="47" t="s">
        <v>113</v>
      </c>
      <c r="P234" s="47" t="s">
        <v>344</v>
      </c>
      <c r="Q234" s="47" t="s">
        <v>427</v>
      </c>
      <c r="R234" s="48">
        <v>0</v>
      </c>
      <c r="T234" s="55">
        <v>4</v>
      </c>
      <c r="U234" s="56">
        <v>2015</v>
      </c>
      <c r="V234" s="57" t="s">
        <v>156</v>
      </c>
      <c r="W234" s="57" t="s">
        <v>125</v>
      </c>
      <c r="X234" s="57" t="s">
        <v>140</v>
      </c>
      <c r="Y234" s="58" t="str">
        <f t="shared" si="8"/>
        <v>42015暖房店舗用無し（一定速）</v>
      </c>
      <c r="Z234" s="59">
        <v>0.25</v>
      </c>
      <c r="AA234" s="59">
        <v>0.75</v>
      </c>
      <c r="AB234" s="60">
        <v>0.25</v>
      </c>
      <c r="AC234" s="60">
        <v>0.75</v>
      </c>
      <c r="AD234" s="61">
        <f>HLOOKUP(T234,既存設備NO2!$E$16:$P$17,2,0)</f>
        <v>0</v>
      </c>
      <c r="AE234" s="62">
        <f t="shared" si="7"/>
        <v>0.75</v>
      </c>
    </row>
    <row r="235" spans="13:31" ht="13.5" customHeight="1">
      <c r="M235" s="46">
        <v>7</v>
      </c>
      <c r="N235" s="47" t="s">
        <v>171</v>
      </c>
      <c r="O235" s="47" t="s">
        <v>113</v>
      </c>
      <c r="P235" s="47" t="s">
        <v>344</v>
      </c>
      <c r="Q235" s="47" t="s">
        <v>428</v>
      </c>
      <c r="R235" s="48">
        <v>0</v>
      </c>
      <c r="T235" s="55">
        <v>4</v>
      </c>
      <c r="U235" s="56">
        <v>2015</v>
      </c>
      <c r="V235" s="57" t="s">
        <v>156</v>
      </c>
      <c r="W235" s="57" t="s">
        <v>111</v>
      </c>
      <c r="X235" s="57" t="s">
        <v>140</v>
      </c>
      <c r="Y235" s="58" t="str">
        <f t="shared" si="8"/>
        <v>42015暖房ビル用マルチ無し（一定速）</v>
      </c>
      <c r="Z235" s="59">
        <v>0.25</v>
      </c>
      <c r="AA235" s="59">
        <v>0.75</v>
      </c>
      <c r="AB235" s="60">
        <v>0.25</v>
      </c>
      <c r="AC235" s="60">
        <v>0.75</v>
      </c>
      <c r="AD235" s="61">
        <f>HLOOKUP(T235,既存設備NO2!$E$16:$P$17,2,0)</f>
        <v>0</v>
      </c>
      <c r="AE235" s="62">
        <f t="shared" si="7"/>
        <v>0.75</v>
      </c>
    </row>
    <row r="236" spans="13:31" ht="13.5" customHeight="1">
      <c r="M236" s="46">
        <v>8</v>
      </c>
      <c r="N236" s="47" t="s">
        <v>112</v>
      </c>
      <c r="O236" s="47" t="s">
        <v>113</v>
      </c>
      <c r="P236" s="47" t="s">
        <v>344</v>
      </c>
      <c r="Q236" s="47" t="s">
        <v>429</v>
      </c>
      <c r="R236" s="48">
        <v>0</v>
      </c>
      <c r="T236" s="55">
        <v>4</v>
      </c>
      <c r="U236" s="57">
        <v>2015</v>
      </c>
      <c r="V236" s="57" t="s">
        <v>156</v>
      </c>
      <c r="W236" s="57" t="s">
        <v>121</v>
      </c>
      <c r="X236" s="57" t="s">
        <v>140</v>
      </c>
      <c r="Y236" s="58" t="str">
        <f t="shared" si="8"/>
        <v>42015暖房設備用無し（一定速）</v>
      </c>
      <c r="Z236" s="59">
        <v>0.25</v>
      </c>
      <c r="AA236" s="59">
        <v>0.75</v>
      </c>
      <c r="AB236" s="60">
        <v>0.25</v>
      </c>
      <c r="AC236" s="60">
        <v>0.75</v>
      </c>
      <c r="AD236" s="61">
        <f>HLOOKUP(T236,既存設備NO2!$E$16:$P$17,2,0)</f>
        <v>0</v>
      </c>
      <c r="AE236" s="62">
        <f t="shared" si="7"/>
        <v>0.75</v>
      </c>
    </row>
    <row r="237" spans="13:31" ht="13.5" customHeight="1">
      <c r="M237" s="46">
        <v>8</v>
      </c>
      <c r="N237" s="47" t="s">
        <v>122</v>
      </c>
      <c r="O237" s="47" t="s">
        <v>113</v>
      </c>
      <c r="P237" s="47" t="s">
        <v>344</v>
      </c>
      <c r="Q237" s="47" t="s">
        <v>430</v>
      </c>
      <c r="R237" s="48">
        <v>0</v>
      </c>
      <c r="T237" s="71">
        <v>4</v>
      </c>
      <c r="U237" s="72">
        <v>2020</v>
      </c>
      <c r="V237" s="72" t="s">
        <v>124</v>
      </c>
      <c r="W237" s="72" t="s">
        <v>125</v>
      </c>
      <c r="X237" s="72" t="s">
        <v>102</v>
      </c>
      <c r="Y237" s="73" t="str">
        <f t="shared" si="8"/>
        <v>42020冷房店舗用有り</v>
      </c>
      <c r="Z237" s="72">
        <v>-1.38</v>
      </c>
      <c r="AA237" s="72">
        <v>2.38</v>
      </c>
      <c r="AB237" s="72">
        <v>1.0581</v>
      </c>
      <c r="AC237" s="72">
        <v>1.7705</v>
      </c>
      <c r="AD237" s="61">
        <f>HLOOKUP(T237,既存設備NO2!$E$16:$P$17,2,0)</f>
        <v>0</v>
      </c>
      <c r="AE237" s="74">
        <f t="shared" si="7"/>
        <v>1.77</v>
      </c>
    </row>
    <row r="238" spans="13:31" ht="13.5" customHeight="1">
      <c r="M238" s="46">
        <v>8</v>
      </c>
      <c r="N238" s="47" t="s">
        <v>130</v>
      </c>
      <c r="O238" s="47" t="s">
        <v>113</v>
      </c>
      <c r="P238" s="47" t="s">
        <v>344</v>
      </c>
      <c r="Q238" s="47" t="s">
        <v>431</v>
      </c>
      <c r="R238" s="48">
        <v>0</v>
      </c>
      <c r="T238" s="71">
        <v>4</v>
      </c>
      <c r="U238" s="72">
        <v>2020</v>
      </c>
      <c r="V238" s="72" t="s">
        <v>124</v>
      </c>
      <c r="W238" s="72" t="s">
        <v>111</v>
      </c>
      <c r="X238" s="72" t="s">
        <v>102</v>
      </c>
      <c r="Y238" s="73" t="str">
        <f t="shared" si="8"/>
        <v>42020冷房ビル用マルチ有り</v>
      </c>
      <c r="Z238" s="72">
        <v>-1.68</v>
      </c>
      <c r="AA238" s="72">
        <v>2.68</v>
      </c>
      <c r="AB238" s="72">
        <v>1.0788</v>
      </c>
      <c r="AC238" s="72">
        <v>2.0053000000000001</v>
      </c>
      <c r="AD238" s="61">
        <f>HLOOKUP(T238,既存設備NO2!$E$16:$P$17,2,0)</f>
        <v>0</v>
      </c>
      <c r="AE238" s="74">
        <f t="shared" si="7"/>
        <v>2.0049999999999999</v>
      </c>
    </row>
    <row r="239" spans="13:31" ht="14.25" customHeight="1">
      <c r="M239" s="46">
        <v>8</v>
      </c>
      <c r="N239" s="47" t="s">
        <v>128</v>
      </c>
      <c r="O239" s="47" t="s">
        <v>113</v>
      </c>
      <c r="P239" s="47" t="s">
        <v>344</v>
      </c>
      <c r="Q239" s="47" t="s">
        <v>432</v>
      </c>
      <c r="R239" s="48">
        <v>0</v>
      </c>
      <c r="T239" s="71">
        <v>4</v>
      </c>
      <c r="U239" s="72">
        <v>2020</v>
      </c>
      <c r="V239" s="72" t="s">
        <v>124</v>
      </c>
      <c r="W239" s="72" t="s">
        <v>121</v>
      </c>
      <c r="X239" s="72" t="s">
        <v>102</v>
      </c>
      <c r="Y239" s="73" t="str">
        <f t="shared" si="8"/>
        <v>42020冷房設備用有り</v>
      </c>
      <c r="Z239" s="72">
        <v>-0.62</v>
      </c>
      <c r="AA239" s="72">
        <v>1.62</v>
      </c>
      <c r="AB239" s="72">
        <v>1.0472999999999999</v>
      </c>
      <c r="AC239" s="72">
        <v>1.2032</v>
      </c>
      <c r="AD239" s="61">
        <f>HLOOKUP(T239,既存設備NO2!$E$16:$P$17,2,0)</f>
        <v>0</v>
      </c>
      <c r="AE239" s="74">
        <f t="shared" si="7"/>
        <v>1.2030000000000001</v>
      </c>
    </row>
    <row r="240" spans="13:31" ht="13.5" customHeight="1">
      <c r="M240" s="46">
        <v>8</v>
      </c>
      <c r="N240" s="47" t="s">
        <v>138</v>
      </c>
      <c r="O240" s="47" t="s">
        <v>113</v>
      </c>
      <c r="P240" s="47" t="s">
        <v>344</v>
      </c>
      <c r="Q240" s="47" t="s">
        <v>433</v>
      </c>
      <c r="R240" s="48">
        <v>0</v>
      </c>
      <c r="T240" s="71">
        <v>4</v>
      </c>
      <c r="U240" s="72">
        <v>2020</v>
      </c>
      <c r="V240" s="72" t="s">
        <v>124</v>
      </c>
      <c r="W240" s="72" t="s">
        <v>125</v>
      </c>
      <c r="X240" s="72" t="s">
        <v>140</v>
      </c>
      <c r="Y240" s="73" t="str">
        <f t="shared" si="8"/>
        <v>42020冷房店舗用無し（一定速）</v>
      </c>
      <c r="Z240" s="75">
        <v>0.25</v>
      </c>
      <c r="AA240" s="75">
        <v>0.75</v>
      </c>
      <c r="AB240" s="76">
        <v>0.25</v>
      </c>
      <c r="AC240" s="76">
        <v>0.75</v>
      </c>
      <c r="AD240" s="61">
        <f>HLOOKUP(T240,既存設備NO2!$E$16:$P$17,2,0)</f>
        <v>0</v>
      </c>
      <c r="AE240" s="74">
        <f t="shared" si="7"/>
        <v>0.75</v>
      </c>
    </row>
    <row r="241" spans="13:31" ht="13.5" customHeight="1">
      <c r="M241" s="46">
        <v>8</v>
      </c>
      <c r="N241" s="47" t="s">
        <v>143</v>
      </c>
      <c r="O241" s="47" t="s">
        <v>113</v>
      </c>
      <c r="P241" s="47" t="s">
        <v>344</v>
      </c>
      <c r="Q241" s="47" t="s">
        <v>434</v>
      </c>
      <c r="R241" s="48">
        <v>0</v>
      </c>
      <c r="T241" s="71">
        <v>4</v>
      </c>
      <c r="U241" s="72">
        <v>2020</v>
      </c>
      <c r="V241" s="72" t="s">
        <v>124</v>
      </c>
      <c r="W241" s="72" t="s">
        <v>111</v>
      </c>
      <c r="X241" s="72" t="s">
        <v>140</v>
      </c>
      <c r="Y241" s="73" t="str">
        <f t="shared" si="8"/>
        <v>42020冷房ビル用マルチ無し（一定速）</v>
      </c>
      <c r="Z241" s="75">
        <v>0.25</v>
      </c>
      <c r="AA241" s="75">
        <v>0.75</v>
      </c>
      <c r="AB241" s="76">
        <v>0.25</v>
      </c>
      <c r="AC241" s="76">
        <v>0.75</v>
      </c>
      <c r="AD241" s="61">
        <f>HLOOKUP(T241,既存設備NO2!$E$16:$P$17,2,0)</f>
        <v>0</v>
      </c>
      <c r="AE241" s="74">
        <f t="shared" si="7"/>
        <v>0.75</v>
      </c>
    </row>
    <row r="242" spans="13:31" ht="13.5" customHeight="1">
      <c r="M242" s="46">
        <v>8</v>
      </c>
      <c r="N242" s="47" t="s">
        <v>149</v>
      </c>
      <c r="O242" s="47" t="s">
        <v>113</v>
      </c>
      <c r="P242" s="47" t="s">
        <v>344</v>
      </c>
      <c r="Q242" s="47" t="s">
        <v>435</v>
      </c>
      <c r="R242" s="48">
        <v>0</v>
      </c>
      <c r="T242" s="71">
        <v>4</v>
      </c>
      <c r="U242" s="72">
        <v>2020</v>
      </c>
      <c r="V242" s="72" t="s">
        <v>124</v>
      </c>
      <c r="W242" s="72" t="s">
        <v>121</v>
      </c>
      <c r="X242" s="72" t="s">
        <v>140</v>
      </c>
      <c r="Y242" s="73" t="str">
        <f t="shared" si="8"/>
        <v>42020冷房設備用無し（一定速）</v>
      </c>
      <c r="Z242" s="75">
        <v>0.25</v>
      </c>
      <c r="AA242" s="75">
        <v>0.75</v>
      </c>
      <c r="AB242" s="76">
        <v>0.25</v>
      </c>
      <c r="AC242" s="76">
        <v>0.75</v>
      </c>
      <c r="AD242" s="61">
        <f>HLOOKUP(T242,既存設備NO2!$E$16:$P$17,2,0)</f>
        <v>0</v>
      </c>
      <c r="AE242" s="74">
        <f t="shared" si="7"/>
        <v>0.75</v>
      </c>
    </row>
    <row r="243" spans="13:31" ht="14.25" customHeight="1">
      <c r="M243" s="46">
        <v>8</v>
      </c>
      <c r="N243" s="47" t="s">
        <v>154</v>
      </c>
      <c r="O243" s="47" t="s">
        <v>113</v>
      </c>
      <c r="P243" s="47" t="s">
        <v>344</v>
      </c>
      <c r="Q243" s="47" t="s">
        <v>436</v>
      </c>
      <c r="R243" s="48">
        <v>0</v>
      </c>
      <c r="T243" s="71">
        <v>4</v>
      </c>
      <c r="U243" s="72">
        <v>2020</v>
      </c>
      <c r="V243" s="72" t="s">
        <v>156</v>
      </c>
      <c r="W243" s="72" t="s">
        <v>125</v>
      </c>
      <c r="X243" s="72" t="s">
        <v>102</v>
      </c>
      <c r="Y243" s="73" t="str">
        <f t="shared" si="8"/>
        <v>42020暖房店舗用有り</v>
      </c>
      <c r="Z243" s="72">
        <v>-0.96</v>
      </c>
      <c r="AA243" s="72">
        <v>1.96</v>
      </c>
      <c r="AB243" s="72">
        <v>1.0862000000000001</v>
      </c>
      <c r="AC243" s="72">
        <v>1.4483999999999999</v>
      </c>
      <c r="AD243" s="61">
        <f>HLOOKUP(T243,既存設備NO2!$E$16:$P$17,2,0)</f>
        <v>0</v>
      </c>
      <c r="AE243" s="74">
        <f t="shared" si="7"/>
        <v>1.448</v>
      </c>
    </row>
    <row r="244" spans="13:31" ht="13.5" customHeight="1">
      <c r="M244" s="46">
        <v>8</v>
      </c>
      <c r="N244" s="47" t="s">
        <v>153</v>
      </c>
      <c r="O244" s="47" t="s">
        <v>113</v>
      </c>
      <c r="P244" s="47" t="s">
        <v>344</v>
      </c>
      <c r="Q244" s="47" t="s">
        <v>437</v>
      </c>
      <c r="R244" s="48">
        <v>0</v>
      </c>
      <c r="T244" s="71">
        <v>4</v>
      </c>
      <c r="U244" s="72">
        <v>2020</v>
      </c>
      <c r="V244" s="72" t="s">
        <v>156</v>
      </c>
      <c r="W244" s="72" t="s">
        <v>111</v>
      </c>
      <c r="X244" s="72" t="s">
        <v>102</v>
      </c>
      <c r="Y244" s="73" t="str">
        <f t="shared" si="8"/>
        <v>42020暖房ビル用マルチ有り</v>
      </c>
      <c r="Z244" s="72">
        <v>-1.1000000000000001</v>
      </c>
      <c r="AA244" s="72">
        <v>2.1</v>
      </c>
      <c r="AB244" s="72">
        <v>1.0416000000000001</v>
      </c>
      <c r="AC244" s="72">
        <v>1.4596</v>
      </c>
      <c r="AD244" s="61">
        <f>HLOOKUP(T244,既存設備NO2!$E$16:$P$17,2,0)</f>
        <v>0</v>
      </c>
      <c r="AE244" s="74">
        <f t="shared" si="7"/>
        <v>1.4590000000000001</v>
      </c>
    </row>
    <row r="245" spans="13:31" ht="13.5" customHeight="1">
      <c r="M245" s="46">
        <v>8</v>
      </c>
      <c r="N245" s="47" t="s">
        <v>110</v>
      </c>
      <c r="O245" s="47" t="s">
        <v>113</v>
      </c>
      <c r="P245" s="47" t="s">
        <v>344</v>
      </c>
      <c r="Q245" s="47" t="s">
        <v>438</v>
      </c>
      <c r="R245" s="48">
        <v>0</v>
      </c>
      <c r="T245" s="71">
        <v>4</v>
      </c>
      <c r="U245" s="72">
        <v>2020</v>
      </c>
      <c r="V245" s="72" t="s">
        <v>156</v>
      </c>
      <c r="W245" s="72" t="s">
        <v>121</v>
      </c>
      <c r="X245" s="72" t="s">
        <v>102</v>
      </c>
      <c r="Y245" s="73" t="str">
        <f t="shared" si="8"/>
        <v>42020暖房設備用有り</v>
      </c>
      <c r="Z245" s="72">
        <v>-0.46</v>
      </c>
      <c r="AA245" s="72">
        <v>1.46</v>
      </c>
      <c r="AB245" s="72">
        <v>0.94</v>
      </c>
      <c r="AC245" s="72">
        <v>1.1100000000000001</v>
      </c>
      <c r="AD245" s="61">
        <f>HLOOKUP(T245,既存設備NO2!$E$16:$P$17,2,0)</f>
        <v>0</v>
      </c>
      <c r="AE245" s="74">
        <f t="shared" si="7"/>
        <v>1.1100000000000001</v>
      </c>
    </row>
    <row r="246" spans="13:31" ht="13.5" customHeight="1">
      <c r="M246" s="46">
        <v>8</v>
      </c>
      <c r="N246" s="47" t="s">
        <v>90</v>
      </c>
      <c r="O246" s="47" t="s">
        <v>113</v>
      </c>
      <c r="P246" s="47" t="s">
        <v>344</v>
      </c>
      <c r="Q246" s="47" t="s">
        <v>439</v>
      </c>
      <c r="R246" s="48">
        <v>0</v>
      </c>
      <c r="T246" s="71">
        <v>4</v>
      </c>
      <c r="U246" s="72">
        <v>2020</v>
      </c>
      <c r="V246" s="72" t="s">
        <v>156</v>
      </c>
      <c r="W246" s="72" t="s">
        <v>125</v>
      </c>
      <c r="X246" s="72" t="s">
        <v>140</v>
      </c>
      <c r="Y246" s="73" t="str">
        <f t="shared" si="8"/>
        <v>42020暖房店舗用無し（一定速）</v>
      </c>
      <c r="Z246" s="75">
        <v>0.25</v>
      </c>
      <c r="AA246" s="75">
        <v>0.75</v>
      </c>
      <c r="AB246" s="76">
        <v>0.25</v>
      </c>
      <c r="AC246" s="76">
        <v>0.75</v>
      </c>
      <c r="AD246" s="61">
        <f>HLOOKUP(T246,既存設備NO2!$E$16:$P$17,2,0)</f>
        <v>0</v>
      </c>
      <c r="AE246" s="74">
        <f t="shared" si="7"/>
        <v>0.75</v>
      </c>
    </row>
    <row r="247" spans="13:31" ht="13.5" customHeight="1">
      <c r="M247" s="46">
        <v>8</v>
      </c>
      <c r="N247" s="47" t="s">
        <v>171</v>
      </c>
      <c r="O247" s="47" t="s">
        <v>113</v>
      </c>
      <c r="P247" s="47" t="s">
        <v>344</v>
      </c>
      <c r="Q247" s="47" t="s">
        <v>440</v>
      </c>
      <c r="R247" s="48">
        <v>0</v>
      </c>
      <c r="T247" s="71">
        <v>4</v>
      </c>
      <c r="U247" s="72">
        <v>2020</v>
      </c>
      <c r="V247" s="72" t="s">
        <v>156</v>
      </c>
      <c r="W247" s="72" t="s">
        <v>111</v>
      </c>
      <c r="X247" s="72" t="s">
        <v>140</v>
      </c>
      <c r="Y247" s="73" t="str">
        <f t="shared" si="8"/>
        <v>42020暖房ビル用マルチ無し（一定速）</v>
      </c>
      <c r="Z247" s="75">
        <v>0.25</v>
      </c>
      <c r="AA247" s="75">
        <v>0.75</v>
      </c>
      <c r="AB247" s="76">
        <v>0.25</v>
      </c>
      <c r="AC247" s="76">
        <v>0.75</v>
      </c>
      <c r="AD247" s="61">
        <f>HLOOKUP(T247,既存設備NO2!$E$16:$P$17,2,0)</f>
        <v>0</v>
      </c>
      <c r="AE247" s="74">
        <f t="shared" si="7"/>
        <v>0.75</v>
      </c>
    </row>
    <row r="248" spans="13:31" ht="13.5" customHeight="1">
      <c r="M248" s="46">
        <v>9</v>
      </c>
      <c r="N248" s="47" t="s">
        <v>112</v>
      </c>
      <c r="O248" s="47" t="s">
        <v>113</v>
      </c>
      <c r="P248" s="47" t="s">
        <v>344</v>
      </c>
      <c r="Q248" s="47" t="s">
        <v>441</v>
      </c>
      <c r="R248" s="48">
        <v>0</v>
      </c>
      <c r="T248" s="71">
        <v>4</v>
      </c>
      <c r="U248" s="72">
        <v>2020</v>
      </c>
      <c r="V248" s="72" t="s">
        <v>156</v>
      </c>
      <c r="W248" s="72" t="s">
        <v>121</v>
      </c>
      <c r="X248" s="72" t="s">
        <v>140</v>
      </c>
      <c r="Y248" s="73" t="str">
        <f t="shared" si="8"/>
        <v>42020暖房設備用無し（一定速）</v>
      </c>
      <c r="Z248" s="75">
        <v>0.25</v>
      </c>
      <c r="AA248" s="75">
        <v>0.75</v>
      </c>
      <c r="AB248" s="76">
        <v>0.25</v>
      </c>
      <c r="AC248" s="76">
        <v>0.75</v>
      </c>
      <c r="AD248" s="61">
        <f>HLOOKUP(T248,既存設備NO2!$E$16:$P$17,2,0)</f>
        <v>0</v>
      </c>
      <c r="AE248" s="74">
        <f t="shared" si="7"/>
        <v>0.75</v>
      </c>
    </row>
    <row r="249" spans="13:31" ht="13.5" customHeight="1">
      <c r="M249" s="46">
        <v>9</v>
      </c>
      <c r="N249" s="47" t="s">
        <v>122</v>
      </c>
      <c r="O249" s="47" t="s">
        <v>113</v>
      </c>
      <c r="P249" s="47" t="s">
        <v>344</v>
      </c>
      <c r="Q249" s="47" t="s">
        <v>442</v>
      </c>
      <c r="R249" s="48">
        <v>0</v>
      </c>
      <c r="T249" s="55">
        <v>5</v>
      </c>
      <c r="U249" s="56">
        <v>1995</v>
      </c>
      <c r="V249" s="57" t="s">
        <v>124</v>
      </c>
      <c r="W249" s="57" t="s">
        <v>125</v>
      </c>
      <c r="X249" s="57" t="s">
        <v>102</v>
      </c>
      <c r="Y249" s="58" t="str">
        <f t="shared" si="8"/>
        <v>51995冷房店舗用有り</v>
      </c>
      <c r="Z249" s="59">
        <v>0.32</v>
      </c>
      <c r="AA249" s="59">
        <v>0.68</v>
      </c>
      <c r="AB249" s="60">
        <v>1.0165999999999999</v>
      </c>
      <c r="AC249" s="60">
        <v>0.50590000000000002</v>
      </c>
      <c r="AD249" s="61">
        <f>HLOOKUP(T249,既存設備NO2!$E$16:$P$17,2,0)</f>
        <v>0</v>
      </c>
      <c r="AE249" s="62">
        <f t="shared" si="7"/>
        <v>0.505</v>
      </c>
    </row>
    <row r="250" spans="13:31" ht="13.5" customHeight="1">
      <c r="M250" s="46">
        <v>9</v>
      </c>
      <c r="N250" s="47" t="s">
        <v>130</v>
      </c>
      <c r="O250" s="47" t="s">
        <v>113</v>
      </c>
      <c r="P250" s="47" t="s">
        <v>344</v>
      </c>
      <c r="Q250" s="47" t="s">
        <v>443</v>
      </c>
      <c r="R250" s="48">
        <v>0</v>
      </c>
      <c r="T250" s="55">
        <v>5</v>
      </c>
      <c r="U250" s="56">
        <v>1995</v>
      </c>
      <c r="V250" s="57" t="s">
        <v>124</v>
      </c>
      <c r="W250" s="57" t="s">
        <v>111</v>
      </c>
      <c r="X250" s="57" t="s">
        <v>102</v>
      </c>
      <c r="Y250" s="58" t="str">
        <f t="shared" si="8"/>
        <v>51995冷房ビル用マルチ有り</v>
      </c>
      <c r="Z250" s="59">
        <v>-0.218</v>
      </c>
      <c r="AA250" s="59">
        <v>1.218</v>
      </c>
      <c r="AB250" s="60">
        <v>1.0356000000000001</v>
      </c>
      <c r="AC250" s="60">
        <v>0.90459999999999996</v>
      </c>
      <c r="AD250" s="61">
        <f>HLOOKUP(T250,既存設備NO2!$E$16:$P$17,2,0)</f>
        <v>0</v>
      </c>
      <c r="AE250" s="62">
        <f t="shared" ref="AE250:AE313" si="9">ROUNDDOWN(IF(AD250&gt;=0.25,Z250*AD250+AA250,AB250*AD250+AC250),3)</f>
        <v>0.90400000000000003</v>
      </c>
    </row>
    <row r="251" spans="13:31" ht="13.5" customHeight="1">
      <c r="M251" s="46">
        <v>9</v>
      </c>
      <c r="N251" s="47" t="s">
        <v>128</v>
      </c>
      <c r="O251" s="47" t="s">
        <v>113</v>
      </c>
      <c r="P251" s="47" t="s">
        <v>344</v>
      </c>
      <c r="Q251" s="47" t="s">
        <v>444</v>
      </c>
      <c r="R251" s="48">
        <v>0</v>
      </c>
      <c r="T251" s="55">
        <v>5</v>
      </c>
      <c r="U251" s="56">
        <v>1995</v>
      </c>
      <c r="V251" s="57" t="s">
        <v>124</v>
      </c>
      <c r="W251" s="57" t="s">
        <v>121</v>
      </c>
      <c r="X251" s="57" t="s">
        <v>102</v>
      </c>
      <c r="Y251" s="58" t="str">
        <f t="shared" si="8"/>
        <v>51995冷房設備用有り</v>
      </c>
      <c r="Z251" s="59">
        <v>0.25</v>
      </c>
      <c r="AA251" s="59">
        <v>0.75</v>
      </c>
      <c r="AB251" s="60">
        <v>1.0219</v>
      </c>
      <c r="AC251" s="60">
        <v>0.55700000000000005</v>
      </c>
      <c r="AD251" s="61">
        <f>HLOOKUP(T251,既存設備NO2!$E$16:$P$17,2,0)</f>
        <v>0</v>
      </c>
      <c r="AE251" s="62">
        <f t="shared" si="9"/>
        <v>0.55700000000000005</v>
      </c>
    </row>
    <row r="252" spans="13:31" ht="13.5" customHeight="1">
      <c r="M252" s="46">
        <v>9</v>
      </c>
      <c r="N252" s="47" t="s">
        <v>138</v>
      </c>
      <c r="O252" s="47" t="s">
        <v>113</v>
      </c>
      <c r="P252" s="47" t="s">
        <v>344</v>
      </c>
      <c r="Q252" s="47" t="s">
        <v>445</v>
      </c>
      <c r="R252" s="48">
        <v>0</v>
      </c>
      <c r="T252" s="55">
        <v>5</v>
      </c>
      <c r="U252" s="56">
        <v>1995</v>
      </c>
      <c r="V252" s="57" t="s">
        <v>124</v>
      </c>
      <c r="W252" s="57" t="s">
        <v>125</v>
      </c>
      <c r="X252" s="57" t="s">
        <v>140</v>
      </c>
      <c r="Y252" s="58" t="str">
        <f t="shared" si="8"/>
        <v>51995冷房店舗用無し（一定速）</v>
      </c>
      <c r="Z252" s="59">
        <v>0.26</v>
      </c>
      <c r="AA252" s="59">
        <v>0.74</v>
      </c>
      <c r="AB252" s="60">
        <v>0.26</v>
      </c>
      <c r="AC252" s="60">
        <v>0.74</v>
      </c>
      <c r="AD252" s="61">
        <f>HLOOKUP(T252,既存設備NO2!$E$16:$P$17,2,0)</f>
        <v>0</v>
      </c>
      <c r="AE252" s="62">
        <f t="shared" si="9"/>
        <v>0.74</v>
      </c>
    </row>
    <row r="253" spans="13:31" ht="13.5" customHeight="1">
      <c r="M253" s="46">
        <v>9</v>
      </c>
      <c r="N253" s="47" t="s">
        <v>143</v>
      </c>
      <c r="O253" s="47" t="s">
        <v>113</v>
      </c>
      <c r="P253" s="47" t="s">
        <v>344</v>
      </c>
      <c r="Q253" s="47" t="s">
        <v>446</v>
      </c>
      <c r="R253" s="48">
        <v>0</v>
      </c>
      <c r="T253" s="55">
        <v>5</v>
      </c>
      <c r="U253" s="56">
        <v>1995</v>
      </c>
      <c r="V253" s="57" t="s">
        <v>124</v>
      </c>
      <c r="W253" s="57" t="s">
        <v>111</v>
      </c>
      <c r="X253" s="57" t="s">
        <v>140</v>
      </c>
      <c r="Y253" s="58" t="str">
        <f t="shared" si="8"/>
        <v>51995冷房ビル用マルチ無し（一定速）</v>
      </c>
      <c r="Z253" s="59">
        <v>0.26</v>
      </c>
      <c r="AA253" s="59">
        <v>0.74</v>
      </c>
      <c r="AB253" s="60">
        <v>0.26</v>
      </c>
      <c r="AC253" s="60">
        <v>0.74</v>
      </c>
      <c r="AD253" s="61">
        <f>HLOOKUP(T253,既存設備NO2!$E$16:$P$17,2,0)</f>
        <v>0</v>
      </c>
      <c r="AE253" s="62">
        <f t="shared" si="9"/>
        <v>0.74</v>
      </c>
    </row>
    <row r="254" spans="13:31" ht="13.5" customHeight="1">
      <c r="M254" s="46">
        <v>9</v>
      </c>
      <c r="N254" s="47" t="s">
        <v>149</v>
      </c>
      <c r="O254" s="47" t="s">
        <v>113</v>
      </c>
      <c r="P254" s="47" t="s">
        <v>344</v>
      </c>
      <c r="Q254" s="47" t="s">
        <v>447</v>
      </c>
      <c r="R254" s="48">
        <v>0</v>
      </c>
      <c r="T254" s="55">
        <v>5</v>
      </c>
      <c r="U254" s="56">
        <v>1995</v>
      </c>
      <c r="V254" s="57" t="s">
        <v>124</v>
      </c>
      <c r="W254" s="57" t="s">
        <v>121</v>
      </c>
      <c r="X254" s="57" t="s">
        <v>140</v>
      </c>
      <c r="Y254" s="58" t="str">
        <f t="shared" si="8"/>
        <v>51995冷房設備用無し（一定速）</v>
      </c>
      <c r="Z254" s="59">
        <v>0.26</v>
      </c>
      <c r="AA254" s="59">
        <v>0.74</v>
      </c>
      <c r="AB254" s="60">
        <v>0.26</v>
      </c>
      <c r="AC254" s="60">
        <v>0.74</v>
      </c>
      <c r="AD254" s="61">
        <f>HLOOKUP(T254,既存設備NO2!$E$16:$P$17,2,0)</f>
        <v>0</v>
      </c>
      <c r="AE254" s="62">
        <f t="shared" si="9"/>
        <v>0.74</v>
      </c>
    </row>
    <row r="255" spans="13:31" ht="13.5" customHeight="1">
      <c r="M255" s="46">
        <v>9</v>
      </c>
      <c r="N255" s="47" t="s">
        <v>154</v>
      </c>
      <c r="O255" s="47" t="s">
        <v>113</v>
      </c>
      <c r="P255" s="47" t="s">
        <v>344</v>
      </c>
      <c r="Q255" s="47" t="s">
        <v>448</v>
      </c>
      <c r="R255" s="48">
        <v>0</v>
      </c>
      <c r="T255" s="55">
        <v>5</v>
      </c>
      <c r="U255" s="56">
        <v>1995</v>
      </c>
      <c r="V255" s="57" t="s">
        <v>156</v>
      </c>
      <c r="W255" s="57" t="s">
        <v>125</v>
      </c>
      <c r="X255" s="57" t="s">
        <v>102</v>
      </c>
      <c r="Y255" s="58" t="str">
        <f t="shared" si="8"/>
        <v>51995暖房店舗用有り</v>
      </c>
      <c r="Z255" s="59">
        <v>0.374</v>
      </c>
      <c r="AA255" s="59">
        <v>0.626</v>
      </c>
      <c r="AB255" s="60">
        <v>1.0275000000000001</v>
      </c>
      <c r="AC255" s="60">
        <v>0.46260000000000001</v>
      </c>
      <c r="AD255" s="61">
        <f>HLOOKUP(T255,既存設備NO2!$E$16:$P$17,2,0)</f>
        <v>0</v>
      </c>
      <c r="AE255" s="62">
        <f t="shared" si="9"/>
        <v>0.46200000000000002</v>
      </c>
    </row>
    <row r="256" spans="13:31" ht="13.5" customHeight="1">
      <c r="M256" s="46">
        <v>9</v>
      </c>
      <c r="N256" s="47" t="s">
        <v>153</v>
      </c>
      <c r="O256" s="47" t="s">
        <v>113</v>
      </c>
      <c r="P256" s="47" t="s">
        <v>344</v>
      </c>
      <c r="Q256" s="47" t="s">
        <v>449</v>
      </c>
      <c r="R256" s="48">
        <v>0</v>
      </c>
      <c r="T256" s="55">
        <v>5</v>
      </c>
      <c r="U256" s="56">
        <v>1995</v>
      </c>
      <c r="V256" s="57" t="s">
        <v>156</v>
      </c>
      <c r="W256" s="57" t="s">
        <v>111</v>
      </c>
      <c r="X256" s="57" t="s">
        <v>102</v>
      </c>
      <c r="Y256" s="58" t="str">
        <f t="shared" si="8"/>
        <v>51995暖房ビル用マルチ有り</v>
      </c>
      <c r="Z256" s="59">
        <v>-0.112</v>
      </c>
      <c r="AA256" s="59">
        <v>1.1120000000000001</v>
      </c>
      <c r="AB256" s="60">
        <v>1.0236000000000001</v>
      </c>
      <c r="AC256" s="60">
        <v>0.82809999999999995</v>
      </c>
      <c r="AD256" s="61">
        <f>HLOOKUP(T256,既存設備NO2!$E$16:$P$17,2,0)</f>
        <v>0</v>
      </c>
      <c r="AE256" s="62">
        <f t="shared" si="9"/>
        <v>0.82799999999999996</v>
      </c>
    </row>
    <row r="257" spans="13:31" ht="13.5" customHeight="1">
      <c r="M257" s="46">
        <v>9</v>
      </c>
      <c r="N257" s="47" t="s">
        <v>110</v>
      </c>
      <c r="O257" s="47" t="s">
        <v>113</v>
      </c>
      <c r="P257" s="47" t="s">
        <v>344</v>
      </c>
      <c r="Q257" s="47" t="s">
        <v>450</v>
      </c>
      <c r="R257" s="48">
        <v>0.13</v>
      </c>
      <c r="T257" s="55">
        <v>5</v>
      </c>
      <c r="U257" s="56">
        <v>1995</v>
      </c>
      <c r="V257" s="57" t="s">
        <v>156</v>
      </c>
      <c r="W257" s="57" t="s">
        <v>121</v>
      </c>
      <c r="X257" s="57" t="s">
        <v>102</v>
      </c>
      <c r="Y257" s="58" t="str">
        <f t="shared" si="8"/>
        <v>51995暖房設備用有り</v>
      </c>
      <c r="Z257" s="59">
        <v>0.25</v>
      </c>
      <c r="AA257" s="59">
        <v>0.75</v>
      </c>
      <c r="AB257" s="60">
        <v>1.0159</v>
      </c>
      <c r="AC257" s="60">
        <v>0.5585</v>
      </c>
      <c r="AD257" s="61">
        <f>HLOOKUP(T257,既存設備NO2!$E$16:$P$17,2,0)</f>
        <v>0</v>
      </c>
      <c r="AE257" s="62">
        <f t="shared" si="9"/>
        <v>0.55800000000000005</v>
      </c>
    </row>
    <row r="258" spans="13:31" ht="13.5" customHeight="1">
      <c r="M258" s="46">
        <v>9</v>
      </c>
      <c r="N258" s="47" t="s">
        <v>90</v>
      </c>
      <c r="O258" s="47" t="s">
        <v>113</v>
      </c>
      <c r="P258" s="47" t="s">
        <v>344</v>
      </c>
      <c r="Q258" s="47" t="s">
        <v>451</v>
      </c>
      <c r="R258" s="48">
        <v>6.7000000000000004E-2</v>
      </c>
      <c r="T258" s="55">
        <v>5</v>
      </c>
      <c r="U258" s="56">
        <v>1995</v>
      </c>
      <c r="V258" s="57" t="s">
        <v>156</v>
      </c>
      <c r="W258" s="57" t="s">
        <v>125</v>
      </c>
      <c r="X258" s="57" t="s">
        <v>140</v>
      </c>
      <c r="Y258" s="58" t="str">
        <f t="shared" si="8"/>
        <v>51995暖房店舗用無し（一定速）</v>
      </c>
      <c r="Z258" s="59">
        <v>0.26</v>
      </c>
      <c r="AA258" s="59">
        <v>0.74</v>
      </c>
      <c r="AB258" s="60">
        <v>0.26</v>
      </c>
      <c r="AC258" s="60">
        <v>0.74</v>
      </c>
      <c r="AD258" s="61">
        <f>HLOOKUP(T258,既存設備NO2!$E$16:$P$17,2,0)</f>
        <v>0</v>
      </c>
      <c r="AE258" s="62">
        <f t="shared" si="9"/>
        <v>0.74</v>
      </c>
    </row>
    <row r="259" spans="13:31" ht="13.5" customHeight="1">
      <c r="M259" s="46">
        <v>9</v>
      </c>
      <c r="N259" s="47" t="s">
        <v>171</v>
      </c>
      <c r="O259" s="47" t="s">
        <v>113</v>
      </c>
      <c r="P259" s="47" t="s">
        <v>344</v>
      </c>
      <c r="Q259" s="47" t="s">
        <v>452</v>
      </c>
      <c r="R259" s="48">
        <v>0</v>
      </c>
      <c r="T259" s="55">
        <v>5</v>
      </c>
      <c r="U259" s="56">
        <v>1995</v>
      </c>
      <c r="V259" s="57" t="s">
        <v>156</v>
      </c>
      <c r="W259" s="57" t="s">
        <v>111</v>
      </c>
      <c r="X259" s="57" t="s">
        <v>140</v>
      </c>
      <c r="Y259" s="58" t="str">
        <f t="shared" si="8"/>
        <v>51995暖房ビル用マルチ無し（一定速）</v>
      </c>
      <c r="Z259" s="59">
        <v>0.26</v>
      </c>
      <c r="AA259" s="59">
        <v>0.74</v>
      </c>
      <c r="AB259" s="60">
        <v>0.26</v>
      </c>
      <c r="AC259" s="60">
        <v>0.74</v>
      </c>
      <c r="AD259" s="61">
        <f>HLOOKUP(T259,既存設備NO2!$E$16:$P$17,2,0)</f>
        <v>0</v>
      </c>
      <c r="AE259" s="62">
        <f t="shared" si="9"/>
        <v>0.74</v>
      </c>
    </row>
    <row r="260" spans="13:31" ht="13.5" customHeight="1">
      <c r="M260" s="46">
        <v>10</v>
      </c>
      <c r="N260" s="47" t="s">
        <v>112</v>
      </c>
      <c r="O260" s="47" t="s">
        <v>113</v>
      </c>
      <c r="P260" s="47" t="s">
        <v>344</v>
      </c>
      <c r="Q260" s="47" t="s">
        <v>453</v>
      </c>
      <c r="R260" s="48">
        <v>6.2E-2</v>
      </c>
      <c r="T260" s="55">
        <v>5</v>
      </c>
      <c r="U260" s="56">
        <v>1995</v>
      </c>
      <c r="V260" s="57" t="s">
        <v>156</v>
      </c>
      <c r="W260" s="57" t="s">
        <v>121</v>
      </c>
      <c r="X260" s="57" t="s">
        <v>140</v>
      </c>
      <c r="Y260" s="58" t="str">
        <f t="shared" si="8"/>
        <v>51995暖房設備用無し（一定速）</v>
      </c>
      <c r="Z260" s="59">
        <v>0.26</v>
      </c>
      <c r="AA260" s="59">
        <v>0.74</v>
      </c>
      <c r="AB260" s="60">
        <v>0.26</v>
      </c>
      <c r="AC260" s="60">
        <v>0.74</v>
      </c>
      <c r="AD260" s="61">
        <f>HLOOKUP(T260,既存設備NO2!$E$16:$P$17,2,0)</f>
        <v>0</v>
      </c>
      <c r="AE260" s="62">
        <f t="shared" si="9"/>
        <v>0.74</v>
      </c>
    </row>
    <row r="261" spans="13:31" ht="13.5" customHeight="1">
      <c r="M261" s="46">
        <v>10</v>
      </c>
      <c r="N261" s="47" t="s">
        <v>122</v>
      </c>
      <c r="O261" s="47" t="s">
        <v>113</v>
      </c>
      <c r="P261" s="47" t="s">
        <v>344</v>
      </c>
      <c r="Q261" s="47" t="s">
        <v>454</v>
      </c>
      <c r="R261" s="48">
        <v>0</v>
      </c>
      <c r="T261" s="55">
        <v>5</v>
      </c>
      <c r="U261" s="56">
        <v>2005</v>
      </c>
      <c r="V261" s="57" t="s">
        <v>124</v>
      </c>
      <c r="W261" s="57" t="s">
        <v>125</v>
      </c>
      <c r="X261" s="57" t="s">
        <v>102</v>
      </c>
      <c r="Y261" s="58" t="str">
        <f t="shared" si="8"/>
        <v>52005冷房店舗用有り</v>
      </c>
      <c r="Z261" s="59">
        <v>-0.86599999999999999</v>
      </c>
      <c r="AA261" s="59">
        <v>1.8660000000000001</v>
      </c>
      <c r="AB261" s="60">
        <v>1.0455000000000001</v>
      </c>
      <c r="AC261" s="60">
        <v>1.3880999999999999</v>
      </c>
      <c r="AD261" s="61">
        <f>HLOOKUP(T261,既存設備NO2!$E$16:$P$17,2,0)</f>
        <v>0</v>
      </c>
      <c r="AE261" s="62">
        <f t="shared" si="9"/>
        <v>1.3879999999999999</v>
      </c>
    </row>
    <row r="262" spans="13:31" ht="13.5" customHeight="1">
      <c r="M262" s="46">
        <v>10</v>
      </c>
      <c r="N262" s="47" t="s">
        <v>130</v>
      </c>
      <c r="O262" s="47" t="s">
        <v>113</v>
      </c>
      <c r="P262" s="47" t="s">
        <v>344</v>
      </c>
      <c r="Q262" s="47" t="s">
        <v>455</v>
      </c>
      <c r="R262" s="48">
        <v>8.1000000000000003E-2</v>
      </c>
      <c r="T262" s="55">
        <v>5</v>
      </c>
      <c r="U262" s="56">
        <v>2005</v>
      </c>
      <c r="V262" s="57" t="s">
        <v>124</v>
      </c>
      <c r="W262" s="57" t="s">
        <v>111</v>
      </c>
      <c r="X262" s="57" t="s">
        <v>102</v>
      </c>
      <c r="Y262" s="58" t="str">
        <f t="shared" si="8"/>
        <v>52005冷房ビル用マルチ有り</v>
      </c>
      <c r="Z262" s="59">
        <v>-0.68200000000000005</v>
      </c>
      <c r="AA262" s="59">
        <v>1.6819999999999999</v>
      </c>
      <c r="AB262" s="60">
        <v>1.0490999999999999</v>
      </c>
      <c r="AC262" s="60">
        <v>1.2492000000000001</v>
      </c>
      <c r="AD262" s="61">
        <f>HLOOKUP(T262,既存設備NO2!$E$16:$P$17,2,0)</f>
        <v>0</v>
      </c>
      <c r="AE262" s="62">
        <f t="shared" si="9"/>
        <v>1.2490000000000001</v>
      </c>
    </row>
    <row r="263" spans="13:31" ht="13.5" customHeight="1">
      <c r="M263" s="46">
        <v>10</v>
      </c>
      <c r="N263" s="47" t="s">
        <v>128</v>
      </c>
      <c r="O263" s="47" t="s">
        <v>113</v>
      </c>
      <c r="P263" s="47" t="s">
        <v>344</v>
      </c>
      <c r="Q263" s="47" t="s">
        <v>456</v>
      </c>
      <c r="R263" s="48">
        <v>0.13900000000000001</v>
      </c>
      <c r="T263" s="55">
        <v>5</v>
      </c>
      <c r="U263" s="56">
        <v>2005</v>
      </c>
      <c r="V263" s="57" t="s">
        <v>124</v>
      </c>
      <c r="W263" s="57" t="s">
        <v>121</v>
      </c>
      <c r="X263" s="57" t="s">
        <v>102</v>
      </c>
      <c r="Y263" s="58" t="str">
        <f t="shared" si="8"/>
        <v>52005冷房設備用有り</v>
      </c>
      <c r="Z263" s="59">
        <v>-0.114</v>
      </c>
      <c r="AA263" s="59">
        <v>1.1140000000000001</v>
      </c>
      <c r="AB263" s="60">
        <v>1.0325</v>
      </c>
      <c r="AC263" s="60">
        <v>0.82740000000000002</v>
      </c>
      <c r="AD263" s="61">
        <f>HLOOKUP(T263,既存設備NO2!$E$16:$P$17,2,0)</f>
        <v>0</v>
      </c>
      <c r="AE263" s="62">
        <f t="shared" si="9"/>
        <v>0.82699999999999996</v>
      </c>
    </row>
    <row r="264" spans="13:31" ht="13.5" customHeight="1">
      <c r="M264" s="46">
        <v>10</v>
      </c>
      <c r="N264" s="47" t="s">
        <v>138</v>
      </c>
      <c r="O264" s="47" t="s">
        <v>113</v>
      </c>
      <c r="P264" s="47" t="s">
        <v>344</v>
      </c>
      <c r="Q264" s="47" t="s">
        <v>457</v>
      </c>
      <c r="R264" s="48">
        <v>7.6999999999999999E-2</v>
      </c>
      <c r="T264" s="55">
        <v>5</v>
      </c>
      <c r="U264" s="56">
        <v>2005</v>
      </c>
      <c r="V264" s="57" t="s">
        <v>124</v>
      </c>
      <c r="W264" s="57" t="s">
        <v>125</v>
      </c>
      <c r="X264" s="57" t="s">
        <v>140</v>
      </c>
      <c r="Y264" s="58" t="str">
        <f t="shared" si="8"/>
        <v>52005冷房店舗用無し（一定速）</v>
      </c>
      <c r="Z264" s="59">
        <v>0.25</v>
      </c>
      <c r="AA264" s="59">
        <v>0.75</v>
      </c>
      <c r="AB264" s="60">
        <v>0.25</v>
      </c>
      <c r="AC264" s="60">
        <v>0.75</v>
      </c>
      <c r="AD264" s="61">
        <f>HLOOKUP(T264,既存設備NO2!$E$16:$P$17,2,0)</f>
        <v>0</v>
      </c>
      <c r="AE264" s="62">
        <f t="shared" si="9"/>
        <v>0.75</v>
      </c>
    </row>
    <row r="265" spans="13:31" ht="13.5" customHeight="1">
      <c r="M265" s="46">
        <v>10</v>
      </c>
      <c r="N265" s="47" t="s">
        <v>143</v>
      </c>
      <c r="O265" s="47" t="s">
        <v>113</v>
      </c>
      <c r="P265" s="47" t="s">
        <v>344</v>
      </c>
      <c r="Q265" s="47" t="s">
        <v>458</v>
      </c>
      <c r="R265" s="48">
        <v>0.10299999999999999</v>
      </c>
      <c r="T265" s="55">
        <v>5</v>
      </c>
      <c r="U265" s="56">
        <v>2005</v>
      </c>
      <c r="V265" s="57" t="s">
        <v>124</v>
      </c>
      <c r="W265" s="57" t="s">
        <v>111</v>
      </c>
      <c r="X265" s="57" t="s">
        <v>140</v>
      </c>
      <c r="Y265" s="58" t="str">
        <f t="shared" si="8"/>
        <v>52005冷房ビル用マルチ無し（一定速）</v>
      </c>
      <c r="Z265" s="59">
        <v>0.25</v>
      </c>
      <c r="AA265" s="59">
        <v>0.75</v>
      </c>
      <c r="AB265" s="60">
        <v>0.25</v>
      </c>
      <c r="AC265" s="60">
        <v>0.75</v>
      </c>
      <c r="AD265" s="61">
        <f>HLOOKUP(T265,既存設備NO2!$E$16:$P$17,2,0)</f>
        <v>0</v>
      </c>
      <c r="AE265" s="62">
        <f t="shared" si="9"/>
        <v>0.75</v>
      </c>
    </row>
    <row r="266" spans="13:31" ht="13.5" customHeight="1">
      <c r="M266" s="46">
        <v>10</v>
      </c>
      <c r="N266" s="47" t="s">
        <v>149</v>
      </c>
      <c r="O266" s="47" t="s">
        <v>113</v>
      </c>
      <c r="P266" s="47" t="s">
        <v>344</v>
      </c>
      <c r="Q266" s="47" t="s">
        <v>459</v>
      </c>
      <c r="R266" s="48">
        <v>0.124</v>
      </c>
      <c r="T266" s="55">
        <v>5</v>
      </c>
      <c r="U266" s="56">
        <v>2005</v>
      </c>
      <c r="V266" s="57" t="s">
        <v>124</v>
      </c>
      <c r="W266" s="57" t="s">
        <v>121</v>
      </c>
      <c r="X266" s="57" t="s">
        <v>140</v>
      </c>
      <c r="Y266" s="58" t="str">
        <f t="shared" ref="Y266:Y329" si="10">T266&amp;U266&amp;V266&amp;W266&amp;X266</f>
        <v>52005冷房設備用無し（一定速）</v>
      </c>
      <c r="Z266" s="59">
        <v>0.25</v>
      </c>
      <c r="AA266" s="59">
        <v>0.75</v>
      </c>
      <c r="AB266" s="60">
        <v>0.25</v>
      </c>
      <c r="AC266" s="60">
        <v>0.75</v>
      </c>
      <c r="AD266" s="61">
        <f>HLOOKUP(T266,既存設備NO2!$E$16:$P$17,2,0)</f>
        <v>0</v>
      </c>
      <c r="AE266" s="62">
        <f t="shared" si="9"/>
        <v>0.75</v>
      </c>
    </row>
    <row r="267" spans="13:31" ht="13.5" customHeight="1">
      <c r="M267" s="46">
        <v>10</v>
      </c>
      <c r="N267" s="47" t="s">
        <v>154</v>
      </c>
      <c r="O267" s="47" t="s">
        <v>113</v>
      </c>
      <c r="P267" s="47" t="s">
        <v>344</v>
      </c>
      <c r="Q267" s="47" t="s">
        <v>460</v>
      </c>
      <c r="R267" s="48">
        <v>0.13300000000000001</v>
      </c>
      <c r="T267" s="55">
        <v>5</v>
      </c>
      <c r="U267" s="56">
        <v>2005</v>
      </c>
      <c r="V267" s="57" t="s">
        <v>156</v>
      </c>
      <c r="W267" s="57" t="s">
        <v>125</v>
      </c>
      <c r="X267" s="57" t="s">
        <v>102</v>
      </c>
      <c r="Y267" s="58" t="str">
        <f t="shared" si="10"/>
        <v>52005暖房店舗用有り</v>
      </c>
      <c r="Z267" s="59">
        <v>-0.65</v>
      </c>
      <c r="AA267" s="59">
        <v>1.65</v>
      </c>
      <c r="AB267" s="60">
        <v>1.0726</v>
      </c>
      <c r="AC267" s="60">
        <v>1.2194</v>
      </c>
      <c r="AD267" s="61">
        <f>HLOOKUP(T267,既存設備NO2!$E$16:$P$17,2,0)</f>
        <v>0</v>
      </c>
      <c r="AE267" s="62">
        <f t="shared" si="9"/>
        <v>1.2190000000000001</v>
      </c>
    </row>
    <row r="268" spans="13:31" ht="13.5" customHeight="1">
      <c r="M268" s="46">
        <v>10</v>
      </c>
      <c r="N268" s="47" t="s">
        <v>153</v>
      </c>
      <c r="O268" s="47" t="s">
        <v>113</v>
      </c>
      <c r="P268" s="47" t="s">
        <v>344</v>
      </c>
      <c r="Q268" s="47" t="s">
        <v>461</v>
      </c>
      <c r="R268" s="48">
        <v>0.14799999999999999</v>
      </c>
      <c r="T268" s="55">
        <v>5</v>
      </c>
      <c r="U268" s="56">
        <v>2005</v>
      </c>
      <c r="V268" s="57" t="s">
        <v>156</v>
      </c>
      <c r="W268" s="57" t="s">
        <v>111</v>
      </c>
      <c r="X268" s="57" t="s">
        <v>102</v>
      </c>
      <c r="Y268" s="58" t="str">
        <f t="shared" si="10"/>
        <v>52005暖房ビル用マルチ有り</v>
      </c>
      <c r="Z268" s="59">
        <v>-0.56000000000000005</v>
      </c>
      <c r="AA268" s="59">
        <v>1.56</v>
      </c>
      <c r="AB268" s="60">
        <v>1.0330999999999999</v>
      </c>
      <c r="AC268" s="60">
        <v>1.1617</v>
      </c>
      <c r="AD268" s="61">
        <f>HLOOKUP(T268,既存設備NO2!$E$16:$P$17,2,0)</f>
        <v>0</v>
      </c>
      <c r="AE268" s="62">
        <f t="shared" si="9"/>
        <v>1.161</v>
      </c>
    </row>
    <row r="269" spans="13:31" ht="13.5" customHeight="1">
      <c r="M269" s="46">
        <v>10</v>
      </c>
      <c r="N269" s="47" t="s">
        <v>110</v>
      </c>
      <c r="O269" s="47" t="s">
        <v>113</v>
      </c>
      <c r="P269" s="47" t="s">
        <v>344</v>
      </c>
      <c r="Q269" s="47" t="s">
        <v>462</v>
      </c>
      <c r="R269" s="48">
        <v>0.23699999999999999</v>
      </c>
      <c r="T269" s="55">
        <v>5</v>
      </c>
      <c r="U269" s="56">
        <v>2005</v>
      </c>
      <c r="V269" s="57" t="s">
        <v>156</v>
      </c>
      <c r="W269" s="57" t="s">
        <v>121</v>
      </c>
      <c r="X269" s="57" t="s">
        <v>102</v>
      </c>
      <c r="Y269" s="58" t="str">
        <f t="shared" si="10"/>
        <v>52005暖房設備用有り</v>
      </c>
      <c r="Z269" s="59">
        <v>-0.126</v>
      </c>
      <c r="AA269" s="59">
        <v>1.1259999999999999</v>
      </c>
      <c r="AB269" s="60">
        <v>1.0239</v>
      </c>
      <c r="AC269" s="60">
        <v>0.83850000000000002</v>
      </c>
      <c r="AD269" s="61">
        <f>HLOOKUP(T269,既存設備NO2!$E$16:$P$17,2,0)</f>
        <v>0</v>
      </c>
      <c r="AE269" s="62">
        <f t="shared" si="9"/>
        <v>0.83799999999999997</v>
      </c>
    </row>
    <row r="270" spans="13:31" ht="13.5" customHeight="1">
      <c r="M270" s="46">
        <v>10</v>
      </c>
      <c r="N270" s="47" t="s">
        <v>90</v>
      </c>
      <c r="O270" s="47" t="s">
        <v>113</v>
      </c>
      <c r="P270" s="47" t="s">
        <v>344</v>
      </c>
      <c r="Q270" s="47" t="s">
        <v>463</v>
      </c>
      <c r="R270" s="48">
        <v>0.25700000000000001</v>
      </c>
      <c r="T270" s="55">
        <v>5</v>
      </c>
      <c r="U270" s="56">
        <v>2005</v>
      </c>
      <c r="V270" s="57" t="s">
        <v>156</v>
      </c>
      <c r="W270" s="57" t="s">
        <v>125</v>
      </c>
      <c r="X270" s="57" t="s">
        <v>140</v>
      </c>
      <c r="Y270" s="58" t="str">
        <f t="shared" si="10"/>
        <v>52005暖房店舗用無し（一定速）</v>
      </c>
      <c r="Z270" s="59">
        <v>0.25</v>
      </c>
      <c r="AA270" s="59">
        <v>0.75</v>
      </c>
      <c r="AB270" s="60">
        <v>0.25</v>
      </c>
      <c r="AC270" s="60">
        <v>0.75</v>
      </c>
      <c r="AD270" s="61">
        <f>HLOOKUP(T270,既存設備NO2!$E$16:$P$17,2,0)</f>
        <v>0</v>
      </c>
      <c r="AE270" s="62">
        <f t="shared" si="9"/>
        <v>0.75</v>
      </c>
    </row>
    <row r="271" spans="13:31" ht="13.5" customHeight="1">
      <c r="M271" s="46">
        <v>10</v>
      </c>
      <c r="N271" s="47" t="s">
        <v>171</v>
      </c>
      <c r="O271" s="47" t="s">
        <v>113</v>
      </c>
      <c r="P271" s="47" t="s">
        <v>344</v>
      </c>
      <c r="Q271" s="47" t="s">
        <v>464</v>
      </c>
      <c r="R271" s="48">
        <v>0</v>
      </c>
      <c r="T271" s="55">
        <v>5</v>
      </c>
      <c r="U271" s="67">
        <v>2005</v>
      </c>
      <c r="V271" s="46" t="s">
        <v>156</v>
      </c>
      <c r="W271" s="46" t="s">
        <v>111</v>
      </c>
      <c r="X271" s="46" t="s">
        <v>140</v>
      </c>
      <c r="Y271" s="68" t="str">
        <f t="shared" si="10"/>
        <v>52005暖房ビル用マルチ無し（一定速）</v>
      </c>
      <c r="Z271" s="69">
        <v>0.25</v>
      </c>
      <c r="AA271" s="69">
        <v>0.75</v>
      </c>
      <c r="AB271" s="70">
        <v>0.25</v>
      </c>
      <c r="AC271" s="70">
        <v>0.75</v>
      </c>
      <c r="AD271" s="61">
        <f>HLOOKUP(T271,既存設備NO2!$E$16:$P$17,2,0)</f>
        <v>0</v>
      </c>
      <c r="AE271" s="62">
        <f t="shared" si="9"/>
        <v>0.75</v>
      </c>
    </row>
    <row r="272" spans="13:31" ht="13.5" customHeight="1">
      <c r="M272" s="46">
        <v>11</v>
      </c>
      <c r="N272" s="47" t="s">
        <v>112</v>
      </c>
      <c r="O272" s="47" t="s">
        <v>113</v>
      </c>
      <c r="P272" s="47" t="s">
        <v>344</v>
      </c>
      <c r="Q272" s="47" t="s">
        <v>465</v>
      </c>
      <c r="R272" s="48">
        <v>0.17100000000000001</v>
      </c>
      <c r="T272" s="55">
        <v>5</v>
      </c>
      <c r="U272" s="67">
        <v>2005</v>
      </c>
      <c r="V272" s="46" t="s">
        <v>156</v>
      </c>
      <c r="W272" s="46" t="s">
        <v>121</v>
      </c>
      <c r="X272" s="46" t="s">
        <v>140</v>
      </c>
      <c r="Y272" s="68" t="str">
        <f t="shared" si="10"/>
        <v>52005暖房設備用無し（一定速）</v>
      </c>
      <c r="Z272" s="69">
        <v>0.25</v>
      </c>
      <c r="AA272" s="69">
        <v>0.75</v>
      </c>
      <c r="AB272" s="70">
        <v>0.25</v>
      </c>
      <c r="AC272" s="70">
        <v>0.75</v>
      </c>
      <c r="AD272" s="61">
        <f>HLOOKUP(T272,既存設備NO2!$E$16:$P$17,2,0)</f>
        <v>0</v>
      </c>
      <c r="AE272" s="62">
        <f t="shared" si="9"/>
        <v>0.75</v>
      </c>
    </row>
    <row r="273" spans="13:31" ht="13.5" customHeight="1">
      <c r="M273" s="46">
        <v>11</v>
      </c>
      <c r="N273" s="47" t="s">
        <v>122</v>
      </c>
      <c r="O273" s="47" t="s">
        <v>113</v>
      </c>
      <c r="P273" s="47" t="s">
        <v>344</v>
      </c>
      <c r="Q273" s="47" t="s">
        <v>466</v>
      </c>
      <c r="R273" s="48">
        <v>0.20300000000000001</v>
      </c>
      <c r="T273" s="55">
        <v>5</v>
      </c>
      <c r="U273" s="67">
        <v>2010</v>
      </c>
      <c r="V273" s="46" t="s">
        <v>124</v>
      </c>
      <c r="W273" s="46" t="s">
        <v>125</v>
      </c>
      <c r="X273" s="46" t="s">
        <v>102</v>
      </c>
      <c r="Y273" s="68" t="str">
        <f t="shared" si="10"/>
        <v>52010冷房店舗用有り</v>
      </c>
      <c r="Z273" s="69">
        <v>-1.1000000000000001</v>
      </c>
      <c r="AA273" s="69">
        <v>2.1</v>
      </c>
      <c r="AB273" s="70">
        <v>1.0511999999999999</v>
      </c>
      <c r="AC273" s="70">
        <v>1.5622</v>
      </c>
      <c r="AD273" s="61">
        <f>HLOOKUP(T273,既存設備NO2!$E$16:$P$17,2,0)</f>
        <v>0</v>
      </c>
      <c r="AE273" s="62">
        <f t="shared" si="9"/>
        <v>1.5620000000000001</v>
      </c>
    </row>
    <row r="274" spans="13:31" ht="13.5" customHeight="1">
      <c r="M274" s="46">
        <v>11</v>
      </c>
      <c r="N274" s="47" t="s">
        <v>130</v>
      </c>
      <c r="O274" s="47" t="s">
        <v>113</v>
      </c>
      <c r="P274" s="47" t="s">
        <v>344</v>
      </c>
      <c r="Q274" s="47" t="s">
        <v>467</v>
      </c>
      <c r="R274" s="48">
        <v>0.183</v>
      </c>
      <c r="T274" s="55">
        <v>5</v>
      </c>
      <c r="U274" s="67">
        <v>2010</v>
      </c>
      <c r="V274" s="46" t="s">
        <v>124</v>
      </c>
      <c r="W274" s="46" t="s">
        <v>111</v>
      </c>
      <c r="X274" s="46" t="s">
        <v>102</v>
      </c>
      <c r="Y274" s="68" t="str">
        <f t="shared" si="10"/>
        <v>52010冷房ビル用マルチ有り</v>
      </c>
      <c r="Z274" s="69">
        <v>-0.88</v>
      </c>
      <c r="AA274" s="69">
        <v>1.88</v>
      </c>
      <c r="AB274" s="70">
        <v>1.0548999999999999</v>
      </c>
      <c r="AC274" s="70">
        <v>1.3963000000000001</v>
      </c>
      <c r="AD274" s="61">
        <f>HLOOKUP(T274,既存設備NO2!$E$16:$P$17,2,0)</f>
        <v>0</v>
      </c>
      <c r="AE274" s="62">
        <f t="shared" si="9"/>
        <v>1.3959999999999999</v>
      </c>
    </row>
    <row r="275" spans="13:31" ht="13.5" customHeight="1">
      <c r="M275" s="46">
        <v>11</v>
      </c>
      <c r="N275" s="47" t="s">
        <v>128</v>
      </c>
      <c r="O275" s="47" t="s">
        <v>113</v>
      </c>
      <c r="P275" s="47" t="s">
        <v>344</v>
      </c>
      <c r="Q275" s="47" t="s">
        <v>468</v>
      </c>
      <c r="R275" s="48">
        <v>0.27200000000000002</v>
      </c>
      <c r="T275" s="55">
        <v>5</v>
      </c>
      <c r="U275" s="67">
        <v>2010</v>
      </c>
      <c r="V275" s="46" t="s">
        <v>124</v>
      </c>
      <c r="W275" s="46" t="s">
        <v>121</v>
      </c>
      <c r="X275" s="46" t="s">
        <v>102</v>
      </c>
      <c r="Y275" s="68" t="str">
        <f t="shared" si="10"/>
        <v>52010冷房設備用有り</v>
      </c>
      <c r="Z275" s="69">
        <v>-0.26</v>
      </c>
      <c r="AA275" s="69">
        <v>1.26</v>
      </c>
      <c r="AB275" s="70">
        <v>1.1929000000000001</v>
      </c>
      <c r="AC275" s="70">
        <v>0.89680000000000004</v>
      </c>
      <c r="AD275" s="61">
        <f>HLOOKUP(T275,既存設備NO2!$E$16:$P$17,2,0)</f>
        <v>0</v>
      </c>
      <c r="AE275" s="62">
        <f t="shared" si="9"/>
        <v>0.89600000000000002</v>
      </c>
    </row>
    <row r="276" spans="13:31" ht="13.5" customHeight="1">
      <c r="M276" s="46">
        <v>11</v>
      </c>
      <c r="N276" s="47" t="s">
        <v>138</v>
      </c>
      <c r="O276" s="47" t="s">
        <v>113</v>
      </c>
      <c r="P276" s="47" t="s">
        <v>344</v>
      </c>
      <c r="Q276" s="47" t="s">
        <v>469</v>
      </c>
      <c r="R276" s="48">
        <v>0.22500000000000001</v>
      </c>
      <c r="T276" s="55">
        <v>5</v>
      </c>
      <c r="U276" s="67">
        <v>2010</v>
      </c>
      <c r="V276" s="46" t="s">
        <v>124</v>
      </c>
      <c r="W276" s="46" t="s">
        <v>125</v>
      </c>
      <c r="X276" s="46" t="s">
        <v>140</v>
      </c>
      <c r="Y276" s="68" t="str">
        <f t="shared" si="10"/>
        <v>52010冷房店舗用無し（一定速）</v>
      </c>
      <c r="Z276" s="69">
        <v>0.25</v>
      </c>
      <c r="AA276" s="69">
        <v>0.75</v>
      </c>
      <c r="AB276" s="70">
        <v>0.25</v>
      </c>
      <c r="AC276" s="70">
        <v>0.75</v>
      </c>
      <c r="AD276" s="61">
        <f>HLOOKUP(T276,既存設備NO2!$E$16:$P$17,2,0)</f>
        <v>0</v>
      </c>
      <c r="AE276" s="62">
        <f t="shared" si="9"/>
        <v>0.75</v>
      </c>
    </row>
    <row r="277" spans="13:31" ht="13.5" customHeight="1">
      <c r="M277" s="46">
        <v>11</v>
      </c>
      <c r="N277" s="47" t="s">
        <v>143</v>
      </c>
      <c r="O277" s="47" t="s">
        <v>113</v>
      </c>
      <c r="P277" s="47" t="s">
        <v>344</v>
      </c>
      <c r="Q277" s="47" t="s">
        <v>470</v>
      </c>
      <c r="R277" s="48">
        <v>0.215</v>
      </c>
      <c r="T277" s="55">
        <v>5</v>
      </c>
      <c r="U277" s="67">
        <v>2010</v>
      </c>
      <c r="V277" s="46" t="s">
        <v>124</v>
      </c>
      <c r="W277" s="46" t="s">
        <v>111</v>
      </c>
      <c r="X277" s="46" t="s">
        <v>140</v>
      </c>
      <c r="Y277" s="68" t="str">
        <f t="shared" si="10"/>
        <v>52010冷房ビル用マルチ無し（一定速）</v>
      </c>
      <c r="Z277" s="69">
        <v>0.25</v>
      </c>
      <c r="AA277" s="69">
        <v>0.75</v>
      </c>
      <c r="AB277" s="70">
        <v>0.25</v>
      </c>
      <c r="AC277" s="70">
        <v>0.75</v>
      </c>
      <c r="AD277" s="61">
        <f>HLOOKUP(T277,既存設備NO2!$E$16:$P$17,2,0)</f>
        <v>0</v>
      </c>
      <c r="AE277" s="62">
        <f t="shared" si="9"/>
        <v>0.75</v>
      </c>
    </row>
    <row r="278" spans="13:31" ht="13.5" customHeight="1">
      <c r="M278" s="46">
        <v>11</v>
      </c>
      <c r="N278" s="47" t="s">
        <v>149</v>
      </c>
      <c r="O278" s="47" t="s">
        <v>113</v>
      </c>
      <c r="P278" s="47" t="s">
        <v>344</v>
      </c>
      <c r="Q278" s="47" t="s">
        <v>471</v>
      </c>
      <c r="R278" s="48">
        <v>0.20699999999999999</v>
      </c>
      <c r="T278" s="55">
        <v>5</v>
      </c>
      <c r="U278" s="67">
        <v>2010</v>
      </c>
      <c r="V278" s="46" t="s">
        <v>124</v>
      </c>
      <c r="W278" s="46" t="s">
        <v>121</v>
      </c>
      <c r="X278" s="46" t="s">
        <v>140</v>
      </c>
      <c r="Y278" s="68" t="str">
        <f t="shared" si="10"/>
        <v>52010冷房設備用無し（一定速）</v>
      </c>
      <c r="Z278" s="69">
        <v>0.25</v>
      </c>
      <c r="AA278" s="69">
        <v>0.75</v>
      </c>
      <c r="AB278" s="70">
        <v>0.25</v>
      </c>
      <c r="AC278" s="70">
        <v>0.75</v>
      </c>
      <c r="AD278" s="61">
        <f>HLOOKUP(T278,既存設備NO2!$E$16:$P$17,2,0)</f>
        <v>0</v>
      </c>
      <c r="AE278" s="62">
        <f t="shared" si="9"/>
        <v>0.75</v>
      </c>
    </row>
    <row r="279" spans="13:31" ht="13.5" customHeight="1">
      <c r="M279" s="46">
        <v>11</v>
      </c>
      <c r="N279" s="47" t="s">
        <v>154</v>
      </c>
      <c r="O279" s="47" t="s">
        <v>113</v>
      </c>
      <c r="P279" s="47" t="s">
        <v>344</v>
      </c>
      <c r="Q279" s="47" t="s">
        <v>472</v>
      </c>
      <c r="R279" s="48">
        <v>0.29099999999999998</v>
      </c>
      <c r="T279" s="55">
        <v>5</v>
      </c>
      <c r="U279" s="67">
        <v>2010</v>
      </c>
      <c r="V279" s="46" t="s">
        <v>156</v>
      </c>
      <c r="W279" s="46" t="s">
        <v>125</v>
      </c>
      <c r="X279" s="46" t="s">
        <v>102</v>
      </c>
      <c r="Y279" s="68" t="str">
        <f t="shared" si="10"/>
        <v>52010暖房店舗用有り</v>
      </c>
      <c r="Z279" s="69">
        <v>-0.72</v>
      </c>
      <c r="AA279" s="69">
        <v>1.72</v>
      </c>
      <c r="AB279" s="70">
        <v>1.0757000000000001</v>
      </c>
      <c r="AC279" s="70">
        <v>1.2710999999999999</v>
      </c>
      <c r="AD279" s="61">
        <f>HLOOKUP(T279,既存設備NO2!$E$16:$P$17,2,0)</f>
        <v>0</v>
      </c>
      <c r="AE279" s="62">
        <f t="shared" si="9"/>
        <v>1.2709999999999999</v>
      </c>
    </row>
    <row r="280" spans="13:31" ht="13.5" customHeight="1">
      <c r="M280" s="46">
        <v>11</v>
      </c>
      <c r="N280" s="47" t="s">
        <v>153</v>
      </c>
      <c r="O280" s="47" t="s">
        <v>113</v>
      </c>
      <c r="P280" s="47" t="s">
        <v>344</v>
      </c>
      <c r="Q280" s="47" t="s">
        <v>473</v>
      </c>
      <c r="R280" s="48">
        <v>0.245</v>
      </c>
      <c r="T280" s="55">
        <v>5</v>
      </c>
      <c r="U280" s="67">
        <v>2010</v>
      </c>
      <c r="V280" s="46" t="s">
        <v>156</v>
      </c>
      <c r="W280" s="46" t="s">
        <v>111</v>
      </c>
      <c r="X280" s="46" t="s">
        <v>102</v>
      </c>
      <c r="Y280" s="68" t="str">
        <f t="shared" si="10"/>
        <v>52010暖房ビル用マルチ有り</v>
      </c>
      <c r="Z280" s="69">
        <v>-0.7</v>
      </c>
      <c r="AA280" s="69">
        <v>1.7</v>
      </c>
      <c r="AB280" s="70">
        <v>1.036</v>
      </c>
      <c r="AC280" s="70">
        <v>1.266</v>
      </c>
      <c r="AD280" s="61">
        <f>HLOOKUP(T280,既存設備NO2!$E$16:$P$17,2,0)</f>
        <v>0</v>
      </c>
      <c r="AE280" s="62">
        <f t="shared" si="9"/>
        <v>1.266</v>
      </c>
    </row>
    <row r="281" spans="13:31" ht="13.5" customHeight="1">
      <c r="M281" s="46">
        <v>11</v>
      </c>
      <c r="N281" s="47" t="s">
        <v>110</v>
      </c>
      <c r="O281" s="47" t="s">
        <v>113</v>
      </c>
      <c r="P281" s="47" t="s">
        <v>344</v>
      </c>
      <c r="Q281" s="47" t="s">
        <v>474</v>
      </c>
      <c r="R281" s="48">
        <v>0.51300000000000001</v>
      </c>
      <c r="T281" s="55">
        <v>5</v>
      </c>
      <c r="U281" s="67">
        <v>2010</v>
      </c>
      <c r="V281" s="46" t="s">
        <v>156</v>
      </c>
      <c r="W281" s="46" t="s">
        <v>121</v>
      </c>
      <c r="X281" s="46" t="s">
        <v>102</v>
      </c>
      <c r="Y281" s="68" t="str">
        <f t="shared" si="10"/>
        <v>52010暖房設備用有り</v>
      </c>
      <c r="Z281" s="69">
        <v>-0.26</v>
      </c>
      <c r="AA281" s="69">
        <v>1.26</v>
      </c>
      <c r="AB281" s="70">
        <v>0.82779999999999998</v>
      </c>
      <c r="AC281" s="70">
        <v>0.98809999999999998</v>
      </c>
      <c r="AD281" s="61">
        <f>HLOOKUP(T281,既存設備NO2!$E$16:$P$17,2,0)</f>
        <v>0</v>
      </c>
      <c r="AE281" s="62">
        <f t="shared" si="9"/>
        <v>0.98799999999999999</v>
      </c>
    </row>
    <row r="282" spans="13:31" ht="13.5" customHeight="1">
      <c r="M282" s="46">
        <v>11</v>
      </c>
      <c r="N282" s="47" t="s">
        <v>90</v>
      </c>
      <c r="O282" s="47" t="s">
        <v>113</v>
      </c>
      <c r="P282" s="47" t="s">
        <v>344</v>
      </c>
      <c r="Q282" s="47" t="s">
        <v>475</v>
      </c>
      <c r="R282" s="48">
        <v>0.57899999999999996</v>
      </c>
      <c r="T282" s="55">
        <v>5</v>
      </c>
      <c r="U282" s="67">
        <v>2010</v>
      </c>
      <c r="V282" s="46" t="s">
        <v>156</v>
      </c>
      <c r="W282" s="46" t="s">
        <v>125</v>
      </c>
      <c r="X282" s="46" t="s">
        <v>140</v>
      </c>
      <c r="Y282" s="68" t="str">
        <f t="shared" si="10"/>
        <v>52010暖房店舗用無し（一定速）</v>
      </c>
      <c r="Z282" s="69">
        <v>0.25</v>
      </c>
      <c r="AA282" s="69">
        <v>0.75</v>
      </c>
      <c r="AB282" s="70">
        <v>0.25</v>
      </c>
      <c r="AC282" s="70">
        <v>0.75</v>
      </c>
      <c r="AD282" s="61">
        <f>HLOOKUP(T282,既存設備NO2!$E$16:$P$17,2,0)</f>
        <v>0</v>
      </c>
      <c r="AE282" s="62">
        <f t="shared" si="9"/>
        <v>0.75</v>
      </c>
    </row>
    <row r="283" spans="13:31" ht="13.5" customHeight="1">
      <c r="M283" s="46">
        <v>11</v>
      </c>
      <c r="N283" s="47" t="s">
        <v>171</v>
      </c>
      <c r="O283" s="47" t="s">
        <v>113</v>
      </c>
      <c r="P283" s="47" t="s">
        <v>344</v>
      </c>
      <c r="Q283" s="47" t="s">
        <v>476</v>
      </c>
      <c r="R283" s="48">
        <v>0.14099999999999999</v>
      </c>
      <c r="T283" s="55">
        <v>5</v>
      </c>
      <c r="U283" s="67">
        <v>2010</v>
      </c>
      <c r="V283" s="46" t="s">
        <v>156</v>
      </c>
      <c r="W283" s="46" t="s">
        <v>111</v>
      </c>
      <c r="X283" s="46" t="s">
        <v>140</v>
      </c>
      <c r="Y283" s="68" t="str">
        <f t="shared" si="10"/>
        <v>52010暖房ビル用マルチ無し（一定速）</v>
      </c>
      <c r="Z283" s="69">
        <v>0.25</v>
      </c>
      <c r="AA283" s="69">
        <v>0.75</v>
      </c>
      <c r="AB283" s="70">
        <v>0.25</v>
      </c>
      <c r="AC283" s="70">
        <v>0.75</v>
      </c>
      <c r="AD283" s="61">
        <f>HLOOKUP(T283,既存設備NO2!$E$16:$P$17,2,0)</f>
        <v>0</v>
      </c>
      <c r="AE283" s="62">
        <f t="shared" si="9"/>
        <v>0.75</v>
      </c>
    </row>
    <row r="284" spans="13:31" ht="13.5" customHeight="1">
      <c r="M284" s="46">
        <v>12</v>
      </c>
      <c r="N284" s="47" t="s">
        <v>112</v>
      </c>
      <c r="O284" s="47" t="s">
        <v>113</v>
      </c>
      <c r="P284" s="47" t="s">
        <v>344</v>
      </c>
      <c r="Q284" s="47" t="s">
        <v>477</v>
      </c>
      <c r="R284" s="48">
        <v>0.312</v>
      </c>
      <c r="T284" s="55">
        <v>5</v>
      </c>
      <c r="U284" s="67">
        <v>2010</v>
      </c>
      <c r="V284" s="46" t="s">
        <v>156</v>
      </c>
      <c r="W284" s="46" t="s">
        <v>121</v>
      </c>
      <c r="X284" s="46" t="s">
        <v>140</v>
      </c>
      <c r="Y284" s="68" t="str">
        <f t="shared" si="10"/>
        <v>52010暖房設備用無し（一定速）</v>
      </c>
      <c r="Z284" s="69">
        <v>0.25</v>
      </c>
      <c r="AA284" s="69">
        <v>0.75</v>
      </c>
      <c r="AB284" s="70">
        <v>0.25</v>
      </c>
      <c r="AC284" s="70">
        <v>0.75</v>
      </c>
      <c r="AD284" s="61">
        <f>HLOOKUP(T284,既存設備NO2!$E$16:$P$17,2,0)</f>
        <v>0</v>
      </c>
      <c r="AE284" s="62">
        <f t="shared" si="9"/>
        <v>0.75</v>
      </c>
    </row>
    <row r="285" spans="13:31" ht="13.5" customHeight="1">
      <c r="M285" s="46">
        <v>12</v>
      </c>
      <c r="N285" s="47" t="s">
        <v>122</v>
      </c>
      <c r="O285" s="47" t="s">
        <v>113</v>
      </c>
      <c r="P285" s="47" t="s">
        <v>344</v>
      </c>
      <c r="Q285" s="47" t="s">
        <v>478</v>
      </c>
      <c r="R285" s="48">
        <v>0.32800000000000001</v>
      </c>
      <c r="T285" s="55">
        <v>5</v>
      </c>
      <c r="U285" s="67">
        <v>2015</v>
      </c>
      <c r="V285" s="46" t="s">
        <v>124</v>
      </c>
      <c r="W285" s="46" t="s">
        <v>125</v>
      </c>
      <c r="X285" s="46" t="s">
        <v>102</v>
      </c>
      <c r="Y285" s="68" t="str">
        <f t="shared" si="10"/>
        <v>52015冷房店舗用有り</v>
      </c>
      <c r="Z285" s="69">
        <v>-1.38</v>
      </c>
      <c r="AA285" s="69">
        <v>2.38</v>
      </c>
      <c r="AB285" s="70">
        <v>1.0581</v>
      </c>
      <c r="AC285" s="70">
        <v>1.7705</v>
      </c>
      <c r="AD285" s="61">
        <f>HLOOKUP(T285,既存設備NO2!$E$16:$P$17,2,0)</f>
        <v>0</v>
      </c>
      <c r="AE285" s="62">
        <f t="shared" si="9"/>
        <v>1.77</v>
      </c>
    </row>
    <row r="286" spans="13:31" ht="13.5" customHeight="1">
      <c r="M286" s="46">
        <v>12</v>
      </c>
      <c r="N286" s="47" t="s">
        <v>130</v>
      </c>
      <c r="O286" s="47" t="s">
        <v>113</v>
      </c>
      <c r="P286" s="47" t="s">
        <v>344</v>
      </c>
      <c r="Q286" s="47" t="s">
        <v>479</v>
      </c>
      <c r="R286" s="48">
        <v>0.39800000000000002</v>
      </c>
      <c r="T286" s="55">
        <v>5</v>
      </c>
      <c r="U286" s="67">
        <v>2015</v>
      </c>
      <c r="V286" s="46" t="s">
        <v>124</v>
      </c>
      <c r="W286" s="46" t="s">
        <v>111</v>
      </c>
      <c r="X286" s="46" t="s">
        <v>102</v>
      </c>
      <c r="Y286" s="68" t="str">
        <f t="shared" si="10"/>
        <v>52015冷房ビル用マルチ有り</v>
      </c>
      <c r="Z286" s="69">
        <v>-1.5740000000000001</v>
      </c>
      <c r="AA286" s="69">
        <v>2.5739999999999998</v>
      </c>
      <c r="AB286" s="70">
        <v>1.0751999999999999</v>
      </c>
      <c r="AC286" s="70">
        <v>1.9117</v>
      </c>
      <c r="AD286" s="61">
        <f>HLOOKUP(T286,既存設備NO2!$E$16:$P$17,2,0)</f>
        <v>0</v>
      </c>
      <c r="AE286" s="62">
        <f t="shared" si="9"/>
        <v>1.911</v>
      </c>
    </row>
    <row r="287" spans="13:31" ht="14.25" customHeight="1">
      <c r="M287" s="46">
        <v>12</v>
      </c>
      <c r="N287" s="47" t="s">
        <v>128</v>
      </c>
      <c r="O287" s="47" t="s">
        <v>113</v>
      </c>
      <c r="P287" s="47" t="s">
        <v>344</v>
      </c>
      <c r="Q287" s="47" t="s">
        <v>480</v>
      </c>
      <c r="R287" s="48">
        <v>0.59299999999999997</v>
      </c>
      <c r="T287" s="55">
        <v>5</v>
      </c>
      <c r="U287" s="67">
        <v>2015</v>
      </c>
      <c r="V287" s="46" t="s">
        <v>124</v>
      </c>
      <c r="W287" s="46" t="s">
        <v>121</v>
      </c>
      <c r="X287" s="46" t="s">
        <v>102</v>
      </c>
      <c r="Y287" s="68" t="str">
        <f t="shared" si="10"/>
        <v>52015冷房設備用有り</v>
      </c>
      <c r="Z287" s="69">
        <v>-0.62</v>
      </c>
      <c r="AA287" s="69">
        <v>1.62</v>
      </c>
      <c r="AB287" s="70">
        <v>1.0472999999999999</v>
      </c>
      <c r="AC287" s="70">
        <v>1.2032</v>
      </c>
      <c r="AD287" s="61">
        <f>HLOOKUP(T287,既存設備NO2!$E$16:$P$17,2,0)</f>
        <v>0</v>
      </c>
      <c r="AE287" s="62">
        <f t="shared" si="9"/>
        <v>1.2030000000000001</v>
      </c>
    </row>
    <row r="288" spans="13:31" ht="13.5" customHeight="1">
      <c r="M288" s="46">
        <v>12</v>
      </c>
      <c r="N288" s="47" t="s">
        <v>138</v>
      </c>
      <c r="O288" s="47" t="s">
        <v>113</v>
      </c>
      <c r="P288" s="47" t="s">
        <v>344</v>
      </c>
      <c r="Q288" s="47" t="s">
        <v>481</v>
      </c>
      <c r="R288" s="48">
        <v>0.32200000000000001</v>
      </c>
      <c r="T288" s="55">
        <v>5</v>
      </c>
      <c r="U288" s="67">
        <v>2015</v>
      </c>
      <c r="V288" s="46" t="s">
        <v>124</v>
      </c>
      <c r="W288" s="46" t="s">
        <v>125</v>
      </c>
      <c r="X288" s="46" t="s">
        <v>140</v>
      </c>
      <c r="Y288" s="68" t="str">
        <f t="shared" si="10"/>
        <v>52015冷房店舗用無し（一定速）</v>
      </c>
      <c r="Z288" s="69">
        <v>0.25</v>
      </c>
      <c r="AA288" s="69">
        <v>0.75</v>
      </c>
      <c r="AB288" s="70">
        <v>0.25</v>
      </c>
      <c r="AC288" s="70">
        <v>0.75</v>
      </c>
      <c r="AD288" s="61">
        <f>HLOOKUP(T288,既存設備NO2!$E$16:$P$17,2,0)</f>
        <v>0</v>
      </c>
      <c r="AE288" s="62">
        <f t="shared" si="9"/>
        <v>0.75</v>
      </c>
    </row>
    <row r="289" spans="13:31" ht="13.5" customHeight="1">
      <c r="M289" s="46">
        <v>12</v>
      </c>
      <c r="N289" s="47" t="s">
        <v>143</v>
      </c>
      <c r="O289" s="47" t="s">
        <v>113</v>
      </c>
      <c r="P289" s="47" t="s">
        <v>344</v>
      </c>
      <c r="Q289" s="47" t="s">
        <v>482</v>
      </c>
      <c r="R289" s="48">
        <v>0.34399999999999997</v>
      </c>
      <c r="T289" s="55">
        <v>5</v>
      </c>
      <c r="U289" s="67">
        <v>2015</v>
      </c>
      <c r="V289" s="46" t="s">
        <v>124</v>
      </c>
      <c r="W289" s="46" t="s">
        <v>111</v>
      </c>
      <c r="X289" s="46" t="s">
        <v>140</v>
      </c>
      <c r="Y289" s="68" t="str">
        <f t="shared" si="10"/>
        <v>52015冷房ビル用マルチ無し（一定速）</v>
      </c>
      <c r="Z289" s="69">
        <v>0.25</v>
      </c>
      <c r="AA289" s="69">
        <v>0.75</v>
      </c>
      <c r="AB289" s="70">
        <v>0.25</v>
      </c>
      <c r="AC289" s="70">
        <v>0.75</v>
      </c>
      <c r="AD289" s="61">
        <f>HLOOKUP(T289,既存設備NO2!$E$16:$P$17,2,0)</f>
        <v>0</v>
      </c>
      <c r="AE289" s="62">
        <f t="shared" si="9"/>
        <v>0.75</v>
      </c>
    </row>
    <row r="290" spans="13:31" ht="13.5" customHeight="1">
      <c r="M290" s="46">
        <v>12</v>
      </c>
      <c r="N290" s="47" t="s">
        <v>149</v>
      </c>
      <c r="O290" s="47" t="s">
        <v>113</v>
      </c>
      <c r="P290" s="47" t="s">
        <v>344</v>
      </c>
      <c r="Q290" s="47" t="s">
        <v>483</v>
      </c>
      <c r="R290" s="48">
        <v>0.33600000000000002</v>
      </c>
      <c r="T290" s="55">
        <v>5</v>
      </c>
      <c r="U290" s="56">
        <v>2015</v>
      </c>
      <c r="V290" s="57" t="s">
        <v>124</v>
      </c>
      <c r="W290" s="57" t="s">
        <v>121</v>
      </c>
      <c r="X290" s="57" t="s">
        <v>140</v>
      </c>
      <c r="Y290" s="58" t="str">
        <f t="shared" si="10"/>
        <v>52015冷房設備用無し（一定速）</v>
      </c>
      <c r="Z290" s="59">
        <v>0.25</v>
      </c>
      <c r="AA290" s="59">
        <v>0.75</v>
      </c>
      <c r="AB290" s="60">
        <v>0.25</v>
      </c>
      <c r="AC290" s="60">
        <v>0.75</v>
      </c>
      <c r="AD290" s="61">
        <f>HLOOKUP(T290,既存設備NO2!$E$16:$P$17,2,0)</f>
        <v>0</v>
      </c>
      <c r="AE290" s="62">
        <f t="shared" si="9"/>
        <v>0.75</v>
      </c>
    </row>
    <row r="291" spans="13:31" ht="14.25" customHeight="1">
      <c r="M291" s="46">
        <v>12</v>
      </c>
      <c r="N291" s="47" t="s">
        <v>154</v>
      </c>
      <c r="O291" s="47" t="s">
        <v>113</v>
      </c>
      <c r="P291" s="47" t="s">
        <v>344</v>
      </c>
      <c r="Q291" s="47" t="s">
        <v>484</v>
      </c>
      <c r="R291" s="48">
        <v>0.51200000000000001</v>
      </c>
      <c r="T291" s="55">
        <v>5</v>
      </c>
      <c r="U291" s="56">
        <v>2015</v>
      </c>
      <c r="V291" s="57" t="s">
        <v>156</v>
      </c>
      <c r="W291" s="57" t="s">
        <v>125</v>
      </c>
      <c r="X291" s="57" t="s">
        <v>102</v>
      </c>
      <c r="Y291" s="58" t="str">
        <f t="shared" si="10"/>
        <v>52015暖房店舗用有り</v>
      </c>
      <c r="Z291" s="59">
        <v>-0.97</v>
      </c>
      <c r="AA291" s="59">
        <v>1.97</v>
      </c>
      <c r="AB291" s="60">
        <v>1.0867</v>
      </c>
      <c r="AC291" s="60">
        <v>1.4558</v>
      </c>
      <c r="AD291" s="61">
        <f>HLOOKUP(T291,既存設備NO2!$E$16:$P$17,2,0)</f>
        <v>0</v>
      </c>
      <c r="AE291" s="62">
        <f t="shared" si="9"/>
        <v>1.4550000000000001</v>
      </c>
    </row>
    <row r="292" spans="13:31" ht="13.5" customHeight="1">
      <c r="M292" s="46">
        <v>12</v>
      </c>
      <c r="N292" s="47" t="s">
        <v>153</v>
      </c>
      <c r="O292" s="47" t="s">
        <v>113</v>
      </c>
      <c r="P292" s="47" t="s">
        <v>344</v>
      </c>
      <c r="Q292" s="47" t="s">
        <v>485</v>
      </c>
      <c r="R292" s="48">
        <v>0.45</v>
      </c>
      <c r="T292" s="55">
        <v>5</v>
      </c>
      <c r="U292" s="56">
        <v>2015</v>
      </c>
      <c r="V292" s="57" t="s">
        <v>156</v>
      </c>
      <c r="W292" s="57" t="s">
        <v>111</v>
      </c>
      <c r="X292" s="57" t="s">
        <v>102</v>
      </c>
      <c r="Y292" s="58" t="str">
        <f t="shared" si="10"/>
        <v>52015暖房ビル用マルチ有り</v>
      </c>
      <c r="Z292" s="59">
        <v>-0.876</v>
      </c>
      <c r="AA292" s="59">
        <v>1.8759999999999999</v>
      </c>
      <c r="AB292" s="60">
        <v>1.0398000000000001</v>
      </c>
      <c r="AC292" s="60">
        <v>1.3971</v>
      </c>
      <c r="AD292" s="61">
        <f>HLOOKUP(T292,既存設備NO2!$E$16:$P$17,2,0)</f>
        <v>0</v>
      </c>
      <c r="AE292" s="62">
        <f t="shared" si="9"/>
        <v>1.397</v>
      </c>
    </row>
    <row r="293" spans="13:31" ht="13.5" customHeight="1">
      <c r="M293" s="46">
        <v>12</v>
      </c>
      <c r="N293" s="47" t="s">
        <v>110</v>
      </c>
      <c r="O293" s="47" t="s">
        <v>113</v>
      </c>
      <c r="P293" s="47" t="s">
        <v>344</v>
      </c>
      <c r="Q293" s="47" t="s">
        <v>486</v>
      </c>
      <c r="R293" s="48">
        <v>0.78600000000000003</v>
      </c>
      <c r="T293" s="55">
        <v>5</v>
      </c>
      <c r="U293" s="56">
        <v>2015</v>
      </c>
      <c r="V293" s="57" t="s">
        <v>156</v>
      </c>
      <c r="W293" s="57" t="s">
        <v>121</v>
      </c>
      <c r="X293" s="57" t="s">
        <v>102</v>
      </c>
      <c r="Y293" s="58" t="str">
        <f t="shared" si="10"/>
        <v>52015暖房設備用有り</v>
      </c>
      <c r="Z293" s="59">
        <v>-0.59799999999999998</v>
      </c>
      <c r="AA293" s="59">
        <v>1.5980000000000001</v>
      </c>
      <c r="AB293" s="60">
        <v>1.0339</v>
      </c>
      <c r="AC293" s="60">
        <v>1.19</v>
      </c>
      <c r="AD293" s="61">
        <f>HLOOKUP(T293,既存設備NO2!$E$16:$P$17,2,0)</f>
        <v>0</v>
      </c>
      <c r="AE293" s="62">
        <f t="shared" si="9"/>
        <v>1.19</v>
      </c>
    </row>
    <row r="294" spans="13:31" ht="13.5" customHeight="1">
      <c r="M294" s="46">
        <v>12</v>
      </c>
      <c r="N294" s="47" t="s">
        <v>90</v>
      </c>
      <c r="O294" s="47" t="s">
        <v>113</v>
      </c>
      <c r="P294" s="47" t="s">
        <v>344</v>
      </c>
      <c r="Q294" s="47" t="s">
        <v>487</v>
      </c>
      <c r="R294" s="48">
        <v>0.92800000000000005</v>
      </c>
      <c r="T294" s="55">
        <v>5</v>
      </c>
      <c r="U294" s="56">
        <v>2015</v>
      </c>
      <c r="V294" s="57" t="s">
        <v>156</v>
      </c>
      <c r="W294" s="57" t="s">
        <v>125</v>
      </c>
      <c r="X294" s="57" t="s">
        <v>140</v>
      </c>
      <c r="Y294" s="58" t="str">
        <f t="shared" si="10"/>
        <v>52015暖房店舗用無し（一定速）</v>
      </c>
      <c r="Z294" s="59">
        <v>0.25</v>
      </c>
      <c r="AA294" s="59">
        <v>0.75</v>
      </c>
      <c r="AB294" s="60">
        <v>0.25</v>
      </c>
      <c r="AC294" s="60">
        <v>0.75</v>
      </c>
      <c r="AD294" s="61">
        <f>HLOOKUP(T294,既存設備NO2!$E$16:$P$17,2,0)</f>
        <v>0</v>
      </c>
      <c r="AE294" s="62">
        <f t="shared" si="9"/>
        <v>0.75</v>
      </c>
    </row>
    <row r="295" spans="13:31" ht="13.5" customHeight="1">
      <c r="M295" s="46">
        <v>12</v>
      </c>
      <c r="N295" s="47" t="s">
        <v>171</v>
      </c>
      <c r="O295" s="47" t="s">
        <v>113</v>
      </c>
      <c r="P295" s="47" t="s">
        <v>344</v>
      </c>
      <c r="Q295" s="47" t="s">
        <v>488</v>
      </c>
      <c r="R295" s="48">
        <v>0.27600000000000002</v>
      </c>
      <c r="T295" s="55">
        <v>5</v>
      </c>
      <c r="U295" s="56">
        <v>2015</v>
      </c>
      <c r="V295" s="57" t="s">
        <v>156</v>
      </c>
      <c r="W295" s="57" t="s">
        <v>111</v>
      </c>
      <c r="X295" s="57" t="s">
        <v>140</v>
      </c>
      <c r="Y295" s="58" t="str">
        <f t="shared" si="10"/>
        <v>52015暖房ビル用マルチ無し（一定速）</v>
      </c>
      <c r="Z295" s="59">
        <v>0.25</v>
      </c>
      <c r="AA295" s="59">
        <v>0.75</v>
      </c>
      <c r="AB295" s="60">
        <v>0.25</v>
      </c>
      <c r="AC295" s="60">
        <v>0.75</v>
      </c>
      <c r="AD295" s="61">
        <f>HLOOKUP(T295,既存設備NO2!$E$16:$P$17,2,0)</f>
        <v>0</v>
      </c>
      <c r="AE295" s="62">
        <f t="shared" si="9"/>
        <v>0.75</v>
      </c>
    </row>
    <row r="296" spans="13:31" ht="13.5" customHeight="1">
      <c r="M296" s="46">
        <v>1</v>
      </c>
      <c r="N296" s="47" t="s">
        <v>112</v>
      </c>
      <c r="O296" s="47" t="s">
        <v>489</v>
      </c>
      <c r="P296" s="47" t="s">
        <v>114</v>
      </c>
      <c r="Q296" s="47" t="s">
        <v>490</v>
      </c>
      <c r="R296" s="48">
        <v>0</v>
      </c>
      <c r="T296" s="55">
        <v>5</v>
      </c>
      <c r="U296" s="57">
        <v>2015</v>
      </c>
      <c r="V296" s="57" t="s">
        <v>156</v>
      </c>
      <c r="W296" s="57" t="s">
        <v>121</v>
      </c>
      <c r="X296" s="57" t="s">
        <v>140</v>
      </c>
      <c r="Y296" s="58" t="str">
        <f t="shared" si="10"/>
        <v>52015暖房設備用無し（一定速）</v>
      </c>
      <c r="Z296" s="59">
        <v>0.25</v>
      </c>
      <c r="AA296" s="59">
        <v>0.75</v>
      </c>
      <c r="AB296" s="60">
        <v>0.25</v>
      </c>
      <c r="AC296" s="60">
        <v>0.75</v>
      </c>
      <c r="AD296" s="61">
        <f>HLOOKUP(T296,既存設備NO2!$E$16:$P$17,2,0)</f>
        <v>0</v>
      </c>
      <c r="AE296" s="62">
        <f t="shared" si="9"/>
        <v>0.75</v>
      </c>
    </row>
    <row r="297" spans="13:31" ht="13.5" customHeight="1">
      <c r="M297" s="46">
        <v>1</v>
      </c>
      <c r="N297" s="47" t="s">
        <v>122</v>
      </c>
      <c r="O297" s="47" t="s">
        <v>489</v>
      </c>
      <c r="P297" s="47" t="s">
        <v>114</v>
      </c>
      <c r="Q297" s="47" t="s">
        <v>491</v>
      </c>
      <c r="R297" s="48">
        <v>0</v>
      </c>
      <c r="T297" s="71">
        <v>5</v>
      </c>
      <c r="U297" s="72">
        <v>2020</v>
      </c>
      <c r="V297" s="72" t="s">
        <v>124</v>
      </c>
      <c r="W297" s="72" t="s">
        <v>125</v>
      </c>
      <c r="X297" s="72" t="s">
        <v>102</v>
      </c>
      <c r="Y297" s="73" t="str">
        <f t="shared" si="10"/>
        <v>52020冷房店舗用有り</v>
      </c>
      <c r="Z297" s="72">
        <v>-1.38</v>
      </c>
      <c r="AA297" s="72">
        <v>2.38</v>
      </c>
      <c r="AB297" s="72">
        <v>1.0581</v>
      </c>
      <c r="AC297" s="72">
        <v>1.7705</v>
      </c>
      <c r="AD297" s="61">
        <f>HLOOKUP(T297,既存設備NO2!$E$16:$P$17,2,0)</f>
        <v>0</v>
      </c>
      <c r="AE297" s="74">
        <f t="shared" si="9"/>
        <v>1.77</v>
      </c>
    </row>
    <row r="298" spans="13:31" ht="13.5" customHeight="1">
      <c r="M298" s="46">
        <v>1</v>
      </c>
      <c r="N298" s="47" t="s">
        <v>130</v>
      </c>
      <c r="O298" s="47" t="s">
        <v>489</v>
      </c>
      <c r="P298" s="47" t="s">
        <v>114</v>
      </c>
      <c r="Q298" s="47" t="s">
        <v>492</v>
      </c>
      <c r="R298" s="48">
        <v>0</v>
      </c>
      <c r="T298" s="71">
        <v>5</v>
      </c>
      <c r="U298" s="72">
        <v>2020</v>
      </c>
      <c r="V298" s="72" t="s">
        <v>124</v>
      </c>
      <c r="W298" s="72" t="s">
        <v>111</v>
      </c>
      <c r="X298" s="72" t="s">
        <v>102</v>
      </c>
      <c r="Y298" s="73" t="str">
        <f t="shared" si="10"/>
        <v>52020冷房ビル用マルチ有り</v>
      </c>
      <c r="Z298" s="72">
        <v>-1.68</v>
      </c>
      <c r="AA298" s="72">
        <v>2.68</v>
      </c>
      <c r="AB298" s="72">
        <v>1.0788</v>
      </c>
      <c r="AC298" s="72">
        <v>2.0053000000000001</v>
      </c>
      <c r="AD298" s="61">
        <f>HLOOKUP(T298,既存設備NO2!$E$16:$P$17,2,0)</f>
        <v>0</v>
      </c>
      <c r="AE298" s="74">
        <f t="shared" si="9"/>
        <v>2.0049999999999999</v>
      </c>
    </row>
    <row r="299" spans="13:31" ht="13.5" customHeight="1">
      <c r="M299" s="46">
        <v>1</v>
      </c>
      <c r="N299" s="47" t="s">
        <v>128</v>
      </c>
      <c r="O299" s="47" t="s">
        <v>489</v>
      </c>
      <c r="P299" s="47" t="s">
        <v>114</v>
      </c>
      <c r="Q299" s="47" t="s">
        <v>493</v>
      </c>
      <c r="R299" s="48">
        <v>0</v>
      </c>
      <c r="T299" s="71">
        <v>5</v>
      </c>
      <c r="U299" s="72">
        <v>2020</v>
      </c>
      <c r="V299" s="72" t="s">
        <v>124</v>
      </c>
      <c r="W299" s="72" t="s">
        <v>121</v>
      </c>
      <c r="X299" s="72" t="s">
        <v>102</v>
      </c>
      <c r="Y299" s="73" t="str">
        <f t="shared" si="10"/>
        <v>52020冷房設備用有り</v>
      </c>
      <c r="Z299" s="72">
        <v>-0.62</v>
      </c>
      <c r="AA299" s="72">
        <v>1.62</v>
      </c>
      <c r="AB299" s="72">
        <v>1.0472999999999999</v>
      </c>
      <c r="AC299" s="72">
        <v>1.2032</v>
      </c>
      <c r="AD299" s="61">
        <f>HLOOKUP(T299,既存設備NO2!$E$16:$P$17,2,0)</f>
        <v>0</v>
      </c>
      <c r="AE299" s="74">
        <f t="shared" si="9"/>
        <v>1.2030000000000001</v>
      </c>
    </row>
    <row r="300" spans="13:31" ht="13.5" customHeight="1">
      <c r="M300" s="46">
        <v>1</v>
      </c>
      <c r="N300" s="47" t="s">
        <v>138</v>
      </c>
      <c r="O300" s="47" t="s">
        <v>489</v>
      </c>
      <c r="P300" s="47" t="s">
        <v>114</v>
      </c>
      <c r="Q300" s="47" t="s">
        <v>494</v>
      </c>
      <c r="R300" s="48">
        <v>0</v>
      </c>
      <c r="T300" s="71">
        <v>5</v>
      </c>
      <c r="U300" s="72">
        <v>2020</v>
      </c>
      <c r="V300" s="72" t="s">
        <v>124</v>
      </c>
      <c r="W300" s="72" t="s">
        <v>125</v>
      </c>
      <c r="X300" s="72" t="s">
        <v>140</v>
      </c>
      <c r="Y300" s="73" t="str">
        <f t="shared" si="10"/>
        <v>52020冷房店舗用無し（一定速）</v>
      </c>
      <c r="Z300" s="75">
        <v>0.25</v>
      </c>
      <c r="AA300" s="75">
        <v>0.75</v>
      </c>
      <c r="AB300" s="76">
        <v>0.25</v>
      </c>
      <c r="AC300" s="76">
        <v>0.75</v>
      </c>
      <c r="AD300" s="61">
        <f>HLOOKUP(T300,既存設備NO2!$E$16:$P$17,2,0)</f>
        <v>0</v>
      </c>
      <c r="AE300" s="74">
        <f t="shared" si="9"/>
        <v>0.75</v>
      </c>
    </row>
    <row r="301" spans="13:31" ht="13.5" customHeight="1">
      <c r="M301" s="46">
        <v>1</v>
      </c>
      <c r="N301" s="47" t="s">
        <v>143</v>
      </c>
      <c r="O301" s="47" t="s">
        <v>489</v>
      </c>
      <c r="P301" s="47" t="s">
        <v>114</v>
      </c>
      <c r="Q301" s="47" t="s">
        <v>495</v>
      </c>
      <c r="R301" s="48">
        <v>0</v>
      </c>
      <c r="T301" s="71">
        <v>5</v>
      </c>
      <c r="U301" s="72">
        <v>2020</v>
      </c>
      <c r="V301" s="72" t="s">
        <v>124</v>
      </c>
      <c r="W301" s="72" t="s">
        <v>111</v>
      </c>
      <c r="X301" s="72" t="s">
        <v>140</v>
      </c>
      <c r="Y301" s="73" t="str">
        <f t="shared" si="10"/>
        <v>52020冷房ビル用マルチ無し（一定速）</v>
      </c>
      <c r="Z301" s="75">
        <v>0.25</v>
      </c>
      <c r="AA301" s="75">
        <v>0.75</v>
      </c>
      <c r="AB301" s="76">
        <v>0.25</v>
      </c>
      <c r="AC301" s="76">
        <v>0.75</v>
      </c>
      <c r="AD301" s="61">
        <f>HLOOKUP(T301,既存設備NO2!$E$16:$P$17,2,0)</f>
        <v>0</v>
      </c>
      <c r="AE301" s="74">
        <f t="shared" si="9"/>
        <v>0.75</v>
      </c>
    </row>
    <row r="302" spans="13:31" ht="13.5" customHeight="1">
      <c r="M302" s="46">
        <v>1</v>
      </c>
      <c r="N302" s="47" t="s">
        <v>149</v>
      </c>
      <c r="O302" s="47" t="s">
        <v>489</v>
      </c>
      <c r="P302" s="47" t="s">
        <v>114</v>
      </c>
      <c r="Q302" s="47" t="s">
        <v>496</v>
      </c>
      <c r="R302" s="48">
        <v>0</v>
      </c>
      <c r="T302" s="71">
        <v>5</v>
      </c>
      <c r="U302" s="72">
        <v>2020</v>
      </c>
      <c r="V302" s="72" t="s">
        <v>124</v>
      </c>
      <c r="W302" s="72" t="s">
        <v>121</v>
      </c>
      <c r="X302" s="72" t="s">
        <v>140</v>
      </c>
      <c r="Y302" s="73" t="str">
        <f t="shared" si="10"/>
        <v>52020冷房設備用無し（一定速）</v>
      </c>
      <c r="Z302" s="75">
        <v>0.25</v>
      </c>
      <c r="AA302" s="75">
        <v>0.75</v>
      </c>
      <c r="AB302" s="76">
        <v>0.25</v>
      </c>
      <c r="AC302" s="76">
        <v>0.75</v>
      </c>
      <c r="AD302" s="61">
        <f>HLOOKUP(T302,既存設備NO2!$E$16:$P$17,2,0)</f>
        <v>0</v>
      </c>
      <c r="AE302" s="74">
        <f t="shared" si="9"/>
        <v>0.75</v>
      </c>
    </row>
    <row r="303" spans="13:31" ht="13.5" customHeight="1">
      <c r="M303" s="46">
        <v>1</v>
      </c>
      <c r="N303" s="47" t="s">
        <v>154</v>
      </c>
      <c r="O303" s="47" t="s">
        <v>489</v>
      </c>
      <c r="P303" s="47" t="s">
        <v>114</v>
      </c>
      <c r="Q303" s="47" t="s">
        <v>497</v>
      </c>
      <c r="R303" s="48">
        <v>0</v>
      </c>
      <c r="T303" s="71">
        <v>5</v>
      </c>
      <c r="U303" s="72">
        <v>2020</v>
      </c>
      <c r="V303" s="72" t="s">
        <v>156</v>
      </c>
      <c r="W303" s="72" t="s">
        <v>125</v>
      </c>
      <c r="X303" s="72" t="s">
        <v>102</v>
      </c>
      <c r="Y303" s="73" t="str">
        <f t="shared" si="10"/>
        <v>52020暖房店舗用有り</v>
      </c>
      <c r="Z303" s="72">
        <v>-0.96</v>
      </c>
      <c r="AA303" s="72">
        <v>1.96</v>
      </c>
      <c r="AB303" s="72">
        <v>1.0862000000000001</v>
      </c>
      <c r="AC303" s="72">
        <v>1.4483999999999999</v>
      </c>
      <c r="AD303" s="61">
        <f>HLOOKUP(T303,既存設備NO2!$E$16:$P$17,2,0)</f>
        <v>0</v>
      </c>
      <c r="AE303" s="74">
        <f t="shared" si="9"/>
        <v>1.448</v>
      </c>
    </row>
    <row r="304" spans="13:31" ht="13.5" customHeight="1">
      <c r="M304" s="46">
        <v>1</v>
      </c>
      <c r="N304" s="47" t="s">
        <v>153</v>
      </c>
      <c r="O304" s="47" t="s">
        <v>489</v>
      </c>
      <c r="P304" s="47" t="s">
        <v>114</v>
      </c>
      <c r="Q304" s="47" t="s">
        <v>498</v>
      </c>
      <c r="R304" s="48">
        <v>0</v>
      </c>
      <c r="T304" s="71">
        <v>5</v>
      </c>
      <c r="U304" s="72">
        <v>2020</v>
      </c>
      <c r="V304" s="72" t="s">
        <v>156</v>
      </c>
      <c r="W304" s="72" t="s">
        <v>111</v>
      </c>
      <c r="X304" s="72" t="s">
        <v>102</v>
      </c>
      <c r="Y304" s="73" t="str">
        <f t="shared" si="10"/>
        <v>52020暖房ビル用マルチ有り</v>
      </c>
      <c r="Z304" s="72">
        <v>-1.1000000000000001</v>
      </c>
      <c r="AA304" s="72">
        <v>2.1</v>
      </c>
      <c r="AB304" s="72">
        <v>1.0416000000000001</v>
      </c>
      <c r="AC304" s="72">
        <v>1.4596</v>
      </c>
      <c r="AD304" s="61">
        <f>HLOOKUP(T304,既存設備NO2!$E$16:$P$17,2,0)</f>
        <v>0</v>
      </c>
      <c r="AE304" s="74">
        <f t="shared" si="9"/>
        <v>1.4590000000000001</v>
      </c>
    </row>
    <row r="305" spans="13:31" ht="13.5" customHeight="1">
      <c r="M305" s="46">
        <v>1</v>
      </c>
      <c r="N305" s="47" t="s">
        <v>110</v>
      </c>
      <c r="O305" s="47" t="s">
        <v>489</v>
      </c>
      <c r="P305" s="47" t="s">
        <v>114</v>
      </c>
      <c r="Q305" s="47" t="s">
        <v>499</v>
      </c>
      <c r="R305" s="48">
        <v>0</v>
      </c>
      <c r="T305" s="71">
        <v>5</v>
      </c>
      <c r="U305" s="72">
        <v>2020</v>
      </c>
      <c r="V305" s="72" t="s">
        <v>156</v>
      </c>
      <c r="W305" s="72" t="s">
        <v>121</v>
      </c>
      <c r="X305" s="72" t="s">
        <v>102</v>
      </c>
      <c r="Y305" s="73" t="str">
        <f t="shared" si="10"/>
        <v>52020暖房設備用有り</v>
      </c>
      <c r="Z305" s="72">
        <v>-0.46</v>
      </c>
      <c r="AA305" s="72">
        <v>1.46</v>
      </c>
      <c r="AB305" s="72">
        <v>0.94</v>
      </c>
      <c r="AC305" s="72">
        <v>1.1100000000000001</v>
      </c>
      <c r="AD305" s="61">
        <f>HLOOKUP(T305,既存設備NO2!$E$16:$P$17,2,0)</f>
        <v>0</v>
      </c>
      <c r="AE305" s="74">
        <f t="shared" si="9"/>
        <v>1.1100000000000001</v>
      </c>
    </row>
    <row r="306" spans="13:31" ht="13.5" customHeight="1">
      <c r="M306" s="46">
        <v>1</v>
      </c>
      <c r="N306" s="47" t="s">
        <v>90</v>
      </c>
      <c r="O306" s="47" t="s">
        <v>489</v>
      </c>
      <c r="P306" s="47" t="s">
        <v>114</v>
      </c>
      <c r="Q306" s="47" t="s">
        <v>500</v>
      </c>
      <c r="R306" s="48">
        <v>0</v>
      </c>
      <c r="T306" s="71">
        <v>5</v>
      </c>
      <c r="U306" s="72">
        <v>2020</v>
      </c>
      <c r="V306" s="72" t="s">
        <v>156</v>
      </c>
      <c r="W306" s="72" t="s">
        <v>125</v>
      </c>
      <c r="X306" s="72" t="s">
        <v>140</v>
      </c>
      <c r="Y306" s="73" t="str">
        <f t="shared" si="10"/>
        <v>52020暖房店舗用無し（一定速）</v>
      </c>
      <c r="Z306" s="75">
        <v>0.25</v>
      </c>
      <c r="AA306" s="75">
        <v>0.75</v>
      </c>
      <c r="AB306" s="76">
        <v>0.25</v>
      </c>
      <c r="AC306" s="76">
        <v>0.75</v>
      </c>
      <c r="AD306" s="61">
        <f>HLOOKUP(T306,既存設備NO2!$E$16:$P$17,2,0)</f>
        <v>0</v>
      </c>
      <c r="AE306" s="74">
        <f t="shared" si="9"/>
        <v>0.75</v>
      </c>
    </row>
    <row r="307" spans="13:31" ht="13.5" customHeight="1">
      <c r="M307" s="46">
        <v>1</v>
      </c>
      <c r="N307" s="47" t="s">
        <v>171</v>
      </c>
      <c r="O307" s="47" t="s">
        <v>489</v>
      </c>
      <c r="P307" s="47" t="s">
        <v>114</v>
      </c>
      <c r="Q307" s="47" t="s">
        <v>501</v>
      </c>
      <c r="R307" s="48">
        <v>5.8000000000000003E-2</v>
      </c>
      <c r="T307" s="71">
        <v>5</v>
      </c>
      <c r="U307" s="72">
        <v>2020</v>
      </c>
      <c r="V307" s="72" t="s">
        <v>156</v>
      </c>
      <c r="W307" s="72" t="s">
        <v>111</v>
      </c>
      <c r="X307" s="72" t="s">
        <v>140</v>
      </c>
      <c r="Y307" s="73" t="str">
        <f t="shared" si="10"/>
        <v>52020暖房ビル用マルチ無し（一定速）</v>
      </c>
      <c r="Z307" s="75">
        <v>0.25</v>
      </c>
      <c r="AA307" s="75">
        <v>0.75</v>
      </c>
      <c r="AB307" s="76">
        <v>0.25</v>
      </c>
      <c r="AC307" s="76">
        <v>0.75</v>
      </c>
      <c r="AD307" s="61">
        <f>HLOOKUP(T307,既存設備NO2!$E$16:$P$17,2,0)</f>
        <v>0</v>
      </c>
      <c r="AE307" s="74">
        <f t="shared" si="9"/>
        <v>0.75</v>
      </c>
    </row>
    <row r="308" spans="13:31" ht="13.5" customHeight="1">
      <c r="M308" s="46">
        <v>2</v>
      </c>
      <c r="N308" s="47" t="s">
        <v>112</v>
      </c>
      <c r="O308" s="47" t="s">
        <v>489</v>
      </c>
      <c r="P308" s="47" t="s">
        <v>114</v>
      </c>
      <c r="Q308" s="47" t="s">
        <v>502</v>
      </c>
      <c r="R308" s="48">
        <v>0</v>
      </c>
      <c r="T308" s="71">
        <v>5</v>
      </c>
      <c r="U308" s="72">
        <v>2020</v>
      </c>
      <c r="V308" s="72" t="s">
        <v>156</v>
      </c>
      <c r="W308" s="72" t="s">
        <v>121</v>
      </c>
      <c r="X308" s="72" t="s">
        <v>140</v>
      </c>
      <c r="Y308" s="73" t="str">
        <f t="shared" si="10"/>
        <v>52020暖房設備用無し（一定速）</v>
      </c>
      <c r="Z308" s="75">
        <v>0.25</v>
      </c>
      <c r="AA308" s="75">
        <v>0.75</v>
      </c>
      <c r="AB308" s="76">
        <v>0.25</v>
      </c>
      <c r="AC308" s="76">
        <v>0.75</v>
      </c>
      <c r="AD308" s="61">
        <f>HLOOKUP(T308,既存設備NO2!$E$16:$P$17,2,0)</f>
        <v>0</v>
      </c>
      <c r="AE308" s="74">
        <f t="shared" si="9"/>
        <v>0.75</v>
      </c>
    </row>
    <row r="309" spans="13:31" ht="13.5" customHeight="1">
      <c r="M309" s="46">
        <v>2</v>
      </c>
      <c r="N309" s="47" t="s">
        <v>122</v>
      </c>
      <c r="O309" s="47" t="s">
        <v>489</v>
      </c>
      <c r="P309" s="47" t="s">
        <v>114</v>
      </c>
      <c r="Q309" s="47" t="s">
        <v>503</v>
      </c>
      <c r="R309" s="48">
        <v>0</v>
      </c>
      <c r="T309" s="55">
        <v>6</v>
      </c>
      <c r="U309" s="56">
        <v>1995</v>
      </c>
      <c r="V309" s="57" t="s">
        <v>124</v>
      </c>
      <c r="W309" s="57" t="s">
        <v>125</v>
      </c>
      <c r="X309" s="57" t="s">
        <v>102</v>
      </c>
      <c r="Y309" s="58" t="str">
        <f t="shared" si="10"/>
        <v>61995冷房店舗用有り</v>
      </c>
      <c r="Z309" s="59">
        <v>0.32</v>
      </c>
      <c r="AA309" s="59">
        <v>0.68</v>
      </c>
      <c r="AB309" s="60">
        <v>1.0165999999999999</v>
      </c>
      <c r="AC309" s="60">
        <v>0.50590000000000002</v>
      </c>
      <c r="AD309" s="61">
        <f>HLOOKUP(T309,既存設備NO2!$E$16:$P$17,2,0)</f>
        <v>0</v>
      </c>
      <c r="AE309" s="62">
        <f t="shared" si="9"/>
        <v>0.505</v>
      </c>
    </row>
    <row r="310" spans="13:31" ht="13.5" customHeight="1">
      <c r="M310" s="46">
        <v>2</v>
      </c>
      <c r="N310" s="47" t="s">
        <v>130</v>
      </c>
      <c r="O310" s="47" t="s">
        <v>489</v>
      </c>
      <c r="P310" s="47" t="s">
        <v>114</v>
      </c>
      <c r="Q310" s="47" t="s">
        <v>504</v>
      </c>
      <c r="R310" s="48">
        <v>0</v>
      </c>
      <c r="T310" s="55">
        <v>6</v>
      </c>
      <c r="U310" s="56">
        <v>1995</v>
      </c>
      <c r="V310" s="57" t="s">
        <v>124</v>
      </c>
      <c r="W310" s="57" t="s">
        <v>111</v>
      </c>
      <c r="X310" s="57" t="s">
        <v>102</v>
      </c>
      <c r="Y310" s="58" t="str">
        <f t="shared" si="10"/>
        <v>61995冷房ビル用マルチ有り</v>
      </c>
      <c r="Z310" s="59">
        <v>-0.218</v>
      </c>
      <c r="AA310" s="59">
        <v>1.218</v>
      </c>
      <c r="AB310" s="60">
        <v>1.0356000000000001</v>
      </c>
      <c r="AC310" s="60">
        <v>0.90459999999999996</v>
      </c>
      <c r="AD310" s="61">
        <f>HLOOKUP(T310,既存設備NO2!$E$16:$P$17,2,0)</f>
        <v>0</v>
      </c>
      <c r="AE310" s="62">
        <f t="shared" si="9"/>
        <v>0.90400000000000003</v>
      </c>
    </row>
    <row r="311" spans="13:31" ht="13.5" customHeight="1">
      <c r="M311" s="46">
        <v>2</v>
      </c>
      <c r="N311" s="47" t="s">
        <v>128</v>
      </c>
      <c r="O311" s="47" t="s">
        <v>489</v>
      </c>
      <c r="P311" s="47" t="s">
        <v>114</v>
      </c>
      <c r="Q311" s="47" t="s">
        <v>505</v>
      </c>
      <c r="R311" s="48">
        <v>0</v>
      </c>
      <c r="T311" s="55">
        <v>6</v>
      </c>
      <c r="U311" s="56">
        <v>1995</v>
      </c>
      <c r="V311" s="57" t="s">
        <v>124</v>
      </c>
      <c r="W311" s="57" t="s">
        <v>121</v>
      </c>
      <c r="X311" s="57" t="s">
        <v>102</v>
      </c>
      <c r="Y311" s="58" t="str">
        <f t="shared" si="10"/>
        <v>61995冷房設備用有り</v>
      </c>
      <c r="Z311" s="59">
        <v>0.25</v>
      </c>
      <c r="AA311" s="59">
        <v>0.75</v>
      </c>
      <c r="AB311" s="60">
        <v>1.0219</v>
      </c>
      <c r="AC311" s="60">
        <v>0.55700000000000005</v>
      </c>
      <c r="AD311" s="61">
        <f>HLOOKUP(T311,既存設備NO2!$E$16:$P$17,2,0)</f>
        <v>0</v>
      </c>
      <c r="AE311" s="62">
        <f t="shared" si="9"/>
        <v>0.55700000000000005</v>
      </c>
    </row>
    <row r="312" spans="13:31" ht="13.5" customHeight="1">
      <c r="M312" s="46">
        <v>2</v>
      </c>
      <c r="N312" s="47" t="s">
        <v>138</v>
      </c>
      <c r="O312" s="47" t="s">
        <v>489</v>
      </c>
      <c r="P312" s="47" t="s">
        <v>114</v>
      </c>
      <c r="Q312" s="47" t="s">
        <v>506</v>
      </c>
      <c r="R312" s="48">
        <v>0</v>
      </c>
      <c r="T312" s="55">
        <v>6</v>
      </c>
      <c r="U312" s="56">
        <v>1995</v>
      </c>
      <c r="V312" s="57" t="s">
        <v>124</v>
      </c>
      <c r="W312" s="57" t="s">
        <v>125</v>
      </c>
      <c r="X312" s="57" t="s">
        <v>140</v>
      </c>
      <c r="Y312" s="58" t="str">
        <f t="shared" si="10"/>
        <v>61995冷房店舗用無し（一定速）</v>
      </c>
      <c r="Z312" s="59">
        <v>0.26</v>
      </c>
      <c r="AA312" s="59">
        <v>0.74</v>
      </c>
      <c r="AB312" s="60">
        <v>0.26</v>
      </c>
      <c r="AC312" s="60">
        <v>0.74</v>
      </c>
      <c r="AD312" s="61">
        <f>HLOOKUP(T312,既存設備NO2!$E$16:$P$17,2,0)</f>
        <v>0</v>
      </c>
      <c r="AE312" s="62">
        <f t="shared" si="9"/>
        <v>0.74</v>
      </c>
    </row>
    <row r="313" spans="13:31" ht="13.5" customHeight="1">
      <c r="M313" s="46">
        <v>2</v>
      </c>
      <c r="N313" s="47" t="s">
        <v>143</v>
      </c>
      <c r="O313" s="47" t="s">
        <v>489</v>
      </c>
      <c r="P313" s="47" t="s">
        <v>114</v>
      </c>
      <c r="Q313" s="47" t="s">
        <v>507</v>
      </c>
      <c r="R313" s="48">
        <v>0</v>
      </c>
      <c r="T313" s="55">
        <v>6</v>
      </c>
      <c r="U313" s="56">
        <v>1995</v>
      </c>
      <c r="V313" s="57" t="s">
        <v>124</v>
      </c>
      <c r="W313" s="57" t="s">
        <v>111</v>
      </c>
      <c r="X313" s="57" t="s">
        <v>140</v>
      </c>
      <c r="Y313" s="58" t="str">
        <f t="shared" si="10"/>
        <v>61995冷房ビル用マルチ無し（一定速）</v>
      </c>
      <c r="Z313" s="59">
        <v>0.26</v>
      </c>
      <c r="AA313" s="59">
        <v>0.74</v>
      </c>
      <c r="AB313" s="60">
        <v>0.26</v>
      </c>
      <c r="AC313" s="60">
        <v>0.74</v>
      </c>
      <c r="AD313" s="61">
        <f>HLOOKUP(T313,既存設備NO2!$E$16:$P$17,2,0)</f>
        <v>0</v>
      </c>
      <c r="AE313" s="62">
        <f t="shared" si="9"/>
        <v>0.74</v>
      </c>
    </row>
    <row r="314" spans="13:31" ht="13.5" customHeight="1">
      <c r="M314" s="46">
        <v>2</v>
      </c>
      <c r="N314" s="47" t="s">
        <v>149</v>
      </c>
      <c r="O314" s="47" t="s">
        <v>489</v>
      </c>
      <c r="P314" s="47" t="s">
        <v>114</v>
      </c>
      <c r="Q314" s="47" t="s">
        <v>508</v>
      </c>
      <c r="R314" s="48">
        <v>0</v>
      </c>
      <c r="T314" s="55">
        <v>6</v>
      </c>
      <c r="U314" s="56">
        <v>1995</v>
      </c>
      <c r="V314" s="57" t="s">
        <v>124</v>
      </c>
      <c r="W314" s="57" t="s">
        <v>121</v>
      </c>
      <c r="X314" s="57" t="s">
        <v>140</v>
      </c>
      <c r="Y314" s="58" t="str">
        <f t="shared" si="10"/>
        <v>61995冷房設備用無し（一定速）</v>
      </c>
      <c r="Z314" s="59">
        <v>0.26</v>
      </c>
      <c r="AA314" s="59">
        <v>0.74</v>
      </c>
      <c r="AB314" s="60">
        <v>0.26</v>
      </c>
      <c r="AC314" s="60">
        <v>0.74</v>
      </c>
      <c r="AD314" s="61">
        <f>HLOOKUP(T314,既存設備NO2!$E$16:$P$17,2,0)</f>
        <v>0</v>
      </c>
      <c r="AE314" s="62">
        <f t="shared" ref="AE314:AE377" si="11">ROUNDDOWN(IF(AD314&gt;=0.25,Z314*AD314+AA314,AB314*AD314+AC314),3)</f>
        <v>0.74</v>
      </c>
    </row>
    <row r="315" spans="13:31" ht="13.5" customHeight="1">
      <c r="M315" s="46">
        <v>2</v>
      </c>
      <c r="N315" s="47" t="s">
        <v>154</v>
      </c>
      <c r="O315" s="47" t="s">
        <v>489</v>
      </c>
      <c r="P315" s="47" t="s">
        <v>114</v>
      </c>
      <c r="Q315" s="47" t="s">
        <v>509</v>
      </c>
      <c r="R315" s="48">
        <v>0</v>
      </c>
      <c r="T315" s="55">
        <v>6</v>
      </c>
      <c r="U315" s="56">
        <v>1995</v>
      </c>
      <c r="V315" s="57" t="s">
        <v>156</v>
      </c>
      <c r="W315" s="57" t="s">
        <v>125</v>
      </c>
      <c r="X315" s="57" t="s">
        <v>102</v>
      </c>
      <c r="Y315" s="58" t="str">
        <f t="shared" si="10"/>
        <v>61995暖房店舗用有り</v>
      </c>
      <c r="Z315" s="59">
        <v>0.374</v>
      </c>
      <c r="AA315" s="59">
        <v>0.626</v>
      </c>
      <c r="AB315" s="60">
        <v>1.0275000000000001</v>
      </c>
      <c r="AC315" s="60">
        <v>0.46260000000000001</v>
      </c>
      <c r="AD315" s="61">
        <f>HLOOKUP(T315,既存設備NO2!$E$16:$P$17,2,0)</f>
        <v>0</v>
      </c>
      <c r="AE315" s="62">
        <f t="shared" si="11"/>
        <v>0.46200000000000002</v>
      </c>
    </row>
    <row r="316" spans="13:31" ht="13.5" customHeight="1">
      <c r="M316" s="46">
        <v>2</v>
      </c>
      <c r="N316" s="47" t="s">
        <v>153</v>
      </c>
      <c r="O316" s="47" t="s">
        <v>489</v>
      </c>
      <c r="P316" s="47" t="s">
        <v>114</v>
      </c>
      <c r="Q316" s="47" t="s">
        <v>510</v>
      </c>
      <c r="R316" s="48">
        <v>0</v>
      </c>
      <c r="T316" s="55">
        <v>6</v>
      </c>
      <c r="U316" s="56">
        <v>1995</v>
      </c>
      <c r="V316" s="57" t="s">
        <v>156</v>
      </c>
      <c r="W316" s="57" t="s">
        <v>111</v>
      </c>
      <c r="X316" s="57" t="s">
        <v>102</v>
      </c>
      <c r="Y316" s="58" t="str">
        <f t="shared" si="10"/>
        <v>61995暖房ビル用マルチ有り</v>
      </c>
      <c r="Z316" s="59">
        <v>-0.112</v>
      </c>
      <c r="AA316" s="59">
        <v>1.1120000000000001</v>
      </c>
      <c r="AB316" s="60">
        <v>1.0236000000000001</v>
      </c>
      <c r="AC316" s="60">
        <v>0.82809999999999995</v>
      </c>
      <c r="AD316" s="61">
        <f>HLOOKUP(T316,既存設備NO2!$E$16:$P$17,2,0)</f>
        <v>0</v>
      </c>
      <c r="AE316" s="62">
        <f t="shared" si="11"/>
        <v>0.82799999999999996</v>
      </c>
    </row>
    <row r="317" spans="13:31" ht="13.5" customHeight="1">
      <c r="M317" s="46">
        <v>2</v>
      </c>
      <c r="N317" s="47" t="s">
        <v>110</v>
      </c>
      <c r="O317" s="47" t="s">
        <v>489</v>
      </c>
      <c r="P317" s="47" t="s">
        <v>114</v>
      </c>
      <c r="Q317" s="47" t="s">
        <v>511</v>
      </c>
      <c r="R317" s="48">
        <v>0</v>
      </c>
      <c r="T317" s="55">
        <v>6</v>
      </c>
      <c r="U317" s="56">
        <v>1995</v>
      </c>
      <c r="V317" s="57" t="s">
        <v>156</v>
      </c>
      <c r="W317" s="57" t="s">
        <v>121</v>
      </c>
      <c r="X317" s="57" t="s">
        <v>102</v>
      </c>
      <c r="Y317" s="58" t="str">
        <f t="shared" si="10"/>
        <v>61995暖房設備用有り</v>
      </c>
      <c r="Z317" s="59">
        <v>0.25</v>
      </c>
      <c r="AA317" s="59">
        <v>0.75</v>
      </c>
      <c r="AB317" s="60">
        <v>1.0159</v>
      </c>
      <c r="AC317" s="60">
        <v>0.5585</v>
      </c>
      <c r="AD317" s="61">
        <f>HLOOKUP(T317,既存設備NO2!$E$16:$P$17,2,0)</f>
        <v>0</v>
      </c>
      <c r="AE317" s="62">
        <f t="shared" si="11"/>
        <v>0.55800000000000005</v>
      </c>
    </row>
    <row r="318" spans="13:31" ht="13.5" customHeight="1">
      <c r="M318" s="46">
        <v>2</v>
      </c>
      <c r="N318" s="47" t="s">
        <v>90</v>
      </c>
      <c r="O318" s="47" t="s">
        <v>489</v>
      </c>
      <c r="P318" s="47" t="s">
        <v>114</v>
      </c>
      <c r="Q318" s="47" t="s">
        <v>512</v>
      </c>
      <c r="R318" s="48">
        <v>0</v>
      </c>
      <c r="T318" s="55">
        <v>6</v>
      </c>
      <c r="U318" s="56">
        <v>1995</v>
      </c>
      <c r="V318" s="57" t="s">
        <v>156</v>
      </c>
      <c r="W318" s="57" t="s">
        <v>125</v>
      </c>
      <c r="X318" s="57" t="s">
        <v>140</v>
      </c>
      <c r="Y318" s="58" t="str">
        <f t="shared" si="10"/>
        <v>61995暖房店舗用無し（一定速）</v>
      </c>
      <c r="Z318" s="59">
        <v>0.26</v>
      </c>
      <c r="AA318" s="59">
        <v>0.74</v>
      </c>
      <c r="AB318" s="60">
        <v>0.26</v>
      </c>
      <c r="AC318" s="60">
        <v>0.74</v>
      </c>
      <c r="AD318" s="61">
        <f>HLOOKUP(T318,既存設備NO2!$E$16:$P$17,2,0)</f>
        <v>0</v>
      </c>
      <c r="AE318" s="62">
        <f t="shared" si="11"/>
        <v>0.74</v>
      </c>
    </row>
    <row r="319" spans="13:31" ht="13.5" customHeight="1">
      <c r="M319" s="46">
        <v>2</v>
      </c>
      <c r="N319" s="47" t="s">
        <v>171</v>
      </c>
      <c r="O319" s="47" t="s">
        <v>489</v>
      </c>
      <c r="P319" s="47" t="s">
        <v>114</v>
      </c>
      <c r="Q319" s="47" t="s">
        <v>513</v>
      </c>
      <c r="R319" s="48">
        <v>0</v>
      </c>
      <c r="T319" s="55">
        <v>6</v>
      </c>
      <c r="U319" s="56">
        <v>1995</v>
      </c>
      <c r="V319" s="57" t="s">
        <v>156</v>
      </c>
      <c r="W319" s="57" t="s">
        <v>111</v>
      </c>
      <c r="X319" s="57" t="s">
        <v>140</v>
      </c>
      <c r="Y319" s="58" t="str">
        <f t="shared" si="10"/>
        <v>61995暖房ビル用マルチ無し（一定速）</v>
      </c>
      <c r="Z319" s="59">
        <v>0.26</v>
      </c>
      <c r="AA319" s="59">
        <v>0.74</v>
      </c>
      <c r="AB319" s="60">
        <v>0.26</v>
      </c>
      <c r="AC319" s="60">
        <v>0.74</v>
      </c>
      <c r="AD319" s="61">
        <f>HLOOKUP(T319,既存設備NO2!$E$16:$P$17,2,0)</f>
        <v>0</v>
      </c>
      <c r="AE319" s="62">
        <f t="shared" si="11"/>
        <v>0.74</v>
      </c>
    </row>
    <row r="320" spans="13:31" ht="13.5" customHeight="1">
      <c r="M320" s="46">
        <v>3</v>
      </c>
      <c r="N320" s="47" t="s">
        <v>112</v>
      </c>
      <c r="O320" s="47" t="s">
        <v>489</v>
      </c>
      <c r="P320" s="47" t="s">
        <v>114</v>
      </c>
      <c r="Q320" s="47" t="s">
        <v>514</v>
      </c>
      <c r="R320" s="48">
        <v>0.188</v>
      </c>
      <c r="T320" s="55">
        <v>6</v>
      </c>
      <c r="U320" s="56">
        <v>1995</v>
      </c>
      <c r="V320" s="57" t="s">
        <v>156</v>
      </c>
      <c r="W320" s="57" t="s">
        <v>121</v>
      </c>
      <c r="X320" s="57" t="s">
        <v>140</v>
      </c>
      <c r="Y320" s="58" t="str">
        <f t="shared" si="10"/>
        <v>61995暖房設備用無し（一定速）</v>
      </c>
      <c r="Z320" s="59">
        <v>0.26</v>
      </c>
      <c r="AA320" s="59">
        <v>0.74</v>
      </c>
      <c r="AB320" s="60">
        <v>0.26</v>
      </c>
      <c r="AC320" s="60">
        <v>0.74</v>
      </c>
      <c r="AD320" s="61">
        <f>HLOOKUP(T320,既存設備NO2!$E$16:$P$17,2,0)</f>
        <v>0</v>
      </c>
      <c r="AE320" s="62">
        <f t="shared" si="11"/>
        <v>0.74</v>
      </c>
    </row>
    <row r="321" spans="13:31" ht="13.5" customHeight="1">
      <c r="M321" s="46">
        <v>3</v>
      </c>
      <c r="N321" s="47" t="s">
        <v>122</v>
      </c>
      <c r="O321" s="47" t="s">
        <v>489</v>
      </c>
      <c r="P321" s="47" t="s">
        <v>114</v>
      </c>
      <c r="Q321" s="47" t="s">
        <v>515</v>
      </c>
      <c r="R321" s="48">
        <v>6.6000000000000003E-2</v>
      </c>
      <c r="T321" s="55">
        <v>6</v>
      </c>
      <c r="U321" s="56">
        <v>2005</v>
      </c>
      <c r="V321" s="57" t="s">
        <v>124</v>
      </c>
      <c r="W321" s="57" t="s">
        <v>125</v>
      </c>
      <c r="X321" s="57" t="s">
        <v>102</v>
      </c>
      <c r="Y321" s="58" t="str">
        <f t="shared" si="10"/>
        <v>62005冷房店舗用有り</v>
      </c>
      <c r="Z321" s="59">
        <v>-0.86599999999999999</v>
      </c>
      <c r="AA321" s="59">
        <v>1.8660000000000001</v>
      </c>
      <c r="AB321" s="60">
        <v>1.0455000000000001</v>
      </c>
      <c r="AC321" s="60">
        <v>1.3880999999999999</v>
      </c>
      <c r="AD321" s="61">
        <f>HLOOKUP(T321,既存設備NO2!$E$16:$P$17,2,0)</f>
        <v>0</v>
      </c>
      <c r="AE321" s="62">
        <f t="shared" si="11"/>
        <v>1.3879999999999999</v>
      </c>
    </row>
    <row r="322" spans="13:31" ht="13.5" customHeight="1">
      <c r="M322" s="46">
        <v>3</v>
      </c>
      <c r="N322" s="47" t="s">
        <v>130</v>
      </c>
      <c r="O322" s="47" t="s">
        <v>489</v>
      </c>
      <c r="P322" s="47" t="s">
        <v>114</v>
      </c>
      <c r="Q322" s="47" t="s">
        <v>516</v>
      </c>
      <c r="R322" s="48">
        <v>7.4999999999999997E-2</v>
      </c>
      <c r="T322" s="55">
        <v>6</v>
      </c>
      <c r="U322" s="56">
        <v>2005</v>
      </c>
      <c r="V322" s="57" t="s">
        <v>124</v>
      </c>
      <c r="W322" s="57" t="s">
        <v>111</v>
      </c>
      <c r="X322" s="57" t="s">
        <v>102</v>
      </c>
      <c r="Y322" s="58" t="str">
        <f t="shared" si="10"/>
        <v>62005冷房ビル用マルチ有り</v>
      </c>
      <c r="Z322" s="59">
        <v>-0.68200000000000005</v>
      </c>
      <c r="AA322" s="59">
        <v>1.6819999999999999</v>
      </c>
      <c r="AB322" s="60">
        <v>1.0490999999999999</v>
      </c>
      <c r="AC322" s="60">
        <v>1.2492000000000001</v>
      </c>
      <c r="AD322" s="61">
        <f>HLOOKUP(T322,既存設備NO2!$E$16:$P$17,2,0)</f>
        <v>0</v>
      </c>
      <c r="AE322" s="62">
        <f t="shared" si="11"/>
        <v>1.2490000000000001</v>
      </c>
    </row>
    <row r="323" spans="13:31" ht="13.5" customHeight="1">
      <c r="M323" s="46">
        <v>3</v>
      </c>
      <c r="N323" s="47" t="s">
        <v>128</v>
      </c>
      <c r="O323" s="47" t="s">
        <v>489</v>
      </c>
      <c r="P323" s="47" t="s">
        <v>114</v>
      </c>
      <c r="Q323" s="47" t="s">
        <v>517</v>
      </c>
      <c r="R323" s="48">
        <v>9.8000000000000004E-2</v>
      </c>
      <c r="T323" s="55">
        <v>6</v>
      </c>
      <c r="U323" s="56">
        <v>2005</v>
      </c>
      <c r="V323" s="57" t="s">
        <v>124</v>
      </c>
      <c r="W323" s="57" t="s">
        <v>121</v>
      </c>
      <c r="X323" s="57" t="s">
        <v>102</v>
      </c>
      <c r="Y323" s="58" t="str">
        <f t="shared" si="10"/>
        <v>62005冷房設備用有り</v>
      </c>
      <c r="Z323" s="59">
        <v>-0.114</v>
      </c>
      <c r="AA323" s="59">
        <v>1.1140000000000001</v>
      </c>
      <c r="AB323" s="60">
        <v>1.0325</v>
      </c>
      <c r="AC323" s="60">
        <v>0.82740000000000002</v>
      </c>
      <c r="AD323" s="61">
        <f>HLOOKUP(T323,既存設備NO2!$E$16:$P$17,2,0)</f>
        <v>0</v>
      </c>
      <c r="AE323" s="62">
        <f t="shared" si="11"/>
        <v>0.82699999999999996</v>
      </c>
    </row>
    <row r="324" spans="13:31" ht="13.5" customHeight="1">
      <c r="M324" s="46">
        <v>3</v>
      </c>
      <c r="N324" s="47" t="s">
        <v>138</v>
      </c>
      <c r="O324" s="47" t="s">
        <v>489</v>
      </c>
      <c r="P324" s="47" t="s">
        <v>114</v>
      </c>
      <c r="Q324" s="47" t="s">
        <v>518</v>
      </c>
      <c r="R324" s="48">
        <v>6.6000000000000003E-2</v>
      </c>
      <c r="T324" s="55">
        <v>6</v>
      </c>
      <c r="U324" s="56">
        <v>2005</v>
      </c>
      <c r="V324" s="57" t="s">
        <v>124</v>
      </c>
      <c r="W324" s="57" t="s">
        <v>125</v>
      </c>
      <c r="X324" s="57" t="s">
        <v>140</v>
      </c>
      <c r="Y324" s="58" t="str">
        <f t="shared" si="10"/>
        <v>62005冷房店舗用無し（一定速）</v>
      </c>
      <c r="Z324" s="59">
        <v>0.25</v>
      </c>
      <c r="AA324" s="59">
        <v>0.75</v>
      </c>
      <c r="AB324" s="60">
        <v>0.25</v>
      </c>
      <c r="AC324" s="60">
        <v>0.75</v>
      </c>
      <c r="AD324" s="61">
        <f>HLOOKUP(T324,既存設備NO2!$E$16:$P$17,2,0)</f>
        <v>0</v>
      </c>
      <c r="AE324" s="62">
        <f t="shared" si="11"/>
        <v>0.75</v>
      </c>
    </row>
    <row r="325" spans="13:31" ht="13.5" customHeight="1">
      <c r="M325" s="46">
        <v>3</v>
      </c>
      <c r="N325" s="47" t="s">
        <v>143</v>
      </c>
      <c r="O325" s="47" t="s">
        <v>489</v>
      </c>
      <c r="P325" s="47" t="s">
        <v>114</v>
      </c>
      <c r="Q325" s="47" t="s">
        <v>519</v>
      </c>
      <c r="R325" s="48">
        <v>5.8000000000000003E-2</v>
      </c>
      <c r="T325" s="55">
        <v>6</v>
      </c>
      <c r="U325" s="56">
        <v>2005</v>
      </c>
      <c r="V325" s="57" t="s">
        <v>124</v>
      </c>
      <c r="W325" s="57" t="s">
        <v>111</v>
      </c>
      <c r="X325" s="57" t="s">
        <v>140</v>
      </c>
      <c r="Y325" s="58" t="str">
        <f t="shared" si="10"/>
        <v>62005冷房ビル用マルチ無し（一定速）</v>
      </c>
      <c r="Z325" s="59">
        <v>0.25</v>
      </c>
      <c r="AA325" s="59">
        <v>0.75</v>
      </c>
      <c r="AB325" s="60">
        <v>0.25</v>
      </c>
      <c r="AC325" s="60">
        <v>0.75</v>
      </c>
      <c r="AD325" s="61">
        <f>HLOOKUP(T325,既存設備NO2!$E$16:$P$17,2,0)</f>
        <v>0</v>
      </c>
      <c r="AE325" s="62">
        <f t="shared" si="11"/>
        <v>0.75</v>
      </c>
    </row>
    <row r="326" spans="13:31" ht="13.5" customHeight="1">
      <c r="M326" s="46">
        <v>3</v>
      </c>
      <c r="N326" s="47" t="s">
        <v>149</v>
      </c>
      <c r="O326" s="47" t="s">
        <v>489</v>
      </c>
      <c r="P326" s="47" t="s">
        <v>114</v>
      </c>
      <c r="Q326" s="47" t="s">
        <v>520</v>
      </c>
      <c r="R326" s="48">
        <v>5.8000000000000003E-2</v>
      </c>
      <c r="T326" s="55">
        <v>6</v>
      </c>
      <c r="U326" s="56">
        <v>2005</v>
      </c>
      <c r="V326" s="57" t="s">
        <v>124</v>
      </c>
      <c r="W326" s="57" t="s">
        <v>121</v>
      </c>
      <c r="X326" s="57" t="s">
        <v>140</v>
      </c>
      <c r="Y326" s="58" t="str">
        <f t="shared" si="10"/>
        <v>62005冷房設備用無し（一定速）</v>
      </c>
      <c r="Z326" s="59">
        <v>0.25</v>
      </c>
      <c r="AA326" s="59">
        <v>0.75</v>
      </c>
      <c r="AB326" s="60">
        <v>0.25</v>
      </c>
      <c r="AC326" s="60">
        <v>0.75</v>
      </c>
      <c r="AD326" s="61">
        <f>HLOOKUP(T326,既存設備NO2!$E$16:$P$17,2,0)</f>
        <v>0</v>
      </c>
      <c r="AE326" s="62">
        <f t="shared" si="11"/>
        <v>0.75</v>
      </c>
    </row>
    <row r="327" spans="13:31" ht="13.5" customHeight="1">
      <c r="M327" s="46">
        <v>3</v>
      </c>
      <c r="N327" s="47" t="s">
        <v>154</v>
      </c>
      <c r="O327" s="47" t="s">
        <v>489</v>
      </c>
      <c r="P327" s="47" t="s">
        <v>114</v>
      </c>
      <c r="Q327" s="47" t="s">
        <v>521</v>
      </c>
      <c r="R327" s="48">
        <v>8.7999999999999995E-2</v>
      </c>
      <c r="T327" s="55">
        <v>6</v>
      </c>
      <c r="U327" s="56">
        <v>2005</v>
      </c>
      <c r="V327" s="57" t="s">
        <v>156</v>
      </c>
      <c r="W327" s="57" t="s">
        <v>125</v>
      </c>
      <c r="X327" s="57" t="s">
        <v>102</v>
      </c>
      <c r="Y327" s="58" t="str">
        <f t="shared" si="10"/>
        <v>62005暖房店舗用有り</v>
      </c>
      <c r="Z327" s="59">
        <v>-0.65</v>
      </c>
      <c r="AA327" s="59">
        <v>1.65</v>
      </c>
      <c r="AB327" s="60">
        <v>1.0726</v>
      </c>
      <c r="AC327" s="60">
        <v>1.2194</v>
      </c>
      <c r="AD327" s="61">
        <f>HLOOKUP(T327,既存設備NO2!$E$16:$P$17,2,0)</f>
        <v>0</v>
      </c>
      <c r="AE327" s="62">
        <f t="shared" si="11"/>
        <v>1.2190000000000001</v>
      </c>
    </row>
    <row r="328" spans="13:31" ht="13.5" customHeight="1">
      <c r="M328" s="46">
        <v>3</v>
      </c>
      <c r="N328" s="47" t="s">
        <v>153</v>
      </c>
      <c r="O328" s="47" t="s">
        <v>489</v>
      </c>
      <c r="P328" s="47" t="s">
        <v>114</v>
      </c>
      <c r="Q328" s="47" t="s">
        <v>522</v>
      </c>
      <c r="R328" s="48">
        <v>5.8000000000000003E-2</v>
      </c>
      <c r="T328" s="55">
        <v>6</v>
      </c>
      <c r="U328" s="56">
        <v>2005</v>
      </c>
      <c r="V328" s="57" t="s">
        <v>156</v>
      </c>
      <c r="W328" s="57" t="s">
        <v>111</v>
      </c>
      <c r="X328" s="57" t="s">
        <v>102</v>
      </c>
      <c r="Y328" s="58" t="str">
        <f t="shared" si="10"/>
        <v>62005暖房ビル用マルチ有り</v>
      </c>
      <c r="Z328" s="59">
        <v>-0.56000000000000005</v>
      </c>
      <c r="AA328" s="59">
        <v>1.56</v>
      </c>
      <c r="AB328" s="60">
        <v>1.0330999999999999</v>
      </c>
      <c r="AC328" s="60">
        <v>1.1617</v>
      </c>
      <c r="AD328" s="61">
        <f>HLOOKUP(T328,既存設備NO2!$E$16:$P$17,2,0)</f>
        <v>0</v>
      </c>
      <c r="AE328" s="62">
        <f t="shared" si="11"/>
        <v>1.161</v>
      </c>
    </row>
    <row r="329" spans="13:31" ht="13.5" customHeight="1">
      <c r="M329" s="46">
        <v>3</v>
      </c>
      <c r="N329" s="47" t="s">
        <v>110</v>
      </c>
      <c r="O329" s="47" t="s">
        <v>489</v>
      </c>
      <c r="P329" s="47" t="s">
        <v>114</v>
      </c>
      <c r="Q329" s="47" t="s">
        <v>523</v>
      </c>
      <c r="R329" s="48">
        <v>0</v>
      </c>
      <c r="T329" s="55">
        <v>6</v>
      </c>
      <c r="U329" s="56">
        <v>2005</v>
      </c>
      <c r="V329" s="57" t="s">
        <v>156</v>
      </c>
      <c r="W329" s="57" t="s">
        <v>121</v>
      </c>
      <c r="X329" s="57" t="s">
        <v>102</v>
      </c>
      <c r="Y329" s="58" t="str">
        <f t="shared" si="10"/>
        <v>62005暖房設備用有り</v>
      </c>
      <c r="Z329" s="59">
        <v>-0.126</v>
      </c>
      <c r="AA329" s="59">
        <v>1.1259999999999999</v>
      </c>
      <c r="AB329" s="60">
        <v>1.0239</v>
      </c>
      <c r="AC329" s="60">
        <v>0.83850000000000002</v>
      </c>
      <c r="AD329" s="61">
        <f>HLOOKUP(T329,既存設備NO2!$E$16:$P$17,2,0)</f>
        <v>0</v>
      </c>
      <c r="AE329" s="62">
        <f t="shared" si="11"/>
        <v>0.83799999999999997</v>
      </c>
    </row>
    <row r="330" spans="13:31" ht="13.5" customHeight="1">
      <c r="M330" s="46">
        <v>3</v>
      </c>
      <c r="N330" s="47" t="s">
        <v>90</v>
      </c>
      <c r="O330" s="47" t="s">
        <v>489</v>
      </c>
      <c r="P330" s="47" t="s">
        <v>114</v>
      </c>
      <c r="Q330" s="47" t="s">
        <v>524</v>
      </c>
      <c r="R330" s="48">
        <v>0</v>
      </c>
      <c r="T330" s="55">
        <v>6</v>
      </c>
      <c r="U330" s="56">
        <v>2005</v>
      </c>
      <c r="V330" s="57" t="s">
        <v>156</v>
      </c>
      <c r="W330" s="57" t="s">
        <v>125</v>
      </c>
      <c r="X330" s="57" t="s">
        <v>140</v>
      </c>
      <c r="Y330" s="58" t="str">
        <f t="shared" ref="Y330:Y393" si="12">T330&amp;U330&amp;V330&amp;W330&amp;X330</f>
        <v>62005暖房店舗用無し（一定速）</v>
      </c>
      <c r="Z330" s="59">
        <v>0.25</v>
      </c>
      <c r="AA330" s="59">
        <v>0.75</v>
      </c>
      <c r="AB330" s="60">
        <v>0.25</v>
      </c>
      <c r="AC330" s="60">
        <v>0.75</v>
      </c>
      <c r="AD330" s="61">
        <f>HLOOKUP(T330,既存設備NO2!$E$16:$P$17,2,0)</f>
        <v>0</v>
      </c>
      <c r="AE330" s="62">
        <f t="shared" si="11"/>
        <v>0.75</v>
      </c>
    </row>
    <row r="331" spans="13:31" ht="13.5" customHeight="1">
      <c r="M331" s="46">
        <v>3</v>
      </c>
      <c r="N331" s="47" t="s">
        <v>171</v>
      </c>
      <c r="O331" s="47" t="s">
        <v>489</v>
      </c>
      <c r="P331" s="47" t="s">
        <v>114</v>
      </c>
      <c r="Q331" s="47" t="s">
        <v>525</v>
      </c>
      <c r="R331" s="48">
        <v>0.151</v>
      </c>
      <c r="T331" s="55">
        <v>6</v>
      </c>
      <c r="U331" s="56">
        <v>2005</v>
      </c>
      <c r="V331" s="57" t="s">
        <v>156</v>
      </c>
      <c r="W331" s="57" t="s">
        <v>111</v>
      </c>
      <c r="X331" s="57" t="s">
        <v>140</v>
      </c>
      <c r="Y331" s="58" t="str">
        <f t="shared" si="12"/>
        <v>62005暖房ビル用マルチ無し（一定速）</v>
      </c>
      <c r="Z331" s="59">
        <v>0.25</v>
      </c>
      <c r="AA331" s="59">
        <v>0.75</v>
      </c>
      <c r="AB331" s="60">
        <v>0.25</v>
      </c>
      <c r="AC331" s="60">
        <v>0.75</v>
      </c>
      <c r="AD331" s="61">
        <f>HLOOKUP(T331,既存設備NO2!$E$16:$P$17,2,0)</f>
        <v>0</v>
      </c>
      <c r="AE331" s="62">
        <f t="shared" si="11"/>
        <v>0.75</v>
      </c>
    </row>
    <row r="332" spans="13:31" ht="13.5" customHeight="1">
      <c r="M332" s="46">
        <v>4</v>
      </c>
      <c r="N332" s="47" t="s">
        <v>112</v>
      </c>
      <c r="O332" s="47" t="s">
        <v>489</v>
      </c>
      <c r="P332" s="47" t="s">
        <v>114</v>
      </c>
      <c r="Q332" s="47" t="s">
        <v>526</v>
      </c>
      <c r="R332" s="48">
        <v>0.16</v>
      </c>
      <c r="T332" s="55">
        <v>6</v>
      </c>
      <c r="U332" s="56">
        <v>2005</v>
      </c>
      <c r="V332" s="57" t="s">
        <v>156</v>
      </c>
      <c r="W332" s="57" t="s">
        <v>121</v>
      </c>
      <c r="X332" s="57" t="s">
        <v>140</v>
      </c>
      <c r="Y332" s="58" t="str">
        <f t="shared" si="12"/>
        <v>62005暖房設備用無し（一定速）</v>
      </c>
      <c r="Z332" s="59">
        <v>0.25</v>
      </c>
      <c r="AA332" s="59">
        <v>0.75</v>
      </c>
      <c r="AB332" s="60">
        <v>0.25</v>
      </c>
      <c r="AC332" s="60">
        <v>0.75</v>
      </c>
      <c r="AD332" s="61">
        <f>HLOOKUP(T332,既存設備NO2!$E$16:$P$17,2,0)</f>
        <v>0</v>
      </c>
      <c r="AE332" s="62">
        <f t="shared" si="11"/>
        <v>0.75</v>
      </c>
    </row>
    <row r="333" spans="13:31" ht="13.5" customHeight="1">
      <c r="M333" s="46">
        <v>4</v>
      </c>
      <c r="N333" s="47" t="s">
        <v>122</v>
      </c>
      <c r="O333" s="47" t="s">
        <v>489</v>
      </c>
      <c r="P333" s="47" t="s">
        <v>114</v>
      </c>
      <c r="Q333" s="47" t="s">
        <v>527</v>
      </c>
      <c r="R333" s="48">
        <v>0.17799999999999999</v>
      </c>
      <c r="T333" s="55">
        <v>6</v>
      </c>
      <c r="U333" s="67">
        <v>2010</v>
      </c>
      <c r="V333" s="46" t="s">
        <v>124</v>
      </c>
      <c r="W333" s="46" t="s">
        <v>125</v>
      </c>
      <c r="X333" s="46" t="s">
        <v>102</v>
      </c>
      <c r="Y333" s="68" t="str">
        <f t="shared" si="12"/>
        <v>62010冷房店舗用有り</v>
      </c>
      <c r="Z333" s="69">
        <v>-1.1000000000000001</v>
      </c>
      <c r="AA333" s="69">
        <v>2.1</v>
      </c>
      <c r="AB333" s="70">
        <v>1.0511999999999999</v>
      </c>
      <c r="AC333" s="70">
        <v>1.5622</v>
      </c>
      <c r="AD333" s="61">
        <f>HLOOKUP(T333,既存設備NO2!$E$16:$P$17,2,0)</f>
        <v>0</v>
      </c>
      <c r="AE333" s="78">
        <f t="shared" si="11"/>
        <v>1.5620000000000001</v>
      </c>
    </row>
    <row r="334" spans="13:31" ht="13.5" customHeight="1">
      <c r="M334" s="46">
        <v>4</v>
      </c>
      <c r="N334" s="47" t="s">
        <v>130</v>
      </c>
      <c r="O334" s="47" t="s">
        <v>489</v>
      </c>
      <c r="P334" s="47" t="s">
        <v>114</v>
      </c>
      <c r="Q334" s="47" t="s">
        <v>528</v>
      </c>
      <c r="R334" s="48">
        <v>0.192</v>
      </c>
      <c r="T334" s="55">
        <v>6</v>
      </c>
      <c r="U334" s="67">
        <v>2010</v>
      </c>
      <c r="V334" s="46" t="s">
        <v>124</v>
      </c>
      <c r="W334" s="46" t="s">
        <v>111</v>
      </c>
      <c r="X334" s="46" t="s">
        <v>102</v>
      </c>
      <c r="Y334" s="68" t="str">
        <f t="shared" si="12"/>
        <v>62010冷房ビル用マルチ有り</v>
      </c>
      <c r="Z334" s="69">
        <v>-0.88</v>
      </c>
      <c r="AA334" s="69">
        <v>1.88</v>
      </c>
      <c r="AB334" s="70">
        <v>1.0548999999999999</v>
      </c>
      <c r="AC334" s="70">
        <v>1.3963000000000001</v>
      </c>
      <c r="AD334" s="61">
        <f>HLOOKUP(T334,既存設備NO2!$E$16:$P$17,2,0)</f>
        <v>0</v>
      </c>
      <c r="AE334" s="78">
        <f t="shared" si="11"/>
        <v>1.3959999999999999</v>
      </c>
    </row>
    <row r="335" spans="13:31" ht="14.25" customHeight="1">
      <c r="M335" s="46">
        <v>4</v>
      </c>
      <c r="N335" s="47" t="s">
        <v>128</v>
      </c>
      <c r="O335" s="47" t="s">
        <v>489</v>
      </c>
      <c r="P335" s="47" t="s">
        <v>114</v>
      </c>
      <c r="Q335" s="47" t="s">
        <v>529</v>
      </c>
      <c r="R335" s="48">
        <v>0.186</v>
      </c>
      <c r="T335" s="55">
        <v>6</v>
      </c>
      <c r="U335" s="67">
        <v>2010</v>
      </c>
      <c r="V335" s="46" t="s">
        <v>124</v>
      </c>
      <c r="W335" s="46" t="s">
        <v>121</v>
      </c>
      <c r="X335" s="46" t="s">
        <v>102</v>
      </c>
      <c r="Y335" s="68" t="str">
        <f t="shared" si="12"/>
        <v>62010冷房設備用有り</v>
      </c>
      <c r="Z335" s="69">
        <v>-0.26</v>
      </c>
      <c r="AA335" s="69">
        <v>1.26</v>
      </c>
      <c r="AB335" s="70">
        <v>1.1929000000000001</v>
      </c>
      <c r="AC335" s="70">
        <v>0.89680000000000004</v>
      </c>
      <c r="AD335" s="61">
        <f>HLOOKUP(T335,既存設備NO2!$E$16:$P$17,2,0)</f>
        <v>0</v>
      </c>
      <c r="AE335" s="78">
        <f t="shared" si="11"/>
        <v>0.89600000000000002</v>
      </c>
    </row>
    <row r="336" spans="13:31" ht="13.5" customHeight="1">
      <c r="M336" s="46">
        <v>4</v>
      </c>
      <c r="N336" s="47" t="s">
        <v>138</v>
      </c>
      <c r="O336" s="47" t="s">
        <v>489</v>
      </c>
      <c r="P336" s="47" t="s">
        <v>114</v>
      </c>
      <c r="Q336" s="47" t="s">
        <v>530</v>
      </c>
      <c r="R336" s="48">
        <v>0.153</v>
      </c>
      <c r="T336" s="55">
        <v>6</v>
      </c>
      <c r="U336" s="67">
        <v>2010</v>
      </c>
      <c r="V336" s="46" t="s">
        <v>124</v>
      </c>
      <c r="W336" s="46" t="s">
        <v>125</v>
      </c>
      <c r="X336" s="46" t="s">
        <v>140</v>
      </c>
      <c r="Y336" s="68" t="str">
        <f t="shared" si="12"/>
        <v>62010冷房店舗用無し（一定速）</v>
      </c>
      <c r="Z336" s="69">
        <v>0.25</v>
      </c>
      <c r="AA336" s="69">
        <v>0.75</v>
      </c>
      <c r="AB336" s="70">
        <v>0.25</v>
      </c>
      <c r="AC336" s="70">
        <v>0.75</v>
      </c>
      <c r="AD336" s="61">
        <f>HLOOKUP(T336,既存設備NO2!$E$16:$P$17,2,0)</f>
        <v>0</v>
      </c>
      <c r="AE336" s="78">
        <f t="shared" si="11"/>
        <v>0.75</v>
      </c>
    </row>
    <row r="337" spans="13:31" ht="13.5" customHeight="1">
      <c r="M337" s="46">
        <v>4</v>
      </c>
      <c r="N337" s="47" t="s">
        <v>143</v>
      </c>
      <c r="O337" s="47" t="s">
        <v>489</v>
      </c>
      <c r="P337" s="47" t="s">
        <v>114</v>
      </c>
      <c r="Q337" s="47" t="s">
        <v>531</v>
      </c>
      <c r="R337" s="48">
        <v>0.14299999999999999</v>
      </c>
      <c r="T337" s="55">
        <v>6</v>
      </c>
      <c r="U337" s="67">
        <v>2010</v>
      </c>
      <c r="V337" s="46" t="s">
        <v>124</v>
      </c>
      <c r="W337" s="46" t="s">
        <v>111</v>
      </c>
      <c r="X337" s="46" t="s">
        <v>140</v>
      </c>
      <c r="Y337" s="68" t="str">
        <f t="shared" si="12"/>
        <v>62010冷房ビル用マルチ無し（一定速）</v>
      </c>
      <c r="Z337" s="69">
        <v>0.25</v>
      </c>
      <c r="AA337" s="69">
        <v>0.75</v>
      </c>
      <c r="AB337" s="70">
        <v>0.25</v>
      </c>
      <c r="AC337" s="70">
        <v>0.75</v>
      </c>
      <c r="AD337" s="61">
        <f>HLOOKUP(T337,既存設備NO2!$E$16:$P$17,2,0)</f>
        <v>0</v>
      </c>
      <c r="AE337" s="78">
        <f t="shared" si="11"/>
        <v>0.75</v>
      </c>
    </row>
    <row r="338" spans="13:31" ht="13.5" customHeight="1">
      <c r="M338" s="46">
        <v>4</v>
      </c>
      <c r="N338" s="47" t="s">
        <v>149</v>
      </c>
      <c r="O338" s="47" t="s">
        <v>489</v>
      </c>
      <c r="P338" s="47" t="s">
        <v>114</v>
      </c>
      <c r="Q338" s="47" t="s">
        <v>532</v>
      </c>
      <c r="R338" s="48">
        <v>0.193</v>
      </c>
      <c r="T338" s="55">
        <v>6</v>
      </c>
      <c r="U338" s="67">
        <v>2010</v>
      </c>
      <c r="V338" s="46" t="s">
        <v>124</v>
      </c>
      <c r="W338" s="46" t="s">
        <v>121</v>
      </c>
      <c r="X338" s="46" t="s">
        <v>140</v>
      </c>
      <c r="Y338" s="68" t="str">
        <f t="shared" si="12"/>
        <v>62010冷房設備用無し（一定速）</v>
      </c>
      <c r="Z338" s="69">
        <v>0.25</v>
      </c>
      <c r="AA338" s="69">
        <v>0.75</v>
      </c>
      <c r="AB338" s="70">
        <v>0.25</v>
      </c>
      <c r="AC338" s="70">
        <v>0.75</v>
      </c>
      <c r="AD338" s="61">
        <f>HLOOKUP(T338,既存設備NO2!$E$16:$P$17,2,0)</f>
        <v>0</v>
      </c>
      <c r="AE338" s="78">
        <f t="shared" si="11"/>
        <v>0.75</v>
      </c>
    </row>
    <row r="339" spans="13:31" ht="14.25" customHeight="1">
      <c r="M339" s="46">
        <v>4</v>
      </c>
      <c r="N339" s="47" t="s">
        <v>154</v>
      </c>
      <c r="O339" s="47" t="s">
        <v>489</v>
      </c>
      <c r="P339" s="47" t="s">
        <v>114</v>
      </c>
      <c r="Q339" s="47" t="s">
        <v>533</v>
      </c>
      <c r="R339" s="48">
        <v>0.14000000000000001</v>
      </c>
      <c r="T339" s="55">
        <v>6</v>
      </c>
      <c r="U339" s="67">
        <v>2010</v>
      </c>
      <c r="V339" s="46" t="s">
        <v>156</v>
      </c>
      <c r="W339" s="46" t="s">
        <v>125</v>
      </c>
      <c r="X339" s="46" t="s">
        <v>102</v>
      </c>
      <c r="Y339" s="68" t="str">
        <f t="shared" si="12"/>
        <v>62010暖房店舗用有り</v>
      </c>
      <c r="Z339" s="69">
        <v>-0.72</v>
      </c>
      <c r="AA339" s="69">
        <v>1.72</v>
      </c>
      <c r="AB339" s="70">
        <v>1.0757000000000001</v>
      </c>
      <c r="AC339" s="70">
        <v>1.2710999999999999</v>
      </c>
      <c r="AD339" s="61">
        <f>HLOOKUP(T339,既存設備NO2!$E$16:$P$17,2,0)</f>
        <v>0</v>
      </c>
      <c r="AE339" s="78">
        <f t="shared" si="11"/>
        <v>1.2709999999999999</v>
      </c>
    </row>
    <row r="340" spans="13:31" ht="13.5" customHeight="1">
      <c r="M340" s="46">
        <v>4</v>
      </c>
      <c r="N340" s="47" t="s">
        <v>153</v>
      </c>
      <c r="O340" s="47" t="s">
        <v>489</v>
      </c>
      <c r="P340" s="47" t="s">
        <v>114</v>
      </c>
      <c r="Q340" s="47" t="s">
        <v>534</v>
      </c>
      <c r="R340" s="48">
        <v>0.16400000000000001</v>
      </c>
      <c r="T340" s="55">
        <v>6</v>
      </c>
      <c r="U340" s="67">
        <v>2010</v>
      </c>
      <c r="V340" s="46" t="s">
        <v>156</v>
      </c>
      <c r="W340" s="46" t="s">
        <v>111</v>
      </c>
      <c r="X340" s="46" t="s">
        <v>102</v>
      </c>
      <c r="Y340" s="68" t="str">
        <f t="shared" si="12"/>
        <v>62010暖房ビル用マルチ有り</v>
      </c>
      <c r="Z340" s="69">
        <v>-0.7</v>
      </c>
      <c r="AA340" s="69">
        <v>1.7</v>
      </c>
      <c r="AB340" s="70">
        <v>1.036</v>
      </c>
      <c r="AC340" s="70">
        <v>1.266</v>
      </c>
      <c r="AD340" s="61">
        <f>HLOOKUP(T340,既存設備NO2!$E$16:$P$17,2,0)</f>
        <v>0</v>
      </c>
      <c r="AE340" s="78">
        <f t="shared" si="11"/>
        <v>1.266</v>
      </c>
    </row>
    <row r="341" spans="13:31" ht="13.5" customHeight="1">
      <c r="M341" s="46">
        <v>4</v>
      </c>
      <c r="N341" s="47" t="s">
        <v>110</v>
      </c>
      <c r="O341" s="47" t="s">
        <v>489</v>
      </c>
      <c r="P341" s="47" t="s">
        <v>114</v>
      </c>
      <c r="Q341" s="47" t="s">
        <v>535</v>
      </c>
      <c r="R341" s="48">
        <v>0.184</v>
      </c>
      <c r="T341" s="55">
        <v>6</v>
      </c>
      <c r="U341" s="67">
        <v>2010</v>
      </c>
      <c r="V341" s="46" t="s">
        <v>156</v>
      </c>
      <c r="W341" s="46" t="s">
        <v>121</v>
      </c>
      <c r="X341" s="46" t="s">
        <v>102</v>
      </c>
      <c r="Y341" s="68" t="str">
        <f t="shared" si="12"/>
        <v>62010暖房設備用有り</v>
      </c>
      <c r="Z341" s="69">
        <v>-0.26</v>
      </c>
      <c r="AA341" s="69">
        <v>1.26</v>
      </c>
      <c r="AB341" s="70">
        <v>0.82779999999999998</v>
      </c>
      <c r="AC341" s="70">
        <v>0.98809999999999998</v>
      </c>
      <c r="AD341" s="61">
        <f>HLOOKUP(T341,既存設備NO2!$E$16:$P$17,2,0)</f>
        <v>0</v>
      </c>
      <c r="AE341" s="78">
        <f t="shared" si="11"/>
        <v>0.98799999999999999</v>
      </c>
    </row>
    <row r="342" spans="13:31" ht="13.5" customHeight="1">
      <c r="M342" s="46">
        <v>4</v>
      </c>
      <c r="N342" s="47" t="s">
        <v>90</v>
      </c>
      <c r="O342" s="47" t="s">
        <v>489</v>
      </c>
      <c r="P342" s="47" t="s">
        <v>114</v>
      </c>
      <c r="Q342" s="47" t="s">
        <v>536</v>
      </c>
      <c r="R342" s="48">
        <v>0.184</v>
      </c>
      <c r="T342" s="55">
        <v>6</v>
      </c>
      <c r="U342" s="67">
        <v>2010</v>
      </c>
      <c r="V342" s="46" t="s">
        <v>156</v>
      </c>
      <c r="W342" s="46" t="s">
        <v>125</v>
      </c>
      <c r="X342" s="46" t="s">
        <v>140</v>
      </c>
      <c r="Y342" s="68" t="str">
        <f t="shared" si="12"/>
        <v>62010暖房店舗用無し（一定速）</v>
      </c>
      <c r="Z342" s="69">
        <v>0.25</v>
      </c>
      <c r="AA342" s="69">
        <v>0.75</v>
      </c>
      <c r="AB342" s="70">
        <v>0.25</v>
      </c>
      <c r="AC342" s="70">
        <v>0.75</v>
      </c>
      <c r="AD342" s="61">
        <f>HLOOKUP(T342,既存設備NO2!$E$16:$P$17,2,0)</f>
        <v>0</v>
      </c>
      <c r="AE342" s="78">
        <f t="shared" si="11"/>
        <v>0.75</v>
      </c>
    </row>
    <row r="343" spans="13:31" ht="13.5" customHeight="1">
      <c r="M343" s="46">
        <v>4</v>
      </c>
      <c r="N343" s="47" t="s">
        <v>171</v>
      </c>
      <c r="O343" s="47" t="s">
        <v>489</v>
      </c>
      <c r="P343" s="47" t="s">
        <v>114</v>
      </c>
      <c r="Q343" s="47" t="s">
        <v>537</v>
      </c>
      <c r="R343" s="48">
        <v>0.187</v>
      </c>
      <c r="T343" s="55">
        <v>6</v>
      </c>
      <c r="U343" s="67">
        <v>2010</v>
      </c>
      <c r="V343" s="46" t="s">
        <v>156</v>
      </c>
      <c r="W343" s="46" t="s">
        <v>111</v>
      </c>
      <c r="X343" s="46" t="s">
        <v>140</v>
      </c>
      <c r="Y343" s="68" t="str">
        <f t="shared" si="12"/>
        <v>62010暖房ビル用マルチ無し（一定速）</v>
      </c>
      <c r="Z343" s="69">
        <v>0.25</v>
      </c>
      <c r="AA343" s="69">
        <v>0.75</v>
      </c>
      <c r="AB343" s="70">
        <v>0.25</v>
      </c>
      <c r="AC343" s="70">
        <v>0.75</v>
      </c>
      <c r="AD343" s="61">
        <f>HLOOKUP(T343,既存設備NO2!$E$16:$P$17,2,0)</f>
        <v>0</v>
      </c>
      <c r="AE343" s="78">
        <f t="shared" si="11"/>
        <v>0.75</v>
      </c>
    </row>
    <row r="344" spans="13:31" ht="13.5" customHeight="1">
      <c r="M344" s="46">
        <v>5</v>
      </c>
      <c r="N344" s="47" t="s">
        <v>112</v>
      </c>
      <c r="O344" s="47" t="s">
        <v>489</v>
      </c>
      <c r="P344" s="47" t="s">
        <v>114</v>
      </c>
      <c r="Q344" s="47" t="s">
        <v>538</v>
      </c>
      <c r="R344" s="48">
        <v>0.25700000000000001</v>
      </c>
      <c r="T344" s="55">
        <v>6</v>
      </c>
      <c r="U344" s="67">
        <v>2010</v>
      </c>
      <c r="V344" s="46" t="s">
        <v>156</v>
      </c>
      <c r="W344" s="46" t="s">
        <v>121</v>
      </c>
      <c r="X344" s="46" t="s">
        <v>140</v>
      </c>
      <c r="Y344" s="68" t="str">
        <f t="shared" si="12"/>
        <v>62010暖房設備用無し（一定速）</v>
      </c>
      <c r="Z344" s="69">
        <v>0.25</v>
      </c>
      <c r="AA344" s="69">
        <v>0.75</v>
      </c>
      <c r="AB344" s="70">
        <v>0.25</v>
      </c>
      <c r="AC344" s="70">
        <v>0.75</v>
      </c>
      <c r="AD344" s="61">
        <f>HLOOKUP(T344,既存設備NO2!$E$16:$P$17,2,0)</f>
        <v>0</v>
      </c>
      <c r="AE344" s="78">
        <f t="shared" si="11"/>
        <v>0.75</v>
      </c>
    </row>
    <row r="345" spans="13:31" ht="13.5" customHeight="1">
      <c r="M345" s="46">
        <v>5</v>
      </c>
      <c r="N345" s="47" t="s">
        <v>122</v>
      </c>
      <c r="O345" s="47" t="s">
        <v>489</v>
      </c>
      <c r="P345" s="47" t="s">
        <v>114</v>
      </c>
      <c r="Q345" s="47" t="s">
        <v>539</v>
      </c>
      <c r="R345" s="48">
        <v>0.30299999999999999</v>
      </c>
      <c r="T345" s="55">
        <v>6</v>
      </c>
      <c r="U345" s="67">
        <v>2015</v>
      </c>
      <c r="V345" s="46" t="s">
        <v>124</v>
      </c>
      <c r="W345" s="46" t="s">
        <v>125</v>
      </c>
      <c r="X345" s="46" t="s">
        <v>102</v>
      </c>
      <c r="Y345" s="68" t="str">
        <f t="shared" si="12"/>
        <v>62015冷房店舗用有り</v>
      </c>
      <c r="Z345" s="69">
        <v>-1.38</v>
      </c>
      <c r="AA345" s="69">
        <v>2.38</v>
      </c>
      <c r="AB345" s="70">
        <v>1.0581</v>
      </c>
      <c r="AC345" s="70">
        <v>1.7705</v>
      </c>
      <c r="AD345" s="61">
        <f>HLOOKUP(T345,既存設備NO2!$E$16:$P$17,2,0)</f>
        <v>0</v>
      </c>
      <c r="AE345" s="78">
        <f t="shared" si="11"/>
        <v>1.77</v>
      </c>
    </row>
    <row r="346" spans="13:31" ht="13.5" customHeight="1">
      <c r="M346" s="46">
        <v>5</v>
      </c>
      <c r="N346" s="47" t="s">
        <v>130</v>
      </c>
      <c r="O346" s="47" t="s">
        <v>489</v>
      </c>
      <c r="P346" s="47" t="s">
        <v>114</v>
      </c>
      <c r="Q346" s="47" t="s">
        <v>540</v>
      </c>
      <c r="R346" s="48">
        <v>0.27500000000000002</v>
      </c>
      <c r="T346" s="55">
        <v>6</v>
      </c>
      <c r="U346" s="56">
        <v>2015</v>
      </c>
      <c r="V346" s="57" t="s">
        <v>124</v>
      </c>
      <c r="W346" s="57" t="s">
        <v>111</v>
      </c>
      <c r="X346" s="57" t="s">
        <v>102</v>
      </c>
      <c r="Y346" s="58" t="str">
        <f t="shared" si="12"/>
        <v>62015冷房ビル用マルチ有り</v>
      </c>
      <c r="Z346" s="59">
        <v>-1.5740000000000001</v>
      </c>
      <c r="AA346" s="59">
        <v>2.5739999999999998</v>
      </c>
      <c r="AB346" s="60">
        <v>1.0751999999999999</v>
      </c>
      <c r="AC346" s="60">
        <v>1.9117</v>
      </c>
      <c r="AD346" s="61">
        <f>HLOOKUP(T346,既存設備NO2!$E$16:$P$17,2,0)</f>
        <v>0</v>
      </c>
      <c r="AE346" s="62">
        <f t="shared" si="11"/>
        <v>1.911</v>
      </c>
    </row>
    <row r="347" spans="13:31" ht="13.5" customHeight="1">
      <c r="M347" s="46">
        <v>5</v>
      </c>
      <c r="N347" s="47" t="s">
        <v>128</v>
      </c>
      <c r="O347" s="47" t="s">
        <v>489</v>
      </c>
      <c r="P347" s="47" t="s">
        <v>114</v>
      </c>
      <c r="Q347" s="47" t="s">
        <v>541</v>
      </c>
      <c r="R347" s="48">
        <v>0.16900000000000001</v>
      </c>
      <c r="T347" s="55">
        <v>6</v>
      </c>
      <c r="U347" s="56">
        <v>2015</v>
      </c>
      <c r="V347" s="57" t="s">
        <v>124</v>
      </c>
      <c r="W347" s="57" t="s">
        <v>121</v>
      </c>
      <c r="X347" s="57" t="s">
        <v>102</v>
      </c>
      <c r="Y347" s="58" t="str">
        <f t="shared" si="12"/>
        <v>62015冷房設備用有り</v>
      </c>
      <c r="Z347" s="59">
        <v>-0.62</v>
      </c>
      <c r="AA347" s="59">
        <v>1.62</v>
      </c>
      <c r="AB347" s="60">
        <v>1.0472999999999999</v>
      </c>
      <c r="AC347" s="60">
        <v>1.2032</v>
      </c>
      <c r="AD347" s="61">
        <f>HLOOKUP(T347,既存設備NO2!$E$16:$P$17,2,0)</f>
        <v>0</v>
      </c>
      <c r="AE347" s="62">
        <f t="shared" si="11"/>
        <v>1.2030000000000001</v>
      </c>
    </row>
    <row r="348" spans="13:31" ht="13.5" customHeight="1">
      <c r="M348" s="46">
        <v>5</v>
      </c>
      <c r="N348" s="47" t="s">
        <v>138</v>
      </c>
      <c r="O348" s="47" t="s">
        <v>489</v>
      </c>
      <c r="P348" s="47" t="s">
        <v>114</v>
      </c>
      <c r="Q348" s="47" t="s">
        <v>542</v>
      </c>
      <c r="R348" s="48">
        <v>0.248</v>
      </c>
      <c r="T348" s="55">
        <v>6</v>
      </c>
      <c r="U348" s="56">
        <v>2015</v>
      </c>
      <c r="V348" s="57" t="s">
        <v>124</v>
      </c>
      <c r="W348" s="57" t="s">
        <v>125</v>
      </c>
      <c r="X348" s="57" t="s">
        <v>140</v>
      </c>
      <c r="Y348" s="58" t="str">
        <f t="shared" si="12"/>
        <v>62015冷房店舗用無し（一定速）</v>
      </c>
      <c r="Z348" s="59">
        <v>0.25</v>
      </c>
      <c r="AA348" s="59">
        <v>0.75</v>
      </c>
      <c r="AB348" s="60">
        <v>0.25</v>
      </c>
      <c r="AC348" s="60">
        <v>0.75</v>
      </c>
      <c r="AD348" s="61">
        <f>HLOOKUP(T348,既存設備NO2!$E$16:$P$17,2,0)</f>
        <v>0</v>
      </c>
      <c r="AE348" s="62">
        <f t="shared" si="11"/>
        <v>0.75</v>
      </c>
    </row>
    <row r="349" spans="13:31" ht="13.5" customHeight="1">
      <c r="M349" s="46">
        <v>5</v>
      </c>
      <c r="N349" s="47" t="s">
        <v>143</v>
      </c>
      <c r="O349" s="47" t="s">
        <v>489</v>
      </c>
      <c r="P349" s="47" t="s">
        <v>114</v>
      </c>
      <c r="Q349" s="47" t="s">
        <v>543</v>
      </c>
      <c r="R349" s="48">
        <v>0.28999999999999998</v>
      </c>
      <c r="T349" s="55">
        <v>6</v>
      </c>
      <c r="U349" s="56">
        <v>2015</v>
      </c>
      <c r="V349" s="57" t="s">
        <v>124</v>
      </c>
      <c r="W349" s="57" t="s">
        <v>111</v>
      </c>
      <c r="X349" s="57" t="s">
        <v>140</v>
      </c>
      <c r="Y349" s="58" t="str">
        <f t="shared" si="12"/>
        <v>62015冷房ビル用マルチ無し（一定速）</v>
      </c>
      <c r="Z349" s="59">
        <v>0.25</v>
      </c>
      <c r="AA349" s="59">
        <v>0.75</v>
      </c>
      <c r="AB349" s="60">
        <v>0.25</v>
      </c>
      <c r="AC349" s="60">
        <v>0.75</v>
      </c>
      <c r="AD349" s="61">
        <f>HLOOKUP(T349,既存設備NO2!$E$16:$P$17,2,0)</f>
        <v>0</v>
      </c>
      <c r="AE349" s="62">
        <f t="shared" si="11"/>
        <v>0.75</v>
      </c>
    </row>
    <row r="350" spans="13:31" ht="13.5" customHeight="1">
      <c r="M350" s="46">
        <v>5</v>
      </c>
      <c r="N350" s="47" t="s">
        <v>149</v>
      </c>
      <c r="O350" s="47" t="s">
        <v>489</v>
      </c>
      <c r="P350" s="47" t="s">
        <v>114</v>
      </c>
      <c r="Q350" s="47" t="s">
        <v>544</v>
      </c>
      <c r="R350" s="48">
        <v>0.27500000000000002</v>
      </c>
      <c r="T350" s="55">
        <v>6</v>
      </c>
      <c r="U350" s="56">
        <v>2015</v>
      </c>
      <c r="V350" s="57" t="s">
        <v>124</v>
      </c>
      <c r="W350" s="57" t="s">
        <v>121</v>
      </c>
      <c r="X350" s="57" t="s">
        <v>140</v>
      </c>
      <c r="Y350" s="58" t="str">
        <f t="shared" si="12"/>
        <v>62015冷房設備用無し（一定速）</v>
      </c>
      <c r="Z350" s="59">
        <v>0.25</v>
      </c>
      <c r="AA350" s="59">
        <v>0.75</v>
      </c>
      <c r="AB350" s="60">
        <v>0.25</v>
      </c>
      <c r="AC350" s="60">
        <v>0.75</v>
      </c>
      <c r="AD350" s="61">
        <f>HLOOKUP(T350,既存設備NO2!$E$16:$P$17,2,0)</f>
        <v>0</v>
      </c>
      <c r="AE350" s="62">
        <f t="shared" si="11"/>
        <v>0.75</v>
      </c>
    </row>
    <row r="351" spans="13:31" ht="13.5" customHeight="1">
      <c r="M351" s="46">
        <v>5</v>
      </c>
      <c r="N351" s="47" t="s">
        <v>154</v>
      </c>
      <c r="O351" s="47" t="s">
        <v>489</v>
      </c>
      <c r="P351" s="47" t="s">
        <v>114</v>
      </c>
      <c r="Q351" s="47" t="s">
        <v>545</v>
      </c>
      <c r="R351" s="48">
        <v>0.26100000000000001</v>
      </c>
      <c r="T351" s="55">
        <v>6</v>
      </c>
      <c r="U351" s="56">
        <v>2015</v>
      </c>
      <c r="V351" s="57" t="s">
        <v>156</v>
      </c>
      <c r="W351" s="57" t="s">
        <v>125</v>
      </c>
      <c r="X351" s="57" t="s">
        <v>102</v>
      </c>
      <c r="Y351" s="58" t="str">
        <f t="shared" si="12"/>
        <v>62015暖房店舗用有り</v>
      </c>
      <c r="Z351" s="59">
        <v>-0.97</v>
      </c>
      <c r="AA351" s="59">
        <v>1.97</v>
      </c>
      <c r="AB351" s="60">
        <v>1.0867</v>
      </c>
      <c r="AC351" s="60">
        <v>1.4558</v>
      </c>
      <c r="AD351" s="61">
        <f>HLOOKUP(T351,既存設備NO2!$E$16:$P$17,2,0)</f>
        <v>0</v>
      </c>
      <c r="AE351" s="62">
        <f t="shared" si="11"/>
        <v>1.4550000000000001</v>
      </c>
    </row>
    <row r="352" spans="13:31" ht="13.5" customHeight="1">
      <c r="M352" s="46">
        <v>5</v>
      </c>
      <c r="N352" s="47" t="s">
        <v>153</v>
      </c>
      <c r="O352" s="47" t="s">
        <v>489</v>
      </c>
      <c r="P352" s="47" t="s">
        <v>114</v>
      </c>
      <c r="Q352" s="47" t="s">
        <v>546</v>
      </c>
      <c r="R352" s="48">
        <v>0.26800000000000002</v>
      </c>
      <c r="T352" s="55">
        <v>6</v>
      </c>
      <c r="U352" s="56">
        <v>2015</v>
      </c>
      <c r="V352" s="57" t="s">
        <v>156</v>
      </c>
      <c r="W352" s="57" t="s">
        <v>111</v>
      </c>
      <c r="X352" s="57" t="s">
        <v>102</v>
      </c>
      <c r="Y352" s="58" t="str">
        <f t="shared" si="12"/>
        <v>62015暖房ビル用マルチ有り</v>
      </c>
      <c r="Z352" s="59">
        <v>-0.876</v>
      </c>
      <c r="AA352" s="59">
        <v>1.8759999999999999</v>
      </c>
      <c r="AB352" s="60">
        <v>1.0398000000000001</v>
      </c>
      <c r="AC352" s="60">
        <v>1.3971</v>
      </c>
      <c r="AD352" s="61">
        <f>HLOOKUP(T352,既存設備NO2!$E$16:$P$17,2,0)</f>
        <v>0</v>
      </c>
      <c r="AE352" s="62">
        <f t="shared" si="11"/>
        <v>1.397</v>
      </c>
    </row>
    <row r="353" spans="13:31" ht="13.5" customHeight="1">
      <c r="M353" s="46">
        <v>5</v>
      </c>
      <c r="N353" s="47" t="s">
        <v>110</v>
      </c>
      <c r="O353" s="47" t="s">
        <v>489</v>
      </c>
      <c r="P353" s="47" t="s">
        <v>114</v>
      </c>
      <c r="Q353" s="47" t="s">
        <v>547</v>
      </c>
      <c r="R353" s="48">
        <v>0.20499999999999999</v>
      </c>
      <c r="T353" s="55">
        <v>6</v>
      </c>
      <c r="U353" s="56">
        <v>2015</v>
      </c>
      <c r="V353" s="57" t="s">
        <v>156</v>
      </c>
      <c r="W353" s="57" t="s">
        <v>121</v>
      </c>
      <c r="X353" s="57" t="s">
        <v>102</v>
      </c>
      <c r="Y353" s="58" t="str">
        <f t="shared" si="12"/>
        <v>62015暖房設備用有り</v>
      </c>
      <c r="Z353" s="59">
        <v>-0.59799999999999998</v>
      </c>
      <c r="AA353" s="59">
        <v>1.5980000000000001</v>
      </c>
      <c r="AB353" s="60">
        <v>1.0339</v>
      </c>
      <c r="AC353" s="60">
        <v>1.19</v>
      </c>
      <c r="AD353" s="61">
        <f>HLOOKUP(T353,既存設備NO2!$E$16:$P$17,2,0)</f>
        <v>0</v>
      </c>
      <c r="AE353" s="62">
        <f t="shared" si="11"/>
        <v>1.19</v>
      </c>
    </row>
    <row r="354" spans="13:31" ht="13.5" customHeight="1">
      <c r="M354" s="46">
        <v>5</v>
      </c>
      <c r="N354" s="47" t="s">
        <v>90</v>
      </c>
      <c r="O354" s="47" t="s">
        <v>489</v>
      </c>
      <c r="P354" s="47" t="s">
        <v>114</v>
      </c>
      <c r="Q354" s="47" t="s">
        <v>548</v>
      </c>
      <c r="R354" s="48">
        <v>9.5000000000000001E-2</v>
      </c>
      <c r="T354" s="55">
        <v>6</v>
      </c>
      <c r="U354" s="56">
        <v>2015</v>
      </c>
      <c r="V354" s="57" t="s">
        <v>156</v>
      </c>
      <c r="W354" s="57" t="s">
        <v>125</v>
      </c>
      <c r="X354" s="57" t="s">
        <v>140</v>
      </c>
      <c r="Y354" s="58" t="str">
        <f t="shared" si="12"/>
        <v>62015暖房店舗用無し（一定速）</v>
      </c>
      <c r="Z354" s="59">
        <v>0.25</v>
      </c>
      <c r="AA354" s="59">
        <v>0.75</v>
      </c>
      <c r="AB354" s="60">
        <v>0.25</v>
      </c>
      <c r="AC354" s="60">
        <v>0.75</v>
      </c>
      <c r="AD354" s="61">
        <f>HLOOKUP(T354,既存設備NO2!$E$16:$P$17,2,0)</f>
        <v>0</v>
      </c>
      <c r="AE354" s="62">
        <f t="shared" si="11"/>
        <v>0.75</v>
      </c>
    </row>
    <row r="355" spans="13:31" ht="13.5" customHeight="1">
      <c r="M355" s="46">
        <v>5</v>
      </c>
      <c r="N355" s="47" t="s">
        <v>171</v>
      </c>
      <c r="O355" s="47" t="s">
        <v>489</v>
      </c>
      <c r="P355" s="47" t="s">
        <v>114</v>
      </c>
      <c r="Q355" s="47" t="s">
        <v>549</v>
      </c>
      <c r="R355" s="48">
        <v>0.30399999999999999</v>
      </c>
      <c r="T355" s="55">
        <v>6</v>
      </c>
      <c r="U355" s="56">
        <v>2015</v>
      </c>
      <c r="V355" s="57" t="s">
        <v>156</v>
      </c>
      <c r="W355" s="57" t="s">
        <v>111</v>
      </c>
      <c r="X355" s="57" t="s">
        <v>140</v>
      </c>
      <c r="Y355" s="58" t="str">
        <f t="shared" si="12"/>
        <v>62015暖房ビル用マルチ無し（一定速）</v>
      </c>
      <c r="Z355" s="59">
        <v>0.25</v>
      </c>
      <c r="AA355" s="59">
        <v>0.75</v>
      </c>
      <c r="AB355" s="60">
        <v>0.25</v>
      </c>
      <c r="AC355" s="60">
        <v>0.75</v>
      </c>
      <c r="AD355" s="61">
        <f>HLOOKUP(T355,既存設備NO2!$E$16:$P$17,2,0)</f>
        <v>0</v>
      </c>
      <c r="AE355" s="62">
        <f t="shared" si="11"/>
        <v>0.75</v>
      </c>
    </row>
    <row r="356" spans="13:31" ht="13.5" customHeight="1">
      <c r="M356" s="46">
        <v>6</v>
      </c>
      <c r="N356" s="47" t="s">
        <v>112</v>
      </c>
      <c r="O356" s="47" t="s">
        <v>489</v>
      </c>
      <c r="P356" s="47" t="s">
        <v>114</v>
      </c>
      <c r="Q356" s="47" t="s">
        <v>550</v>
      </c>
      <c r="R356" s="48">
        <v>0.317</v>
      </c>
      <c r="T356" s="55">
        <v>6</v>
      </c>
      <c r="U356" s="57">
        <v>2015</v>
      </c>
      <c r="V356" s="57" t="s">
        <v>156</v>
      </c>
      <c r="W356" s="57" t="s">
        <v>121</v>
      </c>
      <c r="X356" s="57" t="s">
        <v>140</v>
      </c>
      <c r="Y356" s="58" t="str">
        <f t="shared" si="12"/>
        <v>62015暖房設備用無し（一定速）</v>
      </c>
      <c r="Z356" s="59">
        <v>0.25</v>
      </c>
      <c r="AA356" s="59">
        <v>0.75</v>
      </c>
      <c r="AB356" s="60">
        <v>0.25</v>
      </c>
      <c r="AC356" s="60">
        <v>0.75</v>
      </c>
      <c r="AD356" s="61">
        <f>HLOOKUP(T356,既存設備NO2!$E$16:$P$17,2,0)</f>
        <v>0</v>
      </c>
      <c r="AE356" s="62">
        <f t="shared" si="11"/>
        <v>0.75</v>
      </c>
    </row>
    <row r="357" spans="13:31" ht="13.5" customHeight="1">
      <c r="M357" s="46">
        <v>6</v>
      </c>
      <c r="N357" s="47" t="s">
        <v>122</v>
      </c>
      <c r="O357" s="47" t="s">
        <v>489</v>
      </c>
      <c r="P357" s="47" t="s">
        <v>114</v>
      </c>
      <c r="Q357" s="47" t="s">
        <v>551</v>
      </c>
      <c r="R357" s="48">
        <v>0.41499999999999998</v>
      </c>
      <c r="T357" s="71">
        <v>6</v>
      </c>
      <c r="U357" s="72">
        <v>2020</v>
      </c>
      <c r="V357" s="72" t="s">
        <v>124</v>
      </c>
      <c r="W357" s="72" t="s">
        <v>125</v>
      </c>
      <c r="X357" s="72" t="s">
        <v>102</v>
      </c>
      <c r="Y357" s="73" t="str">
        <f t="shared" si="12"/>
        <v>62020冷房店舗用有り</v>
      </c>
      <c r="Z357" s="72">
        <v>-1.38</v>
      </c>
      <c r="AA357" s="72">
        <v>2.38</v>
      </c>
      <c r="AB357" s="72">
        <v>1.0581</v>
      </c>
      <c r="AC357" s="72">
        <v>1.7705</v>
      </c>
      <c r="AD357" s="61">
        <f>HLOOKUP(T357,既存設備NO2!$E$16:$P$17,2,0)</f>
        <v>0</v>
      </c>
      <c r="AE357" s="74">
        <f t="shared" si="11"/>
        <v>1.77</v>
      </c>
    </row>
    <row r="358" spans="13:31" ht="13.5" customHeight="1">
      <c r="M358" s="46">
        <v>6</v>
      </c>
      <c r="N358" s="47" t="s">
        <v>130</v>
      </c>
      <c r="O358" s="47" t="s">
        <v>489</v>
      </c>
      <c r="P358" s="47" t="s">
        <v>114</v>
      </c>
      <c r="Q358" s="47" t="s">
        <v>552</v>
      </c>
      <c r="R358" s="48">
        <v>0.38200000000000001</v>
      </c>
      <c r="T358" s="71">
        <v>6</v>
      </c>
      <c r="U358" s="72">
        <v>2020</v>
      </c>
      <c r="V358" s="72" t="s">
        <v>124</v>
      </c>
      <c r="W358" s="72" t="s">
        <v>111</v>
      </c>
      <c r="X358" s="72" t="s">
        <v>102</v>
      </c>
      <c r="Y358" s="73" t="str">
        <f t="shared" si="12"/>
        <v>62020冷房ビル用マルチ有り</v>
      </c>
      <c r="Z358" s="72">
        <v>-1.68</v>
      </c>
      <c r="AA358" s="72">
        <v>2.68</v>
      </c>
      <c r="AB358" s="72">
        <v>1.0788</v>
      </c>
      <c r="AC358" s="72">
        <v>2.0053000000000001</v>
      </c>
      <c r="AD358" s="61">
        <f>HLOOKUP(T358,既存設備NO2!$E$16:$P$17,2,0)</f>
        <v>0</v>
      </c>
      <c r="AE358" s="74">
        <f>ROUNDDOWN(IF(AD358&gt;=0.25,Z358*AD358+AA358,AB358*AD358+AC358),3)</f>
        <v>2.0049999999999999</v>
      </c>
    </row>
    <row r="359" spans="13:31" ht="13.5" customHeight="1">
      <c r="M359" s="46">
        <v>6</v>
      </c>
      <c r="N359" s="47" t="s">
        <v>128</v>
      </c>
      <c r="O359" s="47" t="s">
        <v>489</v>
      </c>
      <c r="P359" s="47" t="s">
        <v>114</v>
      </c>
      <c r="Q359" s="47" t="s">
        <v>553</v>
      </c>
      <c r="R359" s="48">
        <v>0.23799999999999999</v>
      </c>
      <c r="T359" s="71">
        <v>6</v>
      </c>
      <c r="U359" s="72">
        <v>2020</v>
      </c>
      <c r="V359" s="72" t="s">
        <v>124</v>
      </c>
      <c r="W359" s="72" t="s">
        <v>121</v>
      </c>
      <c r="X359" s="72" t="s">
        <v>102</v>
      </c>
      <c r="Y359" s="73" t="str">
        <f t="shared" si="12"/>
        <v>62020冷房設備用有り</v>
      </c>
      <c r="Z359" s="72">
        <v>-0.62</v>
      </c>
      <c r="AA359" s="72">
        <v>1.62</v>
      </c>
      <c r="AB359" s="72">
        <v>1.0472999999999999</v>
      </c>
      <c r="AC359" s="72">
        <v>1.2032</v>
      </c>
      <c r="AD359" s="61">
        <f>HLOOKUP(T359,既存設備NO2!$E$16:$P$17,2,0)</f>
        <v>0</v>
      </c>
      <c r="AE359" s="74">
        <f t="shared" si="11"/>
        <v>1.2030000000000001</v>
      </c>
    </row>
    <row r="360" spans="13:31" ht="13.5" customHeight="1">
      <c r="M360" s="46">
        <v>6</v>
      </c>
      <c r="N360" s="47" t="s">
        <v>138</v>
      </c>
      <c r="O360" s="47" t="s">
        <v>489</v>
      </c>
      <c r="P360" s="47" t="s">
        <v>114</v>
      </c>
      <c r="Q360" s="47" t="s">
        <v>554</v>
      </c>
      <c r="R360" s="48">
        <v>0.375</v>
      </c>
      <c r="T360" s="71">
        <v>6</v>
      </c>
      <c r="U360" s="72">
        <v>2020</v>
      </c>
      <c r="V360" s="72" t="s">
        <v>124</v>
      </c>
      <c r="W360" s="72" t="s">
        <v>125</v>
      </c>
      <c r="X360" s="72" t="s">
        <v>140</v>
      </c>
      <c r="Y360" s="73" t="str">
        <f t="shared" si="12"/>
        <v>62020冷房店舗用無し（一定速）</v>
      </c>
      <c r="Z360" s="75">
        <v>0.25</v>
      </c>
      <c r="AA360" s="75">
        <v>0.75</v>
      </c>
      <c r="AB360" s="76">
        <v>0.25</v>
      </c>
      <c r="AC360" s="76">
        <v>0.75</v>
      </c>
      <c r="AD360" s="61">
        <f>HLOOKUP(T360,既存設備NO2!$E$16:$P$17,2,0)</f>
        <v>0</v>
      </c>
      <c r="AE360" s="74">
        <f t="shared" si="11"/>
        <v>0.75</v>
      </c>
    </row>
    <row r="361" spans="13:31" ht="13.5" customHeight="1">
      <c r="M361" s="46">
        <v>6</v>
      </c>
      <c r="N361" s="47" t="s">
        <v>143</v>
      </c>
      <c r="O361" s="47" t="s">
        <v>489</v>
      </c>
      <c r="P361" s="47" t="s">
        <v>114</v>
      </c>
      <c r="Q361" s="47" t="s">
        <v>555</v>
      </c>
      <c r="R361" s="48">
        <v>0.40200000000000002</v>
      </c>
      <c r="T361" s="71">
        <v>6</v>
      </c>
      <c r="U361" s="72">
        <v>2020</v>
      </c>
      <c r="V361" s="72" t="s">
        <v>124</v>
      </c>
      <c r="W361" s="72" t="s">
        <v>111</v>
      </c>
      <c r="X361" s="72" t="s">
        <v>140</v>
      </c>
      <c r="Y361" s="73" t="str">
        <f t="shared" si="12"/>
        <v>62020冷房ビル用マルチ無し（一定速）</v>
      </c>
      <c r="Z361" s="75">
        <v>0.25</v>
      </c>
      <c r="AA361" s="75">
        <v>0.75</v>
      </c>
      <c r="AB361" s="76">
        <v>0.25</v>
      </c>
      <c r="AC361" s="76">
        <v>0.75</v>
      </c>
      <c r="AD361" s="61">
        <f>HLOOKUP(T361,既存設備NO2!$E$16:$P$17,2,0)</f>
        <v>0</v>
      </c>
      <c r="AE361" s="74">
        <f t="shared" si="11"/>
        <v>0.75</v>
      </c>
    </row>
    <row r="362" spans="13:31" ht="13.5" customHeight="1">
      <c r="M362" s="46">
        <v>6</v>
      </c>
      <c r="N362" s="47" t="s">
        <v>149</v>
      </c>
      <c r="O362" s="47" t="s">
        <v>489</v>
      </c>
      <c r="P362" s="47" t="s">
        <v>114</v>
      </c>
      <c r="Q362" s="47" t="s">
        <v>556</v>
      </c>
      <c r="R362" s="48">
        <v>0.38500000000000001</v>
      </c>
      <c r="T362" s="71">
        <v>6</v>
      </c>
      <c r="U362" s="72">
        <v>2020</v>
      </c>
      <c r="V362" s="72" t="s">
        <v>124</v>
      </c>
      <c r="W362" s="72" t="s">
        <v>121</v>
      </c>
      <c r="X362" s="72" t="s">
        <v>140</v>
      </c>
      <c r="Y362" s="73" t="str">
        <f t="shared" si="12"/>
        <v>62020冷房設備用無し（一定速）</v>
      </c>
      <c r="Z362" s="75">
        <v>0.25</v>
      </c>
      <c r="AA362" s="75">
        <v>0.75</v>
      </c>
      <c r="AB362" s="76">
        <v>0.25</v>
      </c>
      <c r="AC362" s="76">
        <v>0.75</v>
      </c>
      <c r="AD362" s="61">
        <f>HLOOKUP(T362,既存設備NO2!$E$16:$P$17,2,0)</f>
        <v>0</v>
      </c>
      <c r="AE362" s="74">
        <f t="shared" si="11"/>
        <v>0.75</v>
      </c>
    </row>
    <row r="363" spans="13:31" ht="13.5" customHeight="1">
      <c r="M363" s="46">
        <v>6</v>
      </c>
      <c r="N363" s="47" t="s">
        <v>154</v>
      </c>
      <c r="O363" s="47" t="s">
        <v>489</v>
      </c>
      <c r="P363" s="47" t="s">
        <v>114</v>
      </c>
      <c r="Q363" s="47" t="s">
        <v>557</v>
      </c>
      <c r="R363" s="48">
        <v>0.29399999999999998</v>
      </c>
      <c r="T363" s="71">
        <v>6</v>
      </c>
      <c r="U363" s="72">
        <v>2020</v>
      </c>
      <c r="V363" s="72" t="s">
        <v>156</v>
      </c>
      <c r="W363" s="72" t="s">
        <v>125</v>
      </c>
      <c r="X363" s="72" t="s">
        <v>102</v>
      </c>
      <c r="Y363" s="73" t="str">
        <f t="shared" si="12"/>
        <v>62020暖房店舗用有り</v>
      </c>
      <c r="Z363" s="72">
        <v>-0.96</v>
      </c>
      <c r="AA363" s="72">
        <v>1.96</v>
      </c>
      <c r="AB363" s="72">
        <v>1.0862000000000001</v>
      </c>
      <c r="AC363" s="72">
        <v>1.4483999999999999</v>
      </c>
      <c r="AD363" s="61">
        <f>HLOOKUP(T363,既存設備NO2!$E$16:$P$17,2,0)</f>
        <v>0</v>
      </c>
      <c r="AE363" s="74">
        <f t="shared" si="11"/>
        <v>1.448</v>
      </c>
    </row>
    <row r="364" spans="13:31" ht="13.5" customHeight="1">
      <c r="M364" s="46">
        <v>6</v>
      </c>
      <c r="N364" s="47" t="s">
        <v>153</v>
      </c>
      <c r="O364" s="47" t="s">
        <v>489</v>
      </c>
      <c r="P364" s="47" t="s">
        <v>114</v>
      </c>
      <c r="Q364" s="47" t="s">
        <v>558</v>
      </c>
      <c r="R364" s="48">
        <v>0.378</v>
      </c>
      <c r="T364" s="71">
        <v>6</v>
      </c>
      <c r="U364" s="72">
        <v>2020</v>
      </c>
      <c r="V364" s="72" t="s">
        <v>156</v>
      </c>
      <c r="W364" s="72" t="s">
        <v>111</v>
      </c>
      <c r="X364" s="72" t="s">
        <v>102</v>
      </c>
      <c r="Y364" s="73" t="str">
        <f t="shared" si="12"/>
        <v>62020暖房ビル用マルチ有り</v>
      </c>
      <c r="Z364" s="72">
        <v>-1.1000000000000001</v>
      </c>
      <c r="AA364" s="72">
        <v>2.1</v>
      </c>
      <c r="AB364" s="72">
        <v>1.0416000000000001</v>
      </c>
      <c r="AC364" s="72">
        <v>1.4596</v>
      </c>
      <c r="AD364" s="61">
        <f>HLOOKUP(T364,既存設備NO2!$E$16:$P$17,2,0)</f>
        <v>0</v>
      </c>
      <c r="AE364" s="74">
        <f t="shared" si="11"/>
        <v>1.4590000000000001</v>
      </c>
    </row>
    <row r="365" spans="13:31" ht="13.5" customHeight="1">
      <c r="M365" s="46">
        <v>6</v>
      </c>
      <c r="N365" s="47" t="s">
        <v>110</v>
      </c>
      <c r="O365" s="47" t="s">
        <v>489</v>
      </c>
      <c r="P365" s="47" t="s">
        <v>114</v>
      </c>
      <c r="Q365" s="47" t="s">
        <v>559</v>
      </c>
      <c r="R365" s="48">
        <v>0.27900000000000003</v>
      </c>
      <c r="T365" s="71">
        <v>6</v>
      </c>
      <c r="U365" s="72">
        <v>2020</v>
      </c>
      <c r="V365" s="72" t="s">
        <v>156</v>
      </c>
      <c r="W365" s="72" t="s">
        <v>121</v>
      </c>
      <c r="X365" s="72" t="s">
        <v>102</v>
      </c>
      <c r="Y365" s="73" t="str">
        <f t="shared" si="12"/>
        <v>62020暖房設備用有り</v>
      </c>
      <c r="Z365" s="72">
        <v>-0.46</v>
      </c>
      <c r="AA365" s="72">
        <v>1.46</v>
      </c>
      <c r="AB365" s="72">
        <v>0.94</v>
      </c>
      <c r="AC365" s="72">
        <v>1.1100000000000001</v>
      </c>
      <c r="AD365" s="61">
        <f>HLOOKUP(T365,既存設備NO2!$E$16:$P$17,2,0)</f>
        <v>0</v>
      </c>
      <c r="AE365" s="74">
        <f t="shared" si="11"/>
        <v>1.1100000000000001</v>
      </c>
    </row>
    <row r="366" spans="13:31" ht="13.5" customHeight="1">
      <c r="M366" s="46">
        <v>6</v>
      </c>
      <c r="N366" s="47" t="s">
        <v>90</v>
      </c>
      <c r="O366" s="47" t="s">
        <v>489</v>
      </c>
      <c r="P366" s="47" t="s">
        <v>114</v>
      </c>
      <c r="Q366" s="47" t="s">
        <v>560</v>
      </c>
      <c r="R366" s="48">
        <v>0.249</v>
      </c>
      <c r="T366" s="71">
        <v>6</v>
      </c>
      <c r="U366" s="72">
        <v>2020</v>
      </c>
      <c r="V366" s="72" t="s">
        <v>156</v>
      </c>
      <c r="W366" s="72" t="s">
        <v>125</v>
      </c>
      <c r="X366" s="72" t="s">
        <v>140</v>
      </c>
      <c r="Y366" s="73" t="str">
        <f t="shared" si="12"/>
        <v>62020暖房店舗用無し（一定速）</v>
      </c>
      <c r="Z366" s="75">
        <v>0.25</v>
      </c>
      <c r="AA366" s="75">
        <v>0.75</v>
      </c>
      <c r="AB366" s="76">
        <v>0.25</v>
      </c>
      <c r="AC366" s="76">
        <v>0.75</v>
      </c>
      <c r="AD366" s="61">
        <f>HLOOKUP(T366,既存設備NO2!$E$16:$P$17,2,0)</f>
        <v>0</v>
      </c>
      <c r="AE366" s="74">
        <f t="shared" si="11"/>
        <v>0.75</v>
      </c>
    </row>
    <row r="367" spans="13:31" ht="13.5" customHeight="1">
      <c r="M367" s="46">
        <v>6</v>
      </c>
      <c r="N367" s="47" t="s">
        <v>171</v>
      </c>
      <c r="O367" s="47" t="s">
        <v>489</v>
      </c>
      <c r="P367" s="47" t="s">
        <v>114</v>
      </c>
      <c r="Q367" s="47" t="s">
        <v>561</v>
      </c>
      <c r="R367" s="48">
        <v>0.41699999999999998</v>
      </c>
      <c r="T367" s="71">
        <v>6</v>
      </c>
      <c r="U367" s="72">
        <v>2020</v>
      </c>
      <c r="V367" s="72" t="s">
        <v>156</v>
      </c>
      <c r="W367" s="72" t="s">
        <v>111</v>
      </c>
      <c r="X367" s="72" t="s">
        <v>140</v>
      </c>
      <c r="Y367" s="73" t="str">
        <f t="shared" si="12"/>
        <v>62020暖房ビル用マルチ無し（一定速）</v>
      </c>
      <c r="Z367" s="75">
        <v>0.25</v>
      </c>
      <c r="AA367" s="75">
        <v>0.75</v>
      </c>
      <c r="AB367" s="76">
        <v>0.25</v>
      </c>
      <c r="AC367" s="76">
        <v>0.75</v>
      </c>
      <c r="AD367" s="61">
        <f>HLOOKUP(T367,既存設備NO2!$E$16:$P$17,2,0)</f>
        <v>0</v>
      </c>
      <c r="AE367" s="74">
        <f t="shared" si="11"/>
        <v>0.75</v>
      </c>
    </row>
    <row r="368" spans="13:31" ht="13.5" customHeight="1">
      <c r="M368" s="46">
        <v>7</v>
      </c>
      <c r="N368" s="47" t="s">
        <v>112</v>
      </c>
      <c r="O368" s="47" t="s">
        <v>489</v>
      </c>
      <c r="P368" s="47" t="s">
        <v>114</v>
      </c>
      <c r="Q368" s="47" t="s">
        <v>562</v>
      </c>
      <c r="R368" s="48">
        <v>0.57299999999999995</v>
      </c>
      <c r="T368" s="71">
        <v>6</v>
      </c>
      <c r="U368" s="72">
        <v>2020</v>
      </c>
      <c r="V368" s="72" t="s">
        <v>156</v>
      </c>
      <c r="W368" s="72" t="s">
        <v>121</v>
      </c>
      <c r="X368" s="72" t="s">
        <v>140</v>
      </c>
      <c r="Y368" s="73" t="str">
        <f t="shared" si="12"/>
        <v>62020暖房設備用無し（一定速）</v>
      </c>
      <c r="Z368" s="75">
        <v>0.25</v>
      </c>
      <c r="AA368" s="75">
        <v>0.75</v>
      </c>
      <c r="AB368" s="76">
        <v>0.25</v>
      </c>
      <c r="AC368" s="76">
        <v>0.75</v>
      </c>
      <c r="AD368" s="61">
        <f>HLOOKUP(T368,既存設備NO2!$E$16:$P$17,2,0)</f>
        <v>0</v>
      </c>
      <c r="AE368" s="74">
        <f t="shared" si="11"/>
        <v>0.75</v>
      </c>
    </row>
    <row r="369" spans="13:31" ht="13.5" customHeight="1">
      <c r="M369" s="46">
        <v>7</v>
      </c>
      <c r="N369" s="47" t="s">
        <v>122</v>
      </c>
      <c r="O369" s="47" t="s">
        <v>489</v>
      </c>
      <c r="P369" s="47" t="s">
        <v>114</v>
      </c>
      <c r="Q369" s="47" t="s">
        <v>563</v>
      </c>
      <c r="R369" s="48">
        <v>0.65600000000000003</v>
      </c>
      <c r="T369" s="55">
        <v>7</v>
      </c>
      <c r="U369" s="56">
        <v>1995</v>
      </c>
      <c r="V369" s="57" t="s">
        <v>124</v>
      </c>
      <c r="W369" s="57" t="s">
        <v>125</v>
      </c>
      <c r="X369" s="57" t="s">
        <v>102</v>
      </c>
      <c r="Y369" s="58" t="str">
        <f t="shared" si="12"/>
        <v>71995冷房店舗用有り</v>
      </c>
      <c r="Z369" s="59">
        <v>0.32</v>
      </c>
      <c r="AA369" s="59">
        <v>0.68</v>
      </c>
      <c r="AB369" s="60">
        <v>1.0165999999999999</v>
      </c>
      <c r="AC369" s="60">
        <v>0.50590000000000002</v>
      </c>
      <c r="AD369" s="61">
        <f>HLOOKUP(T369,既存設備NO2!$E$16:$P$17,2,0)</f>
        <v>0</v>
      </c>
      <c r="AE369" s="62">
        <f t="shared" si="11"/>
        <v>0.505</v>
      </c>
    </row>
    <row r="370" spans="13:31" ht="13.5" customHeight="1">
      <c r="M370" s="46">
        <v>7</v>
      </c>
      <c r="N370" s="47" t="s">
        <v>130</v>
      </c>
      <c r="O370" s="47" t="s">
        <v>489</v>
      </c>
      <c r="P370" s="47" t="s">
        <v>114</v>
      </c>
      <c r="Q370" s="47" t="s">
        <v>564</v>
      </c>
      <c r="R370" s="48">
        <v>0.61899999999999999</v>
      </c>
      <c r="T370" s="55">
        <v>7</v>
      </c>
      <c r="U370" s="56">
        <v>1995</v>
      </c>
      <c r="V370" s="57" t="s">
        <v>124</v>
      </c>
      <c r="W370" s="57" t="s">
        <v>111</v>
      </c>
      <c r="X370" s="57" t="s">
        <v>102</v>
      </c>
      <c r="Y370" s="58" t="str">
        <f t="shared" si="12"/>
        <v>71995冷房ビル用マルチ有り</v>
      </c>
      <c r="Z370" s="59">
        <v>-0.218</v>
      </c>
      <c r="AA370" s="59">
        <v>1.218</v>
      </c>
      <c r="AB370" s="60">
        <v>1.0356000000000001</v>
      </c>
      <c r="AC370" s="60">
        <v>0.90459999999999996</v>
      </c>
      <c r="AD370" s="61">
        <f>HLOOKUP(T370,既存設備NO2!$E$16:$P$17,2,0)</f>
        <v>0</v>
      </c>
      <c r="AE370" s="62">
        <f t="shared" si="11"/>
        <v>0.90400000000000003</v>
      </c>
    </row>
    <row r="371" spans="13:31" ht="13.5" customHeight="1">
      <c r="M371" s="46">
        <v>7</v>
      </c>
      <c r="N371" s="47" t="s">
        <v>128</v>
      </c>
      <c r="O371" s="47" t="s">
        <v>489</v>
      </c>
      <c r="P371" s="47" t="s">
        <v>114</v>
      </c>
      <c r="Q371" s="47" t="s">
        <v>565</v>
      </c>
      <c r="R371" s="48">
        <v>0.41099999999999998</v>
      </c>
      <c r="T371" s="55">
        <v>7</v>
      </c>
      <c r="U371" s="56">
        <v>1995</v>
      </c>
      <c r="V371" s="57" t="s">
        <v>124</v>
      </c>
      <c r="W371" s="57" t="s">
        <v>121</v>
      </c>
      <c r="X371" s="57" t="s">
        <v>102</v>
      </c>
      <c r="Y371" s="58" t="str">
        <f t="shared" si="12"/>
        <v>71995冷房設備用有り</v>
      </c>
      <c r="Z371" s="59">
        <v>0.25</v>
      </c>
      <c r="AA371" s="59">
        <v>0.75</v>
      </c>
      <c r="AB371" s="60">
        <v>1.0219</v>
      </c>
      <c r="AC371" s="60">
        <v>0.55700000000000005</v>
      </c>
      <c r="AD371" s="61">
        <f>HLOOKUP(T371,既存設備NO2!$E$16:$P$17,2,0)</f>
        <v>0</v>
      </c>
      <c r="AE371" s="62">
        <f t="shared" si="11"/>
        <v>0.55700000000000005</v>
      </c>
    </row>
    <row r="372" spans="13:31" ht="13.5" customHeight="1">
      <c r="M372" s="46">
        <v>7</v>
      </c>
      <c r="N372" s="47" t="s">
        <v>138</v>
      </c>
      <c r="O372" s="47" t="s">
        <v>489</v>
      </c>
      <c r="P372" s="47" t="s">
        <v>114</v>
      </c>
      <c r="Q372" s="47" t="s">
        <v>566</v>
      </c>
      <c r="R372" s="48">
        <v>0.63500000000000001</v>
      </c>
      <c r="T372" s="55">
        <v>7</v>
      </c>
      <c r="U372" s="56">
        <v>1995</v>
      </c>
      <c r="V372" s="57" t="s">
        <v>124</v>
      </c>
      <c r="W372" s="57" t="s">
        <v>125</v>
      </c>
      <c r="X372" s="57" t="s">
        <v>140</v>
      </c>
      <c r="Y372" s="58" t="str">
        <f t="shared" si="12"/>
        <v>71995冷房店舗用無し（一定速）</v>
      </c>
      <c r="Z372" s="59">
        <v>0.26</v>
      </c>
      <c r="AA372" s="59">
        <v>0.74</v>
      </c>
      <c r="AB372" s="60">
        <v>0.26</v>
      </c>
      <c r="AC372" s="60">
        <v>0.74</v>
      </c>
      <c r="AD372" s="61">
        <f>HLOOKUP(T372,既存設備NO2!$E$16:$P$17,2,0)</f>
        <v>0</v>
      </c>
      <c r="AE372" s="62">
        <f t="shared" si="11"/>
        <v>0.74</v>
      </c>
    </row>
    <row r="373" spans="13:31" ht="13.5" customHeight="1">
      <c r="M373" s="46">
        <v>7</v>
      </c>
      <c r="N373" s="47" t="s">
        <v>143</v>
      </c>
      <c r="O373" s="47" t="s">
        <v>489</v>
      </c>
      <c r="P373" s="47" t="s">
        <v>114</v>
      </c>
      <c r="Q373" s="47" t="s">
        <v>567</v>
      </c>
      <c r="R373" s="48">
        <v>0.64300000000000002</v>
      </c>
      <c r="T373" s="55">
        <v>7</v>
      </c>
      <c r="U373" s="56">
        <v>1995</v>
      </c>
      <c r="V373" s="57" t="s">
        <v>124</v>
      </c>
      <c r="W373" s="57" t="s">
        <v>111</v>
      </c>
      <c r="X373" s="57" t="s">
        <v>140</v>
      </c>
      <c r="Y373" s="58" t="str">
        <f t="shared" si="12"/>
        <v>71995冷房ビル用マルチ無し（一定速）</v>
      </c>
      <c r="Z373" s="59">
        <v>0.26</v>
      </c>
      <c r="AA373" s="59">
        <v>0.74</v>
      </c>
      <c r="AB373" s="60">
        <v>0.26</v>
      </c>
      <c r="AC373" s="60">
        <v>0.74</v>
      </c>
      <c r="AD373" s="61">
        <f>HLOOKUP(T373,既存設備NO2!$E$16:$P$17,2,0)</f>
        <v>0</v>
      </c>
      <c r="AE373" s="62">
        <f t="shared" si="11"/>
        <v>0.74</v>
      </c>
    </row>
    <row r="374" spans="13:31" ht="13.5" customHeight="1">
      <c r="M374" s="46">
        <v>7</v>
      </c>
      <c r="N374" s="47" t="s">
        <v>149</v>
      </c>
      <c r="O374" s="47" t="s">
        <v>489</v>
      </c>
      <c r="P374" s="47" t="s">
        <v>114</v>
      </c>
      <c r="Q374" s="47" t="s">
        <v>568</v>
      </c>
      <c r="R374" s="48">
        <v>0.66600000000000004</v>
      </c>
      <c r="T374" s="55">
        <v>7</v>
      </c>
      <c r="U374" s="56">
        <v>1995</v>
      </c>
      <c r="V374" s="57" t="s">
        <v>124</v>
      </c>
      <c r="W374" s="57" t="s">
        <v>121</v>
      </c>
      <c r="X374" s="57" t="s">
        <v>140</v>
      </c>
      <c r="Y374" s="58" t="str">
        <f t="shared" si="12"/>
        <v>71995冷房設備用無し（一定速）</v>
      </c>
      <c r="Z374" s="59">
        <v>0.26</v>
      </c>
      <c r="AA374" s="59">
        <v>0.74</v>
      </c>
      <c r="AB374" s="60">
        <v>0.26</v>
      </c>
      <c r="AC374" s="60">
        <v>0.74</v>
      </c>
      <c r="AD374" s="61">
        <f>HLOOKUP(T374,既存設備NO2!$E$16:$P$17,2,0)</f>
        <v>0</v>
      </c>
      <c r="AE374" s="62">
        <f t="shared" si="11"/>
        <v>0.74</v>
      </c>
    </row>
    <row r="375" spans="13:31" ht="13.5" customHeight="1">
      <c r="M375" s="46">
        <v>7</v>
      </c>
      <c r="N375" s="47" t="s">
        <v>154</v>
      </c>
      <c r="O375" s="47" t="s">
        <v>489</v>
      </c>
      <c r="P375" s="47" t="s">
        <v>114</v>
      </c>
      <c r="Q375" s="47" t="s">
        <v>569</v>
      </c>
      <c r="R375" s="48">
        <v>0.51800000000000002</v>
      </c>
      <c r="T375" s="55">
        <v>7</v>
      </c>
      <c r="U375" s="56">
        <v>1995</v>
      </c>
      <c r="V375" s="57" t="s">
        <v>156</v>
      </c>
      <c r="W375" s="57" t="s">
        <v>125</v>
      </c>
      <c r="X375" s="57" t="s">
        <v>102</v>
      </c>
      <c r="Y375" s="58" t="str">
        <f t="shared" si="12"/>
        <v>71995暖房店舗用有り</v>
      </c>
      <c r="Z375" s="59">
        <v>0.374</v>
      </c>
      <c r="AA375" s="59">
        <v>0.626</v>
      </c>
      <c r="AB375" s="60">
        <v>1.0275000000000001</v>
      </c>
      <c r="AC375" s="60">
        <v>0.46260000000000001</v>
      </c>
      <c r="AD375" s="61">
        <f>HLOOKUP(T375,既存設備NO2!$E$16:$P$17,2,0)</f>
        <v>0</v>
      </c>
      <c r="AE375" s="62">
        <f t="shared" si="11"/>
        <v>0.46200000000000002</v>
      </c>
    </row>
    <row r="376" spans="13:31" ht="13.5" customHeight="1">
      <c r="M376" s="46">
        <v>7</v>
      </c>
      <c r="N376" s="47" t="s">
        <v>153</v>
      </c>
      <c r="O376" s="47" t="s">
        <v>489</v>
      </c>
      <c r="P376" s="47" t="s">
        <v>114</v>
      </c>
      <c r="Q376" s="47" t="s">
        <v>570</v>
      </c>
      <c r="R376" s="48">
        <v>0.58699999999999997</v>
      </c>
      <c r="T376" s="55">
        <v>7</v>
      </c>
      <c r="U376" s="56">
        <v>1995</v>
      </c>
      <c r="V376" s="57" t="s">
        <v>156</v>
      </c>
      <c r="W376" s="57" t="s">
        <v>111</v>
      </c>
      <c r="X376" s="57" t="s">
        <v>102</v>
      </c>
      <c r="Y376" s="58" t="str">
        <f t="shared" si="12"/>
        <v>71995暖房ビル用マルチ有り</v>
      </c>
      <c r="Z376" s="59">
        <v>-0.112</v>
      </c>
      <c r="AA376" s="59">
        <v>1.1120000000000001</v>
      </c>
      <c r="AB376" s="60">
        <v>1.0236000000000001</v>
      </c>
      <c r="AC376" s="60">
        <v>0.82809999999999995</v>
      </c>
      <c r="AD376" s="61">
        <f>HLOOKUP(T376,既存設備NO2!$E$16:$P$17,2,0)</f>
        <v>0</v>
      </c>
      <c r="AE376" s="62">
        <f t="shared" si="11"/>
        <v>0.82799999999999996</v>
      </c>
    </row>
    <row r="377" spans="13:31" ht="13.5" customHeight="1">
      <c r="M377" s="46">
        <v>7</v>
      </c>
      <c r="N377" s="47" t="s">
        <v>110</v>
      </c>
      <c r="O377" s="47" t="s">
        <v>489</v>
      </c>
      <c r="P377" s="47" t="s">
        <v>114</v>
      </c>
      <c r="Q377" s="47" t="s">
        <v>571</v>
      </c>
      <c r="R377" s="48">
        <v>0.38600000000000001</v>
      </c>
      <c r="T377" s="55">
        <v>7</v>
      </c>
      <c r="U377" s="56">
        <v>1995</v>
      </c>
      <c r="V377" s="57" t="s">
        <v>156</v>
      </c>
      <c r="W377" s="57" t="s">
        <v>121</v>
      </c>
      <c r="X377" s="57" t="s">
        <v>102</v>
      </c>
      <c r="Y377" s="58" t="str">
        <f t="shared" si="12"/>
        <v>71995暖房設備用有り</v>
      </c>
      <c r="Z377" s="59">
        <v>0.25</v>
      </c>
      <c r="AA377" s="59">
        <v>0.75</v>
      </c>
      <c r="AB377" s="60">
        <v>1.0159</v>
      </c>
      <c r="AC377" s="60">
        <v>0.5585</v>
      </c>
      <c r="AD377" s="61">
        <f>HLOOKUP(T377,既存設備NO2!$E$16:$P$17,2,0)</f>
        <v>0</v>
      </c>
      <c r="AE377" s="62">
        <f t="shared" si="11"/>
        <v>0.55800000000000005</v>
      </c>
    </row>
    <row r="378" spans="13:31" ht="13.5" customHeight="1">
      <c r="M378" s="46">
        <v>7</v>
      </c>
      <c r="N378" s="47" t="s">
        <v>90</v>
      </c>
      <c r="O378" s="47" t="s">
        <v>489</v>
      </c>
      <c r="P378" s="47" t="s">
        <v>114</v>
      </c>
      <c r="Q378" s="47" t="s">
        <v>572</v>
      </c>
      <c r="R378" s="48">
        <v>0.28899999999999998</v>
      </c>
      <c r="T378" s="55">
        <v>7</v>
      </c>
      <c r="U378" s="56">
        <v>1995</v>
      </c>
      <c r="V378" s="57" t="s">
        <v>156</v>
      </c>
      <c r="W378" s="57" t="s">
        <v>125</v>
      </c>
      <c r="X378" s="57" t="s">
        <v>140</v>
      </c>
      <c r="Y378" s="58" t="str">
        <f t="shared" si="12"/>
        <v>71995暖房店舗用無し（一定速）</v>
      </c>
      <c r="Z378" s="59">
        <v>0.26</v>
      </c>
      <c r="AA378" s="59">
        <v>0.74</v>
      </c>
      <c r="AB378" s="60">
        <v>0.26</v>
      </c>
      <c r="AC378" s="60">
        <v>0.74</v>
      </c>
      <c r="AD378" s="61">
        <f>HLOOKUP(T378,既存設備NO2!$E$16:$P$17,2,0)</f>
        <v>0</v>
      </c>
      <c r="AE378" s="62">
        <f t="shared" ref="AE378:AE441" si="13">ROUNDDOWN(IF(AD378&gt;=0.25,Z378*AD378+AA378,AB378*AD378+AC378),3)</f>
        <v>0.74</v>
      </c>
    </row>
    <row r="379" spans="13:31" ht="13.5" customHeight="1">
      <c r="M379" s="46">
        <v>7</v>
      </c>
      <c r="N379" s="47" t="s">
        <v>171</v>
      </c>
      <c r="O379" s="47" t="s">
        <v>489</v>
      </c>
      <c r="P379" s="47" t="s">
        <v>114</v>
      </c>
      <c r="Q379" s="47" t="s">
        <v>573</v>
      </c>
      <c r="R379" s="48">
        <v>0.66600000000000004</v>
      </c>
      <c r="T379" s="55">
        <v>7</v>
      </c>
      <c r="U379" s="56">
        <v>1995</v>
      </c>
      <c r="V379" s="57" t="s">
        <v>156</v>
      </c>
      <c r="W379" s="57" t="s">
        <v>111</v>
      </c>
      <c r="X379" s="57" t="s">
        <v>140</v>
      </c>
      <c r="Y379" s="58" t="str">
        <f t="shared" si="12"/>
        <v>71995暖房ビル用マルチ無し（一定速）</v>
      </c>
      <c r="Z379" s="59">
        <v>0.26</v>
      </c>
      <c r="AA379" s="59">
        <v>0.74</v>
      </c>
      <c r="AB379" s="60">
        <v>0.26</v>
      </c>
      <c r="AC379" s="60">
        <v>0.74</v>
      </c>
      <c r="AD379" s="61">
        <f>HLOOKUP(T379,既存設備NO2!$E$16:$P$17,2,0)</f>
        <v>0</v>
      </c>
      <c r="AE379" s="62">
        <f t="shared" si="13"/>
        <v>0.74</v>
      </c>
    </row>
    <row r="380" spans="13:31" ht="13.5" customHeight="1">
      <c r="M380" s="46">
        <v>8</v>
      </c>
      <c r="N380" s="47" t="s">
        <v>112</v>
      </c>
      <c r="O380" s="47" t="s">
        <v>489</v>
      </c>
      <c r="P380" s="47" t="s">
        <v>114</v>
      </c>
      <c r="Q380" s="47" t="s">
        <v>574</v>
      </c>
      <c r="R380" s="48">
        <v>0.61499999999999999</v>
      </c>
      <c r="T380" s="55">
        <v>7</v>
      </c>
      <c r="U380" s="56">
        <v>1995</v>
      </c>
      <c r="V380" s="57" t="s">
        <v>156</v>
      </c>
      <c r="W380" s="57" t="s">
        <v>121</v>
      </c>
      <c r="X380" s="57" t="s">
        <v>140</v>
      </c>
      <c r="Y380" s="58" t="str">
        <f t="shared" si="12"/>
        <v>71995暖房設備用無し（一定速）</v>
      </c>
      <c r="Z380" s="59">
        <v>0.26</v>
      </c>
      <c r="AA380" s="59">
        <v>0.74</v>
      </c>
      <c r="AB380" s="60">
        <v>0.26</v>
      </c>
      <c r="AC380" s="60">
        <v>0.74</v>
      </c>
      <c r="AD380" s="61">
        <f>HLOOKUP(T380,既存設備NO2!$E$16:$P$17,2,0)</f>
        <v>0</v>
      </c>
      <c r="AE380" s="62">
        <f t="shared" si="13"/>
        <v>0.74</v>
      </c>
    </row>
    <row r="381" spans="13:31" ht="13.5" customHeight="1">
      <c r="M381" s="46">
        <v>8</v>
      </c>
      <c r="N381" s="47" t="s">
        <v>122</v>
      </c>
      <c r="O381" s="47" t="s">
        <v>489</v>
      </c>
      <c r="P381" s="47" t="s">
        <v>114</v>
      </c>
      <c r="Q381" s="47" t="s">
        <v>575</v>
      </c>
      <c r="R381" s="48">
        <v>0.72199999999999998</v>
      </c>
      <c r="T381" s="55">
        <v>7</v>
      </c>
      <c r="U381" s="56">
        <v>2005</v>
      </c>
      <c r="V381" s="57" t="s">
        <v>124</v>
      </c>
      <c r="W381" s="57" t="s">
        <v>125</v>
      </c>
      <c r="X381" s="57" t="s">
        <v>102</v>
      </c>
      <c r="Y381" s="58" t="str">
        <f t="shared" si="12"/>
        <v>72005冷房店舗用有り</v>
      </c>
      <c r="Z381" s="59">
        <v>-0.86599999999999999</v>
      </c>
      <c r="AA381" s="59">
        <v>1.8660000000000001</v>
      </c>
      <c r="AB381" s="60">
        <v>1.0455000000000001</v>
      </c>
      <c r="AC381" s="60">
        <v>1.3880999999999999</v>
      </c>
      <c r="AD381" s="61">
        <f>HLOOKUP(T381,既存設備NO2!$E$16:$P$17,2,0)</f>
        <v>0</v>
      </c>
      <c r="AE381" s="62">
        <f t="shared" si="13"/>
        <v>1.3879999999999999</v>
      </c>
    </row>
    <row r="382" spans="13:31" ht="13.5" customHeight="1">
      <c r="M382" s="46">
        <v>8</v>
      </c>
      <c r="N382" s="47" t="s">
        <v>130</v>
      </c>
      <c r="O382" s="47" t="s">
        <v>489</v>
      </c>
      <c r="P382" s="47" t="s">
        <v>114</v>
      </c>
      <c r="Q382" s="47" t="s">
        <v>576</v>
      </c>
      <c r="R382" s="48">
        <v>0.67300000000000004</v>
      </c>
      <c r="T382" s="55">
        <v>7</v>
      </c>
      <c r="U382" s="56">
        <v>2005</v>
      </c>
      <c r="V382" s="57" t="s">
        <v>124</v>
      </c>
      <c r="W382" s="57" t="s">
        <v>111</v>
      </c>
      <c r="X382" s="57" t="s">
        <v>102</v>
      </c>
      <c r="Y382" s="58" t="str">
        <f t="shared" si="12"/>
        <v>72005冷房ビル用マルチ有り</v>
      </c>
      <c r="Z382" s="59">
        <v>-0.68200000000000005</v>
      </c>
      <c r="AA382" s="59">
        <v>1.6819999999999999</v>
      </c>
      <c r="AB382" s="60">
        <v>1.0490999999999999</v>
      </c>
      <c r="AC382" s="60">
        <v>1.2492000000000001</v>
      </c>
      <c r="AD382" s="61">
        <f>HLOOKUP(T382,既存設備NO2!$E$16:$P$17,2,0)</f>
        <v>0</v>
      </c>
      <c r="AE382" s="62">
        <f t="shared" si="13"/>
        <v>1.2490000000000001</v>
      </c>
    </row>
    <row r="383" spans="13:31" ht="14.25" customHeight="1">
      <c r="M383" s="46">
        <v>8</v>
      </c>
      <c r="N383" s="47" t="s">
        <v>128</v>
      </c>
      <c r="O383" s="47" t="s">
        <v>489</v>
      </c>
      <c r="P383" s="47" t="s">
        <v>114</v>
      </c>
      <c r="Q383" s="47" t="s">
        <v>577</v>
      </c>
      <c r="R383" s="48">
        <v>0.435</v>
      </c>
      <c r="T383" s="55">
        <v>7</v>
      </c>
      <c r="U383" s="56">
        <v>2005</v>
      </c>
      <c r="V383" s="57" t="s">
        <v>124</v>
      </c>
      <c r="W383" s="57" t="s">
        <v>121</v>
      </c>
      <c r="X383" s="57" t="s">
        <v>102</v>
      </c>
      <c r="Y383" s="58" t="str">
        <f t="shared" si="12"/>
        <v>72005冷房設備用有り</v>
      </c>
      <c r="Z383" s="59">
        <v>-0.114</v>
      </c>
      <c r="AA383" s="59">
        <v>1.1140000000000001</v>
      </c>
      <c r="AB383" s="60">
        <v>1.0325</v>
      </c>
      <c r="AC383" s="60">
        <v>0.82740000000000002</v>
      </c>
      <c r="AD383" s="61">
        <f>HLOOKUP(T383,既存設備NO2!$E$16:$P$17,2,0)</f>
        <v>0</v>
      </c>
      <c r="AE383" s="62">
        <f t="shared" si="13"/>
        <v>0.82699999999999996</v>
      </c>
    </row>
    <row r="384" spans="13:31" ht="13.5" customHeight="1">
      <c r="M384" s="46">
        <v>8</v>
      </c>
      <c r="N384" s="47" t="s">
        <v>138</v>
      </c>
      <c r="O384" s="47" t="s">
        <v>489</v>
      </c>
      <c r="P384" s="47" t="s">
        <v>114</v>
      </c>
      <c r="Q384" s="47" t="s">
        <v>578</v>
      </c>
      <c r="R384" s="48">
        <v>0.68600000000000005</v>
      </c>
      <c r="T384" s="55">
        <v>7</v>
      </c>
      <c r="U384" s="56">
        <v>2005</v>
      </c>
      <c r="V384" s="57" t="s">
        <v>124</v>
      </c>
      <c r="W384" s="57" t="s">
        <v>125</v>
      </c>
      <c r="X384" s="57" t="s">
        <v>140</v>
      </c>
      <c r="Y384" s="58" t="str">
        <f t="shared" si="12"/>
        <v>72005冷房店舗用無し（一定速）</v>
      </c>
      <c r="Z384" s="59">
        <v>0.25</v>
      </c>
      <c r="AA384" s="59">
        <v>0.75</v>
      </c>
      <c r="AB384" s="60">
        <v>0.25</v>
      </c>
      <c r="AC384" s="60">
        <v>0.75</v>
      </c>
      <c r="AD384" s="61">
        <f>HLOOKUP(T384,既存設備NO2!$E$16:$P$17,2,0)</f>
        <v>0</v>
      </c>
      <c r="AE384" s="62">
        <f t="shared" si="13"/>
        <v>0.75</v>
      </c>
    </row>
    <row r="385" spans="13:31" ht="13.5" customHeight="1">
      <c r="M385" s="46">
        <v>8</v>
      </c>
      <c r="N385" s="47" t="s">
        <v>143</v>
      </c>
      <c r="O385" s="47" t="s">
        <v>489</v>
      </c>
      <c r="P385" s="47" t="s">
        <v>114</v>
      </c>
      <c r="Q385" s="47" t="s">
        <v>579</v>
      </c>
      <c r="R385" s="48">
        <v>0.71899999999999997</v>
      </c>
      <c r="T385" s="55">
        <v>7</v>
      </c>
      <c r="U385" s="56">
        <v>2005</v>
      </c>
      <c r="V385" s="57" t="s">
        <v>124</v>
      </c>
      <c r="W385" s="57" t="s">
        <v>111</v>
      </c>
      <c r="X385" s="57" t="s">
        <v>140</v>
      </c>
      <c r="Y385" s="58" t="str">
        <f t="shared" si="12"/>
        <v>72005冷房ビル用マルチ無し（一定速）</v>
      </c>
      <c r="Z385" s="59">
        <v>0.25</v>
      </c>
      <c r="AA385" s="59">
        <v>0.75</v>
      </c>
      <c r="AB385" s="60">
        <v>0.25</v>
      </c>
      <c r="AC385" s="60">
        <v>0.75</v>
      </c>
      <c r="AD385" s="61">
        <f>HLOOKUP(T385,既存設備NO2!$E$16:$P$17,2,0)</f>
        <v>0</v>
      </c>
      <c r="AE385" s="62">
        <f t="shared" si="13"/>
        <v>0.75</v>
      </c>
    </row>
    <row r="386" spans="13:31" ht="13.5" customHeight="1">
      <c r="M386" s="46">
        <v>8</v>
      </c>
      <c r="N386" s="47" t="s">
        <v>149</v>
      </c>
      <c r="O386" s="47" t="s">
        <v>489</v>
      </c>
      <c r="P386" s="47" t="s">
        <v>114</v>
      </c>
      <c r="Q386" s="47" t="s">
        <v>580</v>
      </c>
      <c r="R386" s="48">
        <v>0.70699999999999996</v>
      </c>
      <c r="T386" s="55">
        <v>7</v>
      </c>
      <c r="U386" s="56">
        <v>2005</v>
      </c>
      <c r="V386" s="57" t="s">
        <v>124</v>
      </c>
      <c r="W386" s="57" t="s">
        <v>121</v>
      </c>
      <c r="X386" s="57" t="s">
        <v>140</v>
      </c>
      <c r="Y386" s="58" t="str">
        <f t="shared" si="12"/>
        <v>72005冷房設備用無し（一定速）</v>
      </c>
      <c r="Z386" s="59">
        <v>0.25</v>
      </c>
      <c r="AA386" s="59">
        <v>0.75</v>
      </c>
      <c r="AB386" s="60">
        <v>0.25</v>
      </c>
      <c r="AC386" s="60">
        <v>0.75</v>
      </c>
      <c r="AD386" s="61">
        <f>HLOOKUP(T386,既存設備NO2!$E$16:$P$17,2,0)</f>
        <v>0</v>
      </c>
      <c r="AE386" s="62">
        <f t="shared" si="13"/>
        <v>0.75</v>
      </c>
    </row>
    <row r="387" spans="13:31" ht="14.25" customHeight="1">
      <c r="M387" s="46">
        <v>8</v>
      </c>
      <c r="N387" s="47" t="s">
        <v>154</v>
      </c>
      <c r="O387" s="47" t="s">
        <v>489</v>
      </c>
      <c r="P387" s="47" t="s">
        <v>114</v>
      </c>
      <c r="Q387" s="47" t="s">
        <v>581</v>
      </c>
      <c r="R387" s="48">
        <v>0.59199999999999997</v>
      </c>
      <c r="T387" s="55">
        <v>7</v>
      </c>
      <c r="U387" s="56">
        <v>2005</v>
      </c>
      <c r="V387" s="57" t="s">
        <v>156</v>
      </c>
      <c r="W387" s="57" t="s">
        <v>125</v>
      </c>
      <c r="X387" s="57" t="s">
        <v>102</v>
      </c>
      <c r="Y387" s="58" t="str">
        <f t="shared" si="12"/>
        <v>72005暖房店舗用有り</v>
      </c>
      <c r="Z387" s="59">
        <v>-0.65</v>
      </c>
      <c r="AA387" s="59">
        <v>1.65</v>
      </c>
      <c r="AB387" s="60">
        <v>1.0726</v>
      </c>
      <c r="AC387" s="60">
        <v>1.2194</v>
      </c>
      <c r="AD387" s="61">
        <f>HLOOKUP(T387,既存設備NO2!$E$16:$P$17,2,0)</f>
        <v>0</v>
      </c>
      <c r="AE387" s="62">
        <f t="shared" si="13"/>
        <v>1.2190000000000001</v>
      </c>
    </row>
    <row r="388" spans="13:31" ht="13.5" customHeight="1">
      <c r="M388" s="46">
        <v>8</v>
      </c>
      <c r="N388" s="47" t="s">
        <v>153</v>
      </c>
      <c r="O388" s="47" t="s">
        <v>489</v>
      </c>
      <c r="P388" s="47" t="s">
        <v>114</v>
      </c>
      <c r="Q388" s="47" t="s">
        <v>582</v>
      </c>
      <c r="R388" s="48">
        <v>0.626</v>
      </c>
      <c r="T388" s="55">
        <v>7</v>
      </c>
      <c r="U388" s="56">
        <v>2005</v>
      </c>
      <c r="V388" s="57" t="s">
        <v>156</v>
      </c>
      <c r="W388" s="57" t="s">
        <v>111</v>
      </c>
      <c r="X388" s="57" t="s">
        <v>102</v>
      </c>
      <c r="Y388" s="58" t="str">
        <f t="shared" si="12"/>
        <v>72005暖房ビル用マルチ有り</v>
      </c>
      <c r="Z388" s="59">
        <v>-0.56000000000000005</v>
      </c>
      <c r="AA388" s="59">
        <v>1.56</v>
      </c>
      <c r="AB388" s="60">
        <v>1.0330999999999999</v>
      </c>
      <c r="AC388" s="60">
        <v>1.1617</v>
      </c>
      <c r="AD388" s="61">
        <f>HLOOKUP(T388,既存設備NO2!$E$16:$P$17,2,0)</f>
        <v>0</v>
      </c>
      <c r="AE388" s="62">
        <f t="shared" si="13"/>
        <v>1.161</v>
      </c>
    </row>
    <row r="389" spans="13:31" ht="13.5" customHeight="1">
      <c r="M389" s="46">
        <v>8</v>
      </c>
      <c r="N389" s="47" t="s">
        <v>110</v>
      </c>
      <c r="O389" s="47" t="s">
        <v>489</v>
      </c>
      <c r="P389" s="47" t="s">
        <v>114</v>
      </c>
      <c r="Q389" s="47" t="s">
        <v>583</v>
      </c>
      <c r="R389" s="48">
        <v>0.41799999999999998</v>
      </c>
      <c r="T389" s="55">
        <v>7</v>
      </c>
      <c r="U389" s="56">
        <v>2005</v>
      </c>
      <c r="V389" s="57" t="s">
        <v>156</v>
      </c>
      <c r="W389" s="57" t="s">
        <v>121</v>
      </c>
      <c r="X389" s="57" t="s">
        <v>102</v>
      </c>
      <c r="Y389" s="58" t="str">
        <f t="shared" si="12"/>
        <v>72005暖房設備用有り</v>
      </c>
      <c r="Z389" s="59">
        <v>-0.126</v>
      </c>
      <c r="AA389" s="59">
        <v>1.1259999999999999</v>
      </c>
      <c r="AB389" s="60">
        <v>1.0239</v>
      </c>
      <c r="AC389" s="60">
        <v>0.83850000000000002</v>
      </c>
      <c r="AD389" s="61">
        <f>HLOOKUP(T389,既存設備NO2!$E$16:$P$17,2,0)</f>
        <v>0</v>
      </c>
      <c r="AE389" s="62">
        <f t="shared" si="13"/>
        <v>0.83799999999999997</v>
      </c>
    </row>
    <row r="390" spans="13:31" ht="13.5" customHeight="1">
      <c r="M390" s="46">
        <v>8</v>
      </c>
      <c r="N390" s="47" t="s">
        <v>90</v>
      </c>
      <c r="O390" s="47" t="s">
        <v>489</v>
      </c>
      <c r="P390" s="47" t="s">
        <v>114</v>
      </c>
      <c r="Q390" s="47" t="s">
        <v>584</v>
      </c>
      <c r="R390" s="48">
        <v>0.307</v>
      </c>
      <c r="T390" s="55">
        <v>7</v>
      </c>
      <c r="U390" s="56">
        <v>2005</v>
      </c>
      <c r="V390" s="57" t="s">
        <v>156</v>
      </c>
      <c r="W390" s="57" t="s">
        <v>125</v>
      </c>
      <c r="X390" s="57" t="s">
        <v>140</v>
      </c>
      <c r="Y390" s="58" t="str">
        <f t="shared" si="12"/>
        <v>72005暖房店舗用無し（一定速）</v>
      </c>
      <c r="Z390" s="59">
        <v>0.25</v>
      </c>
      <c r="AA390" s="59">
        <v>0.75</v>
      </c>
      <c r="AB390" s="60">
        <v>0.25</v>
      </c>
      <c r="AC390" s="60">
        <v>0.75</v>
      </c>
      <c r="AD390" s="61">
        <f>HLOOKUP(T390,既存設備NO2!$E$16:$P$17,2,0)</f>
        <v>0</v>
      </c>
      <c r="AE390" s="62">
        <f t="shared" si="13"/>
        <v>0.75</v>
      </c>
    </row>
    <row r="391" spans="13:31" ht="13.5" customHeight="1">
      <c r="M391" s="46">
        <v>8</v>
      </c>
      <c r="N391" s="47" t="s">
        <v>171</v>
      </c>
      <c r="O391" s="47" t="s">
        <v>489</v>
      </c>
      <c r="P391" s="47" t="s">
        <v>114</v>
      </c>
      <c r="Q391" s="47" t="s">
        <v>585</v>
      </c>
      <c r="R391" s="48">
        <v>0.70399999999999996</v>
      </c>
      <c r="T391" s="55">
        <v>7</v>
      </c>
      <c r="U391" s="67">
        <v>2005</v>
      </c>
      <c r="V391" s="46" t="s">
        <v>156</v>
      </c>
      <c r="W391" s="46" t="s">
        <v>111</v>
      </c>
      <c r="X391" s="46" t="s">
        <v>140</v>
      </c>
      <c r="Y391" s="68" t="str">
        <f t="shared" si="12"/>
        <v>72005暖房ビル用マルチ無し（一定速）</v>
      </c>
      <c r="Z391" s="69">
        <v>0.25</v>
      </c>
      <c r="AA391" s="69">
        <v>0.75</v>
      </c>
      <c r="AB391" s="70">
        <v>0.25</v>
      </c>
      <c r="AC391" s="70">
        <v>0.75</v>
      </c>
      <c r="AD391" s="61">
        <f>HLOOKUP(T391,既存設備NO2!$E$16:$P$17,2,0)</f>
        <v>0</v>
      </c>
      <c r="AE391" s="62">
        <f t="shared" si="13"/>
        <v>0.75</v>
      </c>
    </row>
    <row r="392" spans="13:31" ht="13.5" customHeight="1">
      <c r="M392" s="46">
        <v>9</v>
      </c>
      <c r="N392" s="47" t="s">
        <v>112</v>
      </c>
      <c r="O392" s="47" t="s">
        <v>489</v>
      </c>
      <c r="P392" s="47" t="s">
        <v>114</v>
      </c>
      <c r="Q392" s="47" t="s">
        <v>586</v>
      </c>
      <c r="R392" s="48">
        <v>0.48399999999999999</v>
      </c>
      <c r="T392" s="55">
        <v>7</v>
      </c>
      <c r="U392" s="67">
        <v>2005</v>
      </c>
      <c r="V392" s="46" t="s">
        <v>156</v>
      </c>
      <c r="W392" s="46" t="s">
        <v>121</v>
      </c>
      <c r="X392" s="46" t="s">
        <v>140</v>
      </c>
      <c r="Y392" s="68" t="str">
        <f t="shared" si="12"/>
        <v>72005暖房設備用無し（一定速）</v>
      </c>
      <c r="Z392" s="69">
        <v>0.25</v>
      </c>
      <c r="AA392" s="69">
        <v>0.75</v>
      </c>
      <c r="AB392" s="70">
        <v>0.25</v>
      </c>
      <c r="AC392" s="70">
        <v>0.75</v>
      </c>
      <c r="AD392" s="61">
        <f>HLOOKUP(T392,既存設備NO2!$E$16:$P$17,2,0)</f>
        <v>0</v>
      </c>
      <c r="AE392" s="62">
        <f t="shared" si="13"/>
        <v>0.75</v>
      </c>
    </row>
    <row r="393" spans="13:31" ht="13.5" customHeight="1">
      <c r="M393" s="46">
        <v>9</v>
      </c>
      <c r="N393" s="47" t="s">
        <v>122</v>
      </c>
      <c r="O393" s="47" t="s">
        <v>489</v>
      </c>
      <c r="P393" s="47" t="s">
        <v>114</v>
      </c>
      <c r="Q393" s="47" t="s">
        <v>587</v>
      </c>
      <c r="R393" s="48">
        <v>0.54300000000000004</v>
      </c>
      <c r="T393" s="55">
        <v>7</v>
      </c>
      <c r="U393" s="67">
        <v>2010</v>
      </c>
      <c r="V393" s="46" t="s">
        <v>124</v>
      </c>
      <c r="W393" s="46" t="s">
        <v>125</v>
      </c>
      <c r="X393" s="46" t="s">
        <v>102</v>
      </c>
      <c r="Y393" s="68" t="str">
        <f t="shared" si="12"/>
        <v>72010冷房店舗用有り</v>
      </c>
      <c r="Z393" s="69">
        <v>-1.1000000000000001</v>
      </c>
      <c r="AA393" s="69">
        <v>2.1</v>
      </c>
      <c r="AB393" s="70">
        <v>1.0511999999999999</v>
      </c>
      <c r="AC393" s="70">
        <v>1.5622</v>
      </c>
      <c r="AD393" s="61">
        <f>HLOOKUP(T393,既存設備NO2!$E$16:$P$17,2,0)</f>
        <v>0</v>
      </c>
      <c r="AE393" s="62">
        <f t="shared" si="13"/>
        <v>1.5620000000000001</v>
      </c>
    </row>
    <row r="394" spans="13:31" ht="13.5" customHeight="1">
      <c r="M394" s="46">
        <v>9</v>
      </c>
      <c r="N394" s="47" t="s">
        <v>130</v>
      </c>
      <c r="O394" s="47" t="s">
        <v>489</v>
      </c>
      <c r="P394" s="47" t="s">
        <v>114</v>
      </c>
      <c r="Q394" s="47" t="s">
        <v>588</v>
      </c>
      <c r="R394" s="48">
        <v>0.46300000000000002</v>
      </c>
      <c r="T394" s="55">
        <v>7</v>
      </c>
      <c r="U394" s="67">
        <v>2010</v>
      </c>
      <c r="V394" s="46" t="s">
        <v>124</v>
      </c>
      <c r="W394" s="46" t="s">
        <v>111</v>
      </c>
      <c r="X394" s="46" t="s">
        <v>102</v>
      </c>
      <c r="Y394" s="68" t="str">
        <f t="shared" ref="Y394:Y428" si="14">T394&amp;U394&amp;V394&amp;W394&amp;X394</f>
        <v>72010冷房ビル用マルチ有り</v>
      </c>
      <c r="Z394" s="69">
        <v>-0.88</v>
      </c>
      <c r="AA394" s="69">
        <v>1.88</v>
      </c>
      <c r="AB394" s="70">
        <v>1.0548999999999999</v>
      </c>
      <c r="AC394" s="70">
        <v>1.3963000000000001</v>
      </c>
      <c r="AD394" s="61">
        <f>HLOOKUP(T394,既存設備NO2!$E$16:$P$17,2,0)</f>
        <v>0</v>
      </c>
      <c r="AE394" s="62">
        <f t="shared" si="13"/>
        <v>1.3959999999999999</v>
      </c>
    </row>
    <row r="395" spans="13:31" ht="13.5" customHeight="1">
      <c r="M395" s="46">
        <v>9</v>
      </c>
      <c r="N395" s="47" t="s">
        <v>128</v>
      </c>
      <c r="O395" s="47" t="s">
        <v>489</v>
      </c>
      <c r="P395" s="47" t="s">
        <v>114</v>
      </c>
      <c r="Q395" s="47" t="s">
        <v>589</v>
      </c>
      <c r="R395" s="48">
        <v>0.27700000000000002</v>
      </c>
      <c r="T395" s="55">
        <v>7</v>
      </c>
      <c r="U395" s="67">
        <v>2010</v>
      </c>
      <c r="V395" s="46" t="s">
        <v>124</v>
      </c>
      <c r="W395" s="46" t="s">
        <v>121</v>
      </c>
      <c r="X395" s="46" t="s">
        <v>102</v>
      </c>
      <c r="Y395" s="68" t="str">
        <f t="shared" si="14"/>
        <v>72010冷房設備用有り</v>
      </c>
      <c r="Z395" s="69">
        <v>-0.26</v>
      </c>
      <c r="AA395" s="69">
        <v>1.26</v>
      </c>
      <c r="AB395" s="70">
        <v>1.1929000000000001</v>
      </c>
      <c r="AC395" s="70">
        <v>0.89680000000000004</v>
      </c>
      <c r="AD395" s="61">
        <f>HLOOKUP(T395,既存設備NO2!$E$16:$P$17,2,0)</f>
        <v>0</v>
      </c>
      <c r="AE395" s="62">
        <f t="shared" si="13"/>
        <v>0.89600000000000002</v>
      </c>
    </row>
    <row r="396" spans="13:31" ht="13.5" customHeight="1">
      <c r="M396" s="46">
        <v>9</v>
      </c>
      <c r="N396" s="47" t="s">
        <v>138</v>
      </c>
      <c r="O396" s="47" t="s">
        <v>489</v>
      </c>
      <c r="P396" s="47" t="s">
        <v>114</v>
      </c>
      <c r="Q396" s="47" t="s">
        <v>590</v>
      </c>
      <c r="R396" s="48">
        <v>0.46300000000000002</v>
      </c>
      <c r="T396" s="55">
        <v>7</v>
      </c>
      <c r="U396" s="67">
        <v>2010</v>
      </c>
      <c r="V396" s="46" t="s">
        <v>124</v>
      </c>
      <c r="W396" s="46" t="s">
        <v>125</v>
      </c>
      <c r="X396" s="46" t="s">
        <v>140</v>
      </c>
      <c r="Y396" s="68" t="str">
        <f t="shared" si="14"/>
        <v>72010冷房店舗用無し（一定速）</v>
      </c>
      <c r="Z396" s="69">
        <v>0.25</v>
      </c>
      <c r="AA396" s="69">
        <v>0.75</v>
      </c>
      <c r="AB396" s="70">
        <v>0.25</v>
      </c>
      <c r="AC396" s="70">
        <v>0.75</v>
      </c>
      <c r="AD396" s="61">
        <f>HLOOKUP(T396,既存設備NO2!$E$16:$P$17,2,0)</f>
        <v>0</v>
      </c>
      <c r="AE396" s="62">
        <f t="shared" si="13"/>
        <v>0.75</v>
      </c>
    </row>
    <row r="397" spans="13:31" ht="13.5" customHeight="1">
      <c r="M397" s="46">
        <v>9</v>
      </c>
      <c r="N397" s="47" t="s">
        <v>143</v>
      </c>
      <c r="O397" s="47" t="s">
        <v>489</v>
      </c>
      <c r="P397" s="47" t="s">
        <v>114</v>
      </c>
      <c r="Q397" s="47" t="s">
        <v>591</v>
      </c>
      <c r="R397" s="48">
        <v>0.48499999999999999</v>
      </c>
      <c r="T397" s="55">
        <v>7</v>
      </c>
      <c r="U397" s="67">
        <v>2010</v>
      </c>
      <c r="V397" s="46" t="s">
        <v>124</v>
      </c>
      <c r="W397" s="46" t="s">
        <v>111</v>
      </c>
      <c r="X397" s="46" t="s">
        <v>140</v>
      </c>
      <c r="Y397" s="68" t="str">
        <f t="shared" si="14"/>
        <v>72010冷房ビル用マルチ無し（一定速）</v>
      </c>
      <c r="Z397" s="69">
        <v>0.25</v>
      </c>
      <c r="AA397" s="69">
        <v>0.75</v>
      </c>
      <c r="AB397" s="70">
        <v>0.25</v>
      </c>
      <c r="AC397" s="70">
        <v>0.75</v>
      </c>
      <c r="AD397" s="61">
        <f>HLOOKUP(T397,既存設備NO2!$E$16:$P$17,2,0)</f>
        <v>0</v>
      </c>
      <c r="AE397" s="62">
        <f t="shared" si="13"/>
        <v>0.75</v>
      </c>
    </row>
    <row r="398" spans="13:31" ht="13.5" customHeight="1">
      <c r="M398" s="46">
        <v>9</v>
      </c>
      <c r="N398" s="47" t="s">
        <v>149</v>
      </c>
      <c r="O398" s="47" t="s">
        <v>489</v>
      </c>
      <c r="P398" s="47" t="s">
        <v>114</v>
      </c>
      <c r="Q398" s="47" t="s">
        <v>592</v>
      </c>
      <c r="R398" s="48">
        <v>0.48599999999999999</v>
      </c>
      <c r="T398" s="55">
        <v>7</v>
      </c>
      <c r="U398" s="67">
        <v>2010</v>
      </c>
      <c r="V398" s="46" t="s">
        <v>124</v>
      </c>
      <c r="W398" s="46" t="s">
        <v>121</v>
      </c>
      <c r="X398" s="46" t="s">
        <v>140</v>
      </c>
      <c r="Y398" s="68" t="str">
        <f t="shared" si="14"/>
        <v>72010冷房設備用無し（一定速）</v>
      </c>
      <c r="Z398" s="69">
        <v>0.25</v>
      </c>
      <c r="AA398" s="69">
        <v>0.75</v>
      </c>
      <c r="AB398" s="70">
        <v>0.25</v>
      </c>
      <c r="AC398" s="70">
        <v>0.75</v>
      </c>
      <c r="AD398" s="61">
        <f>HLOOKUP(T398,既存設備NO2!$E$16:$P$17,2,0)</f>
        <v>0</v>
      </c>
      <c r="AE398" s="62">
        <f t="shared" si="13"/>
        <v>0.75</v>
      </c>
    </row>
    <row r="399" spans="13:31" ht="13.5" customHeight="1">
      <c r="M399" s="46">
        <v>9</v>
      </c>
      <c r="N399" s="47" t="s">
        <v>154</v>
      </c>
      <c r="O399" s="47" t="s">
        <v>489</v>
      </c>
      <c r="P399" s="47" t="s">
        <v>114</v>
      </c>
      <c r="Q399" s="47" t="s">
        <v>593</v>
      </c>
      <c r="R399" s="48">
        <v>0.34100000000000003</v>
      </c>
      <c r="T399" s="55">
        <v>7</v>
      </c>
      <c r="U399" s="67">
        <v>2010</v>
      </c>
      <c r="V399" s="46" t="s">
        <v>156</v>
      </c>
      <c r="W399" s="46" t="s">
        <v>125</v>
      </c>
      <c r="X399" s="46" t="s">
        <v>102</v>
      </c>
      <c r="Y399" s="68" t="str">
        <f t="shared" si="14"/>
        <v>72010暖房店舗用有り</v>
      </c>
      <c r="Z399" s="69">
        <v>-0.72</v>
      </c>
      <c r="AA399" s="69">
        <v>1.72</v>
      </c>
      <c r="AB399" s="70">
        <v>1.0757000000000001</v>
      </c>
      <c r="AC399" s="70">
        <v>1.2710999999999999</v>
      </c>
      <c r="AD399" s="61">
        <f>HLOOKUP(T399,既存設備NO2!$E$16:$P$17,2,0)</f>
        <v>0</v>
      </c>
      <c r="AE399" s="62">
        <f t="shared" si="13"/>
        <v>1.2709999999999999</v>
      </c>
    </row>
    <row r="400" spans="13:31" ht="13.5" customHeight="1">
      <c r="M400" s="46">
        <v>9</v>
      </c>
      <c r="N400" s="47" t="s">
        <v>153</v>
      </c>
      <c r="O400" s="47" t="s">
        <v>489</v>
      </c>
      <c r="P400" s="47" t="s">
        <v>114</v>
      </c>
      <c r="Q400" s="47" t="s">
        <v>594</v>
      </c>
      <c r="R400" s="48">
        <v>0.436</v>
      </c>
      <c r="T400" s="55">
        <v>7</v>
      </c>
      <c r="U400" s="67">
        <v>2010</v>
      </c>
      <c r="V400" s="46" t="s">
        <v>156</v>
      </c>
      <c r="W400" s="46" t="s">
        <v>111</v>
      </c>
      <c r="X400" s="46" t="s">
        <v>102</v>
      </c>
      <c r="Y400" s="68" t="str">
        <f t="shared" si="14"/>
        <v>72010暖房ビル用マルチ有り</v>
      </c>
      <c r="Z400" s="69">
        <v>-0.7</v>
      </c>
      <c r="AA400" s="69">
        <v>1.7</v>
      </c>
      <c r="AB400" s="70">
        <v>1.036</v>
      </c>
      <c r="AC400" s="70">
        <v>1.266</v>
      </c>
      <c r="AD400" s="61">
        <f>HLOOKUP(T400,既存設備NO2!$E$16:$P$17,2,0)</f>
        <v>0</v>
      </c>
      <c r="AE400" s="62">
        <f t="shared" si="13"/>
        <v>1.266</v>
      </c>
    </row>
    <row r="401" spans="13:31" ht="13.5" customHeight="1">
      <c r="M401" s="46">
        <v>9</v>
      </c>
      <c r="N401" s="47" t="s">
        <v>110</v>
      </c>
      <c r="O401" s="47" t="s">
        <v>489</v>
      </c>
      <c r="P401" s="47" t="s">
        <v>114</v>
      </c>
      <c r="Q401" s="47" t="s">
        <v>595</v>
      </c>
      <c r="R401" s="48">
        <v>0.26400000000000001</v>
      </c>
      <c r="T401" s="55">
        <v>7</v>
      </c>
      <c r="U401" s="67">
        <v>2010</v>
      </c>
      <c r="V401" s="46" t="s">
        <v>156</v>
      </c>
      <c r="W401" s="46" t="s">
        <v>121</v>
      </c>
      <c r="X401" s="46" t="s">
        <v>102</v>
      </c>
      <c r="Y401" s="68" t="str">
        <f t="shared" si="14"/>
        <v>72010暖房設備用有り</v>
      </c>
      <c r="Z401" s="69">
        <v>-0.26</v>
      </c>
      <c r="AA401" s="69">
        <v>1.26</v>
      </c>
      <c r="AB401" s="70">
        <v>0.82779999999999998</v>
      </c>
      <c r="AC401" s="70">
        <v>0.98809999999999998</v>
      </c>
      <c r="AD401" s="61">
        <f>HLOOKUP(T401,既存設備NO2!$E$16:$P$17,2,0)</f>
        <v>0</v>
      </c>
      <c r="AE401" s="62">
        <f t="shared" si="13"/>
        <v>0.98799999999999999</v>
      </c>
    </row>
    <row r="402" spans="13:31" ht="13.5" customHeight="1">
      <c r="M402" s="46">
        <v>9</v>
      </c>
      <c r="N402" s="47" t="s">
        <v>90</v>
      </c>
      <c r="O402" s="47" t="s">
        <v>489</v>
      </c>
      <c r="P402" s="47" t="s">
        <v>114</v>
      </c>
      <c r="Q402" s="47" t="s">
        <v>596</v>
      </c>
      <c r="R402" s="48">
        <v>0.17299999999999999</v>
      </c>
      <c r="T402" s="55">
        <v>7</v>
      </c>
      <c r="U402" s="67">
        <v>2010</v>
      </c>
      <c r="V402" s="46" t="s">
        <v>156</v>
      </c>
      <c r="W402" s="46" t="s">
        <v>125</v>
      </c>
      <c r="X402" s="46" t="s">
        <v>140</v>
      </c>
      <c r="Y402" s="68" t="str">
        <f t="shared" si="14"/>
        <v>72010暖房店舗用無し（一定速）</v>
      </c>
      <c r="Z402" s="69">
        <v>0.25</v>
      </c>
      <c r="AA402" s="69">
        <v>0.75</v>
      </c>
      <c r="AB402" s="70">
        <v>0.25</v>
      </c>
      <c r="AC402" s="70">
        <v>0.75</v>
      </c>
      <c r="AD402" s="61">
        <f>HLOOKUP(T402,既存設備NO2!$E$16:$P$17,2,0)</f>
        <v>0</v>
      </c>
      <c r="AE402" s="62">
        <f t="shared" si="13"/>
        <v>0.75</v>
      </c>
    </row>
    <row r="403" spans="13:31" ht="13.5" customHeight="1">
      <c r="M403" s="46">
        <v>9</v>
      </c>
      <c r="N403" s="47" t="s">
        <v>171</v>
      </c>
      <c r="O403" s="47" t="s">
        <v>489</v>
      </c>
      <c r="P403" s="47" t="s">
        <v>114</v>
      </c>
      <c r="Q403" s="47" t="s">
        <v>597</v>
      </c>
      <c r="R403" s="48">
        <v>0.57499999999999996</v>
      </c>
      <c r="T403" s="55">
        <v>7</v>
      </c>
      <c r="U403" s="67">
        <v>2010</v>
      </c>
      <c r="V403" s="46" t="s">
        <v>156</v>
      </c>
      <c r="W403" s="46" t="s">
        <v>111</v>
      </c>
      <c r="X403" s="46" t="s">
        <v>140</v>
      </c>
      <c r="Y403" s="68" t="str">
        <f t="shared" si="14"/>
        <v>72010暖房ビル用マルチ無し（一定速）</v>
      </c>
      <c r="Z403" s="69">
        <v>0.25</v>
      </c>
      <c r="AA403" s="69">
        <v>0.75</v>
      </c>
      <c r="AB403" s="70">
        <v>0.25</v>
      </c>
      <c r="AC403" s="70">
        <v>0.75</v>
      </c>
      <c r="AD403" s="61">
        <f>HLOOKUP(T403,既存設備NO2!$E$16:$P$17,2,0)</f>
        <v>0</v>
      </c>
      <c r="AE403" s="62">
        <f t="shared" si="13"/>
        <v>0.75</v>
      </c>
    </row>
    <row r="404" spans="13:31" ht="13.5" customHeight="1">
      <c r="M404" s="46">
        <v>10</v>
      </c>
      <c r="N404" s="47" t="s">
        <v>112</v>
      </c>
      <c r="O404" s="47" t="s">
        <v>489</v>
      </c>
      <c r="P404" s="47" t="s">
        <v>114</v>
      </c>
      <c r="Q404" s="47" t="s">
        <v>598</v>
      </c>
      <c r="R404" s="48">
        <v>0.23499999999999999</v>
      </c>
      <c r="T404" s="55">
        <v>7</v>
      </c>
      <c r="U404" s="67">
        <v>2010</v>
      </c>
      <c r="V404" s="46" t="s">
        <v>156</v>
      </c>
      <c r="W404" s="46" t="s">
        <v>121</v>
      </c>
      <c r="X404" s="46" t="s">
        <v>140</v>
      </c>
      <c r="Y404" s="68" t="str">
        <f t="shared" si="14"/>
        <v>72010暖房設備用無し（一定速）</v>
      </c>
      <c r="Z404" s="69">
        <v>0.25</v>
      </c>
      <c r="AA404" s="69">
        <v>0.75</v>
      </c>
      <c r="AB404" s="70">
        <v>0.25</v>
      </c>
      <c r="AC404" s="70">
        <v>0.75</v>
      </c>
      <c r="AD404" s="61">
        <f>HLOOKUP(T404,既存設備NO2!$E$16:$P$17,2,0)</f>
        <v>0</v>
      </c>
      <c r="AE404" s="62">
        <f t="shared" si="13"/>
        <v>0.75</v>
      </c>
    </row>
    <row r="405" spans="13:31" ht="13.5" customHeight="1">
      <c r="M405" s="46">
        <v>10</v>
      </c>
      <c r="N405" s="47" t="s">
        <v>122</v>
      </c>
      <c r="O405" s="47" t="s">
        <v>489</v>
      </c>
      <c r="P405" s="47" t="s">
        <v>114</v>
      </c>
      <c r="Q405" s="47" t="s">
        <v>599</v>
      </c>
      <c r="R405" s="48">
        <v>0.223</v>
      </c>
      <c r="T405" s="55">
        <v>7</v>
      </c>
      <c r="U405" s="67">
        <v>2015</v>
      </c>
      <c r="V405" s="46" t="s">
        <v>124</v>
      </c>
      <c r="W405" s="46" t="s">
        <v>125</v>
      </c>
      <c r="X405" s="46" t="s">
        <v>102</v>
      </c>
      <c r="Y405" s="68" t="str">
        <f t="shared" si="14"/>
        <v>72015冷房店舗用有り</v>
      </c>
      <c r="Z405" s="69">
        <v>-1.38</v>
      </c>
      <c r="AA405" s="69">
        <v>2.38</v>
      </c>
      <c r="AB405" s="70">
        <v>1.0581</v>
      </c>
      <c r="AC405" s="70">
        <v>1.7705</v>
      </c>
      <c r="AD405" s="61">
        <f>HLOOKUP(T405,既存設備NO2!$E$16:$P$17,2,0)</f>
        <v>0</v>
      </c>
      <c r="AE405" s="62">
        <f t="shared" si="13"/>
        <v>1.77</v>
      </c>
    </row>
    <row r="406" spans="13:31" ht="13.5" customHeight="1">
      <c r="M406" s="46">
        <v>10</v>
      </c>
      <c r="N406" s="47" t="s">
        <v>130</v>
      </c>
      <c r="O406" s="47" t="s">
        <v>489</v>
      </c>
      <c r="P406" s="47" t="s">
        <v>114</v>
      </c>
      <c r="Q406" s="47" t="s">
        <v>600</v>
      </c>
      <c r="R406" s="48">
        <v>0.251</v>
      </c>
      <c r="T406" s="55">
        <v>7</v>
      </c>
      <c r="U406" s="67">
        <v>2015</v>
      </c>
      <c r="V406" s="46" t="s">
        <v>124</v>
      </c>
      <c r="W406" s="46" t="s">
        <v>111</v>
      </c>
      <c r="X406" s="46" t="s">
        <v>102</v>
      </c>
      <c r="Y406" s="68" t="str">
        <f t="shared" si="14"/>
        <v>72015冷房ビル用マルチ有り</v>
      </c>
      <c r="Z406" s="69">
        <v>-1.5740000000000001</v>
      </c>
      <c r="AA406" s="69">
        <v>2.5739999999999998</v>
      </c>
      <c r="AB406" s="70">
        <v>1.0751999999999999</v>
      </c>
      <c r="AC406" s="70">
        <v>1.9117</v>
      </c>
      <c r="AD406" s="61">
        <f>HLOOKUP(T406,既存設備NO2!$E$16:$P$17,2,0)</f>
        <v>0</v>
      </c>
      <c r="AE406" s="62">
        <f t="shared" si="13"/>
        <v>1.911</v>
      </c>
    </row>
    <row r="407" spans="13:31" ht="13.5" customHeight="1">
      <c r="M407" s="46">
        <v>10</v>
      </c>
      <c r="N407" s="47" t="s">
        <v>128</v>
      </c>
      <c r="O407" s="47" t="s">
        <v>489</v>
      </c>
      <c r="P407" s="47" t="s">
        <v>114</v>
      </c>
      <c r="Q407" s="47" t="s">
        <v>601</v>
      </c>
      <c r="R407" s="48">
        <v>0.13</v>
      </c>
      <c r="T407" s="55">
        <v>7</v>
      </c>
      <c r="U407" s="67">
        <v>2015</v>
      </c>
      <c r="V407" s="46" t="s">
        <v>124</v>
      </c>
      <c r="W407" s="46" t="s">
        <v>121</v>
      </c>
      <c r="X407" s="46" t="s">
        <v>102</v>
      </c>
      <c r="Y407" s="68" t="str">
        <f t="shared" si="14"/>
        <v>72015冷房設備用有り</v>
      </c>
      <c r="Z407" s="69">
        <v>-0.62</v>
      </c>
      <c r="AA407" s="69">
        <v>1.62</v>
      </c>
      <c r="AB407" s="70">
        <v>1.0472999999999999</v>
      </c>
      <c r="AC407" s="70">
        <v>1.2032</v>
      </c>
      <c r="AD407" s="61">
        <f>HLOOKUP(T407,既存設備NO2!$E$16:$P$17,2,0)</f>
        <v>0</v>
      </c>
      <c r="AE407" s="62">
        <f t="shared" si="13"/>
        <v>1.2030000000000001</v>
      </c>
    </row>
    <row r="408" spans="13:31" ht="13.5" customHeight="1">
      <c r="M408" s="46">
        <v>10</v>
      </c>
      <c r="N408" s="47" t="s">
        <v>138</v>
      </c>
      <c r="O408" s="47" t="s">
        <v>489</v>
      </c>
      <c r="P408" s="47" t="s">
        <v>114</v>
      </c>
      <c r="Q408" s="47" t="s">
        <v>602</v>
      </c>
      <c r="R408" s="48">
        <v>0.22500000000000001</v>
      </c>
      <c r="T408" s="55">
        <v>7</v>
      </c>
      <c r="U408" s="67">
        <v>2015</v>
      </c>
      <c r="V408" s="46" t="s">
        <v>124</v>
      </c>
      <c r="W408" s="46" t="s">
        <v>125</v>
      </c>
      <c r="X408" s="46" t="s">
        <v>140</v>
      </c>
      <c r="Y408" s="68" t="str">
        <f t="shared" si="14"/>
        <v>72015冷房店舗用無し（一定速）</v>
      </c>
      <c r="Z408" s="69">
        <v>0.25</v>
      </c>
      <c r="AA408" s="69">
        <v>0.75</v>
      </c>
      <c r="AB408" s="70">
        <v>0.25</v>
      </c>
      <c r="AC408" s="70">
        <v>0.75</v>
      </c>
      <c r="AD408" s="61">
        <f>HLOOKUP(T408,既存設備NO2!$E$16:$P$17,2,0)</f>
        <v>0</v>
      </c>
      <c r="AE408" s="62">
        <f t="shared" si="13"/>
        <v>0.75</v>
      </c>
    </row>
    <row r="409" spans="13:31" ht="13.5" customHeight="1">
      <c r="M409" s="46">
        <v>10</v>
      </c>
      <c r="N409" s="47" t="s">
        <v>143</v>
      </c>
      <c r="O409" s="47" t="s">
        <v>489</v>
      </c>
      <c r="P409" s="47" t="s">
        <v>114</v>
      </c>
      <c r="Q409" s="47" t="s">
        <v>603</v>
      </c>
      <c r="R409" s="48">
        <v>0.23400000000000001</v>
      </c>
      <c r="T409" s="55">
        <v>7</v>
      </c>
      <c r="U409" s="67">
        <v>2015</v>
      </c>
      <c r="V409" s="46" t="s">
        <v>124</v>
      </c>
      <c r="W409" s="46" t="s">
        <v>111</v>
      </c>
      <c r="X409" s="46" t="s">
        <v>140</v>
      </c>
      <c r="Y409" s="68" t="str">
        <f t="shared" si="14"/>
        <v>72015冷房ビル用マルチ無し（一定速）</v>
      </c>
      <c r="Z409" s="69">
        <v>0.25</v>
      </c>
      <c r="AA409" s="69">
        <v>0.75</v>
      </c>
      <c r="AB409" s="70">
        <v>0.25</v>
      </c>
      <c r="AC409" s="70">
        <v>0.75</v>
      </c>
      <c r="AD409" s="61">
        <f>HLOOKUP(T409,既存設備NO2!$E$16:$P$17,2,0)</f>
        <v>0</v>
      </c>
      <c r="AE409" s="62">
        <f t="shared" si="13"/>
        <v>0.75</v>
      </c>
    </row>
    <row r="410" spans="13:31" ht="13.5" customHeight="1">
      <c r="M410" s="46">
        <v>10</v>
      </c>
      <c r="N410" s="47" t="s">
        <v>149</v>
      </c>
      <c r="O410" s="47" t="s">
        <v>489</v>
      </c>
      <c r="P410" s="47" t="s">
        <v>114</v>
      </c>
      <c r="Q410" s="47" t="s">
        <v>604</v>
      </c>
      <c r="R410" s="48">
        <v>0.185</v>
      </c>
      <c r="T410" s="55">
        <v>7</v>
      </c>
      <c r="U410" s="56">
        <v>2015</v>
      </c>
      <c r="V410" s="57" t="s">
        <v>124</v>
      </c>
      <c r="W410" s="57" t="s">
        <v>121</v>
      </c>
      <c r="X410" s="57" t="s">
        <v>140</v>
      </c>
      <c r="Y410" s="58" t="str">
        <f t="shared" si="14"/>
        <v>72015冷房設備用無し（一定速）</v>
      </c>
      <c r="Z410" s="59">
        <v>0.25</v>
      </c>
      <c r="AA410" s="59">
        <v>0.75</v>
      </c>
      <c r="AB410" s="60">
        <v>0.25</v>
      </c>
      <c r="AC410" s="60">
        <v>0.75</v>
      </c>
      <c r="AD410" s="61">
        <f>HLOOKUP(T410,既存設備NO2!$E$16:$P$17,2,0)</f>
        <v>0</v>
      </c>
      <c r="AE410" s="62">
        <f t="shared" si="13"/>
        <v>0.75</v>
      </c>
    </row>
    <row r="411" spans="13:31" ht="13.5" customHeight="1">
      <c r="M411" s="46">
        <v>10</v>
      </c>
      <c r="N411" s="47" t="s">
        <v>154</v>
      </c>
      <c r="O411" s="47" t="s">
        <v>489</v>
      </c>
      <c r="P411" s="47" t="s">
        <v>114</v>
      </c>
      <c r="Q411" s="47" t="s">
        <v>605</v>
      </c>
      <c r="R411" s="48">
        <v>0.185</v>
      </c>
      <c r="T411" s="55">
        <v>7</v>
      </c>
      <c r="U411" s="56">
        <v>2015</v>
      </c>
      <c r="V411" s="57" t="s">
        <v>156</v>
      </c>
      <c r="W411" s="57" t="s">
        <v>125</v>
      </c>
      <c r="X411" s="57" t="s">
        <v>102</v>
      </c>
      <c r="Y411" s="58" t="str">
        <f t="shared" si="14"/>
        <v>72015暖房店舗用有り</v>
      </c>
      <c r="Z411" s="59">
        <v>-0.97</v>
      </c>
      <c r="AA411" s="59">
        <v>1.97</v>
      </c>
      <c r="AB411" s="60">
        <v>1.0867</v>
      </c>
      <c r="AC411" s="60">
        <v>1.4558</v>
      </c>
      <c r="AD411" s="61">
        <f>HLOOKUP(T411,既存設備NO2!$E$16:$P$17,2,0)</f>
        <v>0</v>
      </c>
      <c r="AE411" s="62">
        <f t="shared" si="13"/>
        <v>1.4550000000000001</v>
      </c>
    </row>
    <row r="412" spans="13:31" ht="13.5" customHeight="1">
      <c r="M412" s="46">
        <v>10</v>
      </c>
      <c r="N412" s="47" t="s">
        <v>153</v>
      </c>
      <c r="O412" s="47" t="s">
        <v>489</v>
      </c>
      <c r="P412" s="47" t="s">
        <v>114</v>
      </c>
      <c r="Q412" s="47" t="s">
        <v>606</v>
      </c>
      <c r="R412" s="48">
        <v>0.21</v>
      </c>
      <c r="T412" s="55">
        <v>7</v>
      </c>
      <c r="U412" s="56">
        <v>2015</v>
      </c>
      <c r="V412" s="57" t="s">
        <v>156</v>
      </c>
      <c r="W412" s="57" t="s">
        <v>111</v>
      </c>
      <c r="X412" s="57" t="s">
        <v>102</v>
      </c>
      <c r="Y412" s="58" t="str">
        <f t="shared" si="14"/>
        <v>72015暖房ビル用マルチ有り</v>
      </c>
      <c r="Z412" s="59">
        <v>-0.876</v>
      </c>
      <c r="AA412" s="59">
        <v>1.8759999999999999</v>
      </c>
      <c r="AB412" s="60">
        <v>1.0398000000000001</v>
      </c>
      <c r="AC412" s="60">
        <v>1.3971</v>
      </c>
      <c r="AD412" s="61">
        <f>HLOOKUP(T412,既存設備NO2!$E$16:$P$17,2,0)</f>
        <v>0</v>
      </c>
      <c r="AE412" s="62">
        <f t="shared" si="13"/>
        <v>1.397</v>
      </c>
    </row>
    <row r="413" spans="13:31" ht="13.5" customHeight="1">
      <c r="M413" s="46">
        <v>10</v>
      </c>
      <c r="N413" s="47" t="s">
        <v>110</v>
      </c>
      <c r="O413" s="47" t="s">
        <v>489</v>
      </c>
      <c r="P413" s="47" t="s">
        <v>114</v>
      </c>
      <c r="Q413" s="47" t="s">
        <v>607</v>
      </c>
      <c r="R413" s="48">
        <v>0.105</v>
      </c>
      <c r="T413" s="55">
        <v>7</v>
      </c>
      <c r="U413" s="56">
        <v>2015</v>
      </c>
      <c r="V413" s="57" t="s">
        <v>156</v>
      </c>
      <c r="W413" s="57" t="s">
        <v>121</v>
      </c>
      <c r="X413" s="57" t="s">
        <v>102</v>
      </c>
      <c r="Y413" s="58" t="str">
        <f t="shared" si="14"/>
        <v>72015暖房設備用有り</v>
      </c>
      <c r="Z413" s="59">
        <v>-0.59799999999999998</v>
      </c>
      <c r="AA413" s="59">
        <v>1.5980000000000001</v>
      </c>
      <c r="AB413" s="60">
        <v>1.0339</v>
      </c>
      <c r="AC413" s="60">
        <v>1.19</v>
      </c>
      <c r="AD413" s="61">
        <f>HLOOKUP(T413,既存設備NO2!$E$16:$P$17,2,0)</f>
        <v>0</v>
      </c>
      <c r="AE413" s="62">
        <f t="shared" si="13"/>
        <v>1.19</v>
      </c>
    </row>
    <row r="414" spans="13:31" ht="13.5" customHeight="1">
      <c r="M414" s="46">
        <v>10</v>
      </c>
      <c r="N414" s="47" t="s">
        <v>90</v>
      </c>
      <c r="O414" s="47" t="s">
        <v>489</v>
      </c>
      <c r="P414" s="47" t="s">
        <v>114</v>
      </c>
      <c r="Q414" s="47" t="s">
        <v>608</v>
      </c>
      <c r="R414" s="48">
        <v>0.08</v>
      </c>
      <c r="T414" s="55">
        <v>7</v>
      </c>
      <c r="U414" s="56">
        <v>2015</v>
      </c>
      <c r="V414" s="57" t="s">
        <v>156</v>
      </c>
      <c r="W414" s="57" t="s">
        <v>125</v>
      </c>
      <c r="X414" s="57" t="s">
        <v>140</v>
      </c>
      <c r="Y414" s="58" t="str">
        <f t="shared" si="14"/>
        <v>72015暖房店舗用無し（一定速）</v>
      </c>
      <c r="Z414" s="59">
        <v>0.25</v>
      </c>
      <c r="AA414" s="59">
        <v>0.75</v>
      </c>
      <c r="AB414" s="60">
        <v>0.25</v>
      </c>
      <c r="AC414" s="60">
        <v>0.75</v>
      </c>
      <c r="AD414" s="61">
        <f>HLOOKUP(T414,既存設備NO2!$E$16:$P$17,2,0)</f>
        <v>0</v>
      </c>
      <c r="AE414" s="62">
        <f t="shared" si="13"/>
        <v>0.75</v>
      </c>
    </row>
    <row r="415" spans="13:31" ht="13.5" customHeight="1">
      <c r="M415" s="46">
        <v>10</v>
      </c>
      <c r="N415" s="47" t="s">
        <v>171</v>
      </c>
      <c r="O415" s="47" t="s">
        <v>489</v>
      </c>
      <c r="P415" s="47" t="s">
        <v>114</v>
      </c>
      <c r="Q415" s="47" t="s">
        <v>609</v>
      </c>
      <c r="R415" s="48">
        <v>0.29699999999999999</v>
      </c>
      <c r="T415" s="55">
        <v>7</v>
      </c>
      <c r="U415" s="56">
        <v>2015</v>
      </c>
      <c r="V415" s="57" t="s">
        <v>156</v>
      </c>
      <c r="W415" s="57" t="s">
        <v>111</v>
      </c>
      <c r="X415" s="57" t="s">
        <v>140</v>
      </c>
      <c r="Y415" s="58" t="str">
        <f t="shared" si="14"/>
        <v>72015暖房ビル用マルチ無し（一定速）</v>
      </c>
      <c r="Z415" s="59">
        <v>0.25</v>
      </c>
      <c r="AA415" s="59">
        <v>0.75</v>
      </c>
      <c r="AB415" s="60">
        <v>0.25</v>
      </c>
      <c r="AC415" s="60">
        <v>0.75</v>
      </c>
      <c r="AD415" s="61">
        <f>HLOOKUP(T415,既存設備NO2!$E$16:$P$17,2,0)</f>
        <v>0</v>
      </c>
      <c r="AE415" s="62">
        <f t="shared" si="13"/>
        <v>0.75</v>
      </c>
    </row>
    <row r="416" spans="13:31" ht="13.5" customHeight="1">
      <c r="M416" s="46">
        <v>11</v>
      </c>
      <c r="N416" s="47" t="s">
        <v>112</v>
      </c>
      <c r="O416" s="47" t="s">
        <v>489</v>
      </c>
      <c r="P416" s="47" t="s">
        <v>114</v>
      </c>
      <c r="Q416" s="47" t="s">
        <v>610</v>
      </c>
      <c r="R416" s="48">
        <v>0.13600000000000001</v>
      </c>
      <c r="T416" s="55">
        <v>7</v>
      </c>
      <c r="U416" s="57">
        <v>2015</v>
      </c>
      <c r="V416" s="57" t="s">
        <v>156</v>
      </c>
      <c r="W416" s="57" t="s">
        <v>121</v>
      </c>
      <c r="X416" s="57" t="s">
        <v>140</v>
      </c>
      <c r="Y416" s="58" t="str">
        <f t="shared" si="14"/>
        <v>72015暖房設備用無し（一定速）</v>
      </c>
      <c r="Z416" s="59">
        <v>0.25</v>
      </c>
      <c r="AA416" s="59">
        <v>0.75</v>
      </c>
      <c r="AB416" s="60">
        <v>0.25</v>
      </c>
      <c r="AC416" s="60">
        <v>0.75</v>
      </c>
      <c r="AD416" s="61">
        <f>HLOOKUP(T416,既存設備NO2!$E$16:$P$17,2,0)</f>
        <v>0</v>
      </c>
      <c r="AE416" s="62">
        <f t="shared" si="13"/>
        <v>0.75</v>
      </c>
    </row>
    <row r="417" spans="13:31" ht="13.5" customHeight="1">
      <c r="M417" s="46">
        <v>11</v>
      </c>
      <c r="N417" s="47" t="s">
        <v>122</v>
      </c>
      <c r="O417" s="47" t="s">
        <v>489</v>
      </c>
      <c r="P417" s="47" t="s">
        <v>114</v>
      </c>
      <c r="Q417" s="47" t="s">
        <v>611</v>
      </c>
      <c r="R417" s="48">
        <v>0.14799999999999999</v>
      </c>
      <c r="T417" s="71">
        <v>7</v>
      </c>
      <c r="U417" s="72">
        <v>2020</v>
      </c>
      <c r="V417" s="72" t="s">
        <v>124</v>
      </c>
      <c r="W417" s="72" t="s">
        <v>125</v>
      </c>
      <c r="X417" s="72" t="s">
        <v>102</v>
      </c>
      <c r="Y417" s="73" t="str">
        <f t="shared" si="14"/>
        <v>72020冷房店舗用有り</v>
      </c>
      <c r="Z417" s="72">
        <v>-1.38</v>
      </c>
      <c r="AA417" s="72">
        <v>2.38</v>
      </c>
      <c r="AB417" s="72">
        <v>1.0581</v>
      </c>
      <c r="AC417" s="72">
        <v>1.7705</v>
      </c>
      <c r="AD417" s="61">
        <f>HLOOKUP(T417,既存設備NO2!$E$16:$P$17,2,0)</f>
        <v>0</v>
      </c>
      <c r="AE417" s="74">
        <f t="shared" si="13"/>
        <v>1.77</v>
      </c>
    </row>
    <row r="418" spans="13:31" ht="13.5" customHeight="1">
      <c r="M418" s="46">
        <v>11</v>
      </c>
      <c r="N418" s="47" t="s">
        <v>130</v>
      </c>
      <c r="O418" s="47" t="s">
        <v>489</v>
      </c>
      <c r="P418" s="47" t="s">
        <v>114</v>
      </c>
      <c r="Q418" s="47" t="s">
        <v>612</v>
      </c>
      <c r="R418" s="48">
        <v>9.5000000000000001E-2</v>
      </c>
      <c r="T418" s="71">
        <v>7</v>
      </c>
      <c r="U418" s="72">
        <v>2020</v>
      </c>
      <c r="V418" s="72" t="s">
        <v>124</v>
      </c>
      <c r="W418" s="72" t="s">
        <v>111</v>
      </c>
      <c r="X418" s="72" t="s">
        <v>102</v>
      </c>
      <c r="Y418" s="73" t="str">
        <f t="shared" si="14"/>
        <v>72020冷房ビル用マルチ有り</v>
      </c>
      <c r="Z418" s="72">
        <v>-1.68</v>
      </c>
      <c r="AA418" s="72">
        <v>2.68</v>
      </c>
      <c r="AB418" s="72">
        <v>1.0788</v>
      </c>
      <c r="AC418" s="72">
        <v>2.0053000000000001</v>
      </c>
      <c r="AD418" s="61">
        <f>HLOOKUP(T418,既存設備NO2!$E$16:$P$17,2,0)</f>
        <v>0</v>
      </c>
      <c r="AE418" s="74">
        <f t="shared" si="13"/>
        <v>2.0049999999999999</v>
      </c>
    </row>
    <row r="419" spans="13:31" ht="13.5" customHeight="1">
      <c r="M419" s="46">
        <v>11</v>
      </c>
      <c r="N419" s="47" t="s">
        <v>128</v>
      </c>
      <c r="O419" s="47" t="s">
        <v>489</v>
      </c>
      <c r="P419" s="47" t="s">
        <v>114</v>
      </c>
      <c r="Q419" s="47" t="s">
        <v>613</v>
      </c>
      <c r="R419" s="48">
        <v>5.8000000000000003E-2</v>
      </c>
      <c r="T419" s="71">
        <v>7</v>
      </c>
      <c r="U419" s="72">
        <v>2020</v>
      </c>
      <c r="V419" s="72" t="s">
        <v>124</v>
      </c>
      <c r="W419" s="72" t="s">
        <v>121</v>
      </c>
      <c r="X419" s="72" t="s">
        <v>102</v>
      </c>
      <c r="Y419" s="73" t="str">
        <f t="shared" si="14"/>
        <v>72020冷房設備用有り</v>
      </c>
      <c r="Z419" s="72">
        <v>-0.62</v>
      </c>
      <c r="AA419" s="72">
        <v>1.62</v>
      </c>
      <c r="AB419" s="72">
        <v>1.0472999999999999</v>
      </c>
      <c r="AC419" s="72">
        <v>1.2032</v>
      </c>
      <c r="AD419" s="61">
        <f>HLOOKUP(T419,既存設備NO2!$E$16:$P$17,2,0)</f>
        <v>0</v>
      </c>
      <c r="AE419" s="74">
        <f t="shared" si="13"/>
        <v>1.2030000000000001</v>
      </c>
    </row>
    <row r="420" spans="13:31" ht="13.5" customHeight="1">
      <c r="M420" s="46">
        <v>11</v>
      </c>
      <c r="N420" s="47" t="s">
        <v>138</v>
      </c>
      <c r="O420" s="47" t="s">
        <v>489</v>
      </c>
      <c r="P420" s="47" t="s">
        <v>114</v>
      </c>
      <c r="Q420" s="47" t="s">
        <v>614</v>
      </c>
      <c r="R420" s="48">
        <v>0.126</v>
      </c>
      <c r="T420" s="71">
        <v>7</v>
      </c>
      <c r="U420" s="72">
        <v>2020</v>
      </c>
      <c r="V420" s="72" t="s">
        <v>124</v>
      </c>
      <c r="W420" s="72" t="s">
        <v>125</v>
      </c>
      <c r="X420" s="72" t="s">
        <v>140</v>
      </c>
      <c r="Y420" s="73" t="str">
        <f t="shared" si="14"/>
        <v>72020冷房店舗用無し（一定速）</v>
      </c>
      <c r="Z420" s="75">
        <v>0.25</v>
      </c>
      <c r="AA420" s="75">
        <v>0.75</v>
      </c>
      <c r="AB420" s="76">
        <v>0.25</v>
      </c>
      <c r="AC420" s="76">
        <v>0.75</v>
      </c>
      <c r="AD420" s="61">
        <f>HLOOKUP(T420,既存設備NO2!$E$16:$P$17,2,0)</f>
        <v>0</v>
      </c>
      <c r="AE420" s="74">
        <f t="shared" si="13"/>
        <v>0.75</v>
      </c>
    </row>
    <row r="421" spans="13:31" ht="13.5" customHeight="1">
      <c r="M421" s="46">
        <v>11</v>
      </c>
      <c r="N421" s="47" t="s">
        <v>143</v>
      </c>
      <c r="O421" s="47" t="s">
        <v>489</v>
      </c>
      <c r="P421" s="47" t="s">
        <v>114</v>
      </c>
      <c r="Q421" s="47" t="s">
        <v>615</v>
      </c>
      <c r="R421" s="48">
        <v>0.11</v>
      </c>
      <c r="T421" s="71">
        <v>7</v>
      </c>
      <c r="U421" s="72">
        <v>2020</v>
      </c>
      <c r="V421" s="72" t="s">
        <v>124</v>
      </c>
      <c r="W421" s="72" t="s">
        <v>111</v>
      </c>
      <c r="X421" s="72" t="s">
        <v>140</v>
      </c>
      <c r="Y421" s="73" t="str">
        <f t="shared" si="14"/>
        <v>72020冷房ビル用マルチ無し（一定速）</v>
      </c>
      <c r="Z421" s="75">
        <v>0.25</v>
      </c>
      <c r="AA421" s="75">
        <v>0.75</v>
      </c>
      <c r="AB421" s="76">
        <v>0.25</v>
      </c>
      <c r="AC421" s="76">
        <v>0.75</v>
      </c>
      <c r="AD421" s="61">
        <f>HLOOKUP(T421,既存設備NO2!$E$16:$P$17,2,0)</f>
        <v>0</v>
      </c>
      <c r="AE421" s="74">
        <f t="shared" si="13"/>
        <v>0.75</v>
      </c>
    </row>
    <row r="422" spans="13:31" ht="13.5" customHeight="1">
      <c r="M422" s="46">
        <v>11</v>
      </c>
      <c r="N422" s="47" t="s">
        <v>149</v>
      </c>
      <c r="O422" s="47" t="s">
        <v>489</v>
      </c>
      <c r="P422" s="47" t="s">
        <v>114</v>
      </c>
      <c r="Q422" s="47" t="s">
        <v>616</v>
      </c>
      <c r="R422" s="48">
        <v>0.109</v>
      </c>
      <c r="T422" s="71">
        <v>7</v>
      </c>
      <c r="U422" s="72">
        <v>2020</v>
      </c>
      <c r="V422" s="72" t="s">
        <v>124</v>
      </c>
      <c r="W422" s="72" t="s">
        <v>121</v>
      </c>
      <c r="X422" s="72" t="s">
        <v>140</v>
      </c>
      <c r="Y422" s="73" t="str">
        <f t="shared" si="14"/>
        <v>72020冷房設備用無し（一定速）</v>
      </c>
      <c r="Z422" s="75">
        <v>0.25</v>
      </c>
      <c r="AA422" s="75">
        <v>0.75</v>
      </c>
      <c r="AB422" s="76">
        <v>0.25</v>
      </c>
      <c r="AC422" s="76">
        <v>0.75</v>
      </c>
      <c r="AD422" s="61">
        <f>HLOOKUP(T422,既存設備NO2!$E$16:$P$17,2,0)</f>
        <v>0</v>
      </c>
      <c r="AE422" s="74">
        <f t="shared" si="13"/>
        <v>0.75</v>
      </c>
    </row>
    <row r="423" spans="13:31" ht="13.5" customHeight="1">
      <c r="M423" s="46">
        <v>11</v>
      </c>
      <c r="N423" s="47" t="s">
        <v>154</v>
      </c>
      <c r="O423" s="47" t="s">
        <v>489</v>
      </c>
      <c r="P423" s="47" t="s">
        <v>114</v>
      </c>
      <c r="Q423" s="47" t="s">
        <v>617</v>
      </c>
      <c r="R423" s="48">
        <v>0.104</v>
      </c>
      <c r="T423" s="71">
        <v>7</v>
      </c>
      <c r="U423" s="72">
        <v>2020</v>
      </c>
      <c r="V423" s="72" t="s">
        <v>156</v>
      </c>
      <c r="W423" s="72" t="s">
        <v>125</v>
      </c>
      <c r="X423" s="72" t="s">
        <v>102</v>
      </c>
      <c r="Y423" s="73" t="str">
        <f t="shared" si="14"/>
        <v>72020暖房店舗用有り</v>
      </c>
      <c r="Z423" s="72">
        <v>-0.96</v>
      </c>
      <c r="AA423" s="72">
        <v>1.96</v>
      </c>
      <c r="AB423" s="72">
        <v>1.0862000000000001</v>
      </c>
      <c r="AC423" s="72">
        <v>1.4483999999999999</v>
      </c>
      <c r="AD423" s="61">
        <f>HLOOKUP(T423,既存設備NO2!$E$16:$P$17,2,0)</f>
        <v>0</v>
      </c>
      <c r="AE423" s="74">
        <f t="shared" si="13"/>
        <v>1.448</v>
      </c>
    </row>
    <row r="424" spans="13:31" ht="13.5" customHeight="1">
      <c r="M424" s="46">
        <v>11</v>
      </c>
      <c r="N424" s="47" t="s">
        <v>153</v>
      </c>
      <c r="O424" s="47" t="s">
        <v>489</v>
      </c>
      <c r="P424" s="47" t="s">
        <v>114</v>
      </c>
      <c r="Q424" s="47" t="s">
        <v>618</v>
      </c>
      <c r="R424" s="48">
        <v>0.16900000000000001</v>
      </c>
      <c r="T424" s="71">
        <v>7</v>
      </c>
      <c r="U424" s="72">
        <v>2020</v>
      </c>
      <c r="V424" s="72" t="s">
        <v>156</v>
      </c>
      <c r="W424" s="72" t="s">
        <v>111</v>
      </c>
      <c r="X424" s="72" t="s">
        <v>102</v>
      </c>
      <c r="Y424" s="73" t="str">
        <f t="shared" si="14"/>
        <v>72020暖房ビル用マルチ有り</v>
      </c>
      <c r="Z424" s="72">
        <v>-1.1000000000000001</v>
      </c>
      <c r="AA424" s="72">
        <v>2.1</v>
      </c>
      <c r="AB424" s="72">
        <v>1.0416000000000001</v>
      </c>
      <c r="AC424" s="72">
        <v>1.4596</v>
      </c>
      <c r="AD424" s="61">
        <f>HLOOKUP(T424,既存設備NO2!$E$16:$P$17,2,0)</f>
        <v>0</v>
      </c>
      <c r="AE424" s="74">
        <f t="shared" si="13"/>
        <v>1.4590000000000001</v>
      </c>
    </row>
    <row r="425" spans="13:31" ht="13.5" customHeight="1">
      <c r="M425" s="46">
        <v>11</v>
      </c>
      <c r="N425" s="47" t="s">
        <v>110</v>
      </c>
      <c r="O425" s="47" t="s">
        <v>489</v>
      </c>
      <c r="P425" s="47" t="s">
        <v>114</v>
      </c>
      <c r="Q425" s="47" t="s">
        <v>619</v>
      </c>
      <c r="R425" s="48">
        <v>0</v>
      </c>
      <c r="T425" s="71">
        <v>7</v>
      </c>
      <c r="U425" s="72">
        <v>2020</v>
      </c>
      <c r="V425" s="72" t="s">
        <v>156</v>
      </c>
      <c r="W425" s="72" t="s">
        <v>121</v>
      </c>
      <c r="X425" s="72" t="s">
        <v>102</v>
      </c>
      <c r="Y425" s="73" t="str">
        <f t="shared" si="14"/>
        <v>72020暖房設備用有り</v>
      </c>
      <c r="Z425" s="72">
        <v>-0.46</v>
      </c>
      <c r="AA425" s="72">
        <v>1.46</v>
      </c>
      <c r="AB425" s="72">
        <v>0.94</v>
      </c>
      <c r="AC425" s="72">
        <v>1.1100000000000001</v>
      </c>
      <c r="AD425" s="61">
        <f>HLOOKUP(T425,既存設備NO2!$E$16:$P$17,2,0)</f>
        <v>0</v>
      </c>
      <c r="AE425" s="74">
        <f t="shared" si="13"/>
        <v>1.1100000000000001</v>
      </c>
    </row>
    <row r="426" spans="13:31" ht="13.5" customHeight="1">
      <c r="M426" s="46">
        <v>11</v>
      </c>
      <c r="N426" s="47" t="s">
        <v>90</v>
      </c>
      <c r="O426" s="47" t="s">
        <v>489</v>
      </c>
      <c r="P426" s="47" t="s">
        <v>114</v>
      </c>
      <c r="Q426" s="47" t="s">
        <v>620</v>
      </c>
      <c r="R426" s="48">
        <v>0</v>
      </c>
      <c r="T426" s="71">
        <v>7</v>
      </c>
      <c r="U426" s="72">
        <v>2020</v>
      </c>
      <c r="V426" s="72" t="s">
        <v>156</v>
      </c>
      <c r="W426" s="72" t="s">
        <v>125</v>
      </c>
      <c r="X426" s="72" t="s">
        <v>140</v>
      </c>
      <c r="Y426" s="73" t="str">
        <f t="shared" si="14"/>
        <v>72020暖房店舗用無し（一定速）</v>
      </c>
      <c r="Z426" s="75">
        <v>0.25</v>
      </c>
      <c r="AA426" s="75">
        <v>0.75</v>
      </c>
      <c r="AB426" s="76">
        <v>0.25</v>
      </c>
      <c r="AC426" s="76">
        <v>0.75</v>
      </c>
      <c r="AD426" s="61">
        <f>HLOOKUP(T426,既存設備NO2!$E$16:$P$17,2,0)</f>
        <v>0</v>
      </c>
      <c r="AE426" s="74">
        <f t="shared" si="13"/>
        <v>0.75</v>
      </c>
    </row>
    <row r="427" spans="13:31" ht="13.5" customHeight="1">
      <c r="M427" s="46">
        <v>11</v>
      </c>
      <c r="N427" s="47" t="s">
        <v>171</v>
      </c>
      <c r="O427" s="47" t="s">
        <v>489</v>
      </c>
      <c r="P427" s="47" t="s">
        <v>114</v>
      </c>
      <c r="Q427" s="47" t="s">
        <v>621</v>
      </c>
      <c r="R427" s="48">
        <v>0.18</v>
      </c>
      <c r="T427" s="71">
        <v>7</v>
      </c>
      <c r="U427" s="72">
        <v>2020</v>
      </c>
      <c r="V427" s="72" t="s">
        <v>156</v>
      </c>
      <c r="W427" s="72" t="s">
        <v>111</v>
      </c>
      <c r="X427" s="72" t="s">
        <v>140</v>
      </c>
      <c r="Y427" s="73" t="str">
        <f t="shared" si="14"/>
        <v>72020暖房ビル用マルチ無し（一定速）</v>
      </c>
      <c r="Z427" s="75">
        <v>0.25</v>
      </c>
      <c r="AA427" s="75">
        <v>0.75</v>
      </c>
      <c r="AB427" s="76">
        <v>0.25</v>
      </c>
      <c r="AC427" s="76">
        <v>0.75</v>
      </c>
      <c r="AD427" s="61">
        <f>HLOOKUP(T427,既存設備NO2!$E$16:$P$17,2,0)</f>
        <v>0</v>
      </c>
      <c r="AE427" s="74">
        <f t="shared" si="13"/>
        <v>0.75</v>
      </c>
    </row>
    <row r="428" spans="13:31" ht="13.5" customHeight="1">
      <c r="M428" s="46">
        <v>12</v>
      </c>
      <c r="N428" s="47" t="s">
        <v>112</v>
      </c>
      <c r="O428" s="47" t="s">
        <v>489</v>
      </c>
      <c r="P428" s="47" t="s">
        <v>114</v>
      </c>
      <c r="Q428" s="47" t="s">
        <v>622</v>
      </c>
      <c r="R428" s="48">
        <v>0</v>
      </c>
      <c r="T428" s="71">
        <v>7</v>
      </c>
      <c r="U428" s="72">
        <v>2020</v>
      </c>
      <c r="V428" s="72" t="s">
        <v>156</v>
      </c>
      <c r="W428" s="72" t="s">
        <v>121</v>
      </c>
      <c r="X428" s="72" t="s">
        <v>140</v>
      </c>
      <c r="Y428" s="73" t="str">
        <f t="shared" si="14"/>
        <v>72020暖房設備用無し（一定速）</v>
      </c>
      <c r="Z428" s="75">
        <v>0.25</v>
      </c>
      <c r="AA428" s="75">
        <v>0.75</v>
      </c>
      <c r="AB428" s="76">
        <v>0.25</v>
      </c>
      <c r="AC428" s="76">
        <v>0.75</v>
      </c>
      <c r="AD428" s="61">
        <f>HLOOKUP(T428,既存設備NO2!$E$16:$P$17,2,0)</f>
        <v>0</v>
      </c>
      <c r="AE428" s="74">
        <f t="shared" si="13"/>
        <v>0.75</v>
      </c>
    </row>
    <row r="429" spans="13:31" ht="13.5" customHeight="1">
      <c r="M429" s="46">
        <v>12</v>
      </c>
      <c r="N429" s="47" t="s">
        <v>122</v>
      </c>
      <c r="O429" s="47" t="s">
        <v>489</v>
      </c>
      <c r="P429" s="47" t="s">
        <v>114</v>
      </c>
      <c r="Q429" s="47" t="s">
        <v>623</v>
      </c>
      <c r="R429" s="48">
        <v>0.109</v>
      </c>
      <c r="T429" s="55">
        <v>8</v>
      </c>
      <c r="U429" s="56">
        <v>1995</v>
      </c>
      <c r="V429" s="57" t="s">
        <v>124</v>
      </c>
      <c r="W429" s="57" t="s">
        <v>125</v>
      </c>
      <c r="X429" s="57" t="s">
        <v>102</v>
      </c>
      <c r="Y429" s="58" t="str">
        <f>T429&amp;U429&amp;V429&amp;W429&amp;X429</f>
        <v>81995冷房店舗用有り</v>
      </c>
      <c r="Z429" s="59">
        <v>0.32</v>
      </c>
      <c r="AA429" s="59">
        <v>0.68</v>
      </c>
      <c r="AB429" s="60">
        <v>1.0165999999999999</v>
      </c>
      <c r="AC429" s="60">
        <v>0.50590000000000002</v>
      </c>
      <c r="AD429" s="61">
        <f>HLOOKUP(T429,既存設備NO2!$E$16:$P$17,2,0)</f>
        <v>0</v>
      </c>
      <c r="AE429" s="62">
        <f t="shared" si="13"/>
        <v>0.505</v>
      </c>
    </row>
    <row r="430" spans="13:31" ht="13.5" customHeight="1">
      <c r="M430" s="46">
        <v>12</v>
      </c>
      <c r="N430" s="47" t="s">
        <v>130</v>
      </c>
      <c r="O430" s="47" t="s">
        <v>489</v>
      </c>
      <c r="P430" s="47" t="s">
        <v>114</v>
      </c>
      <c r="Q430" s="47" t="s">
        <v>624</v>
      </c>
      <c r="R430" s="48">
        <v>0</v>
      </c>
      <c r="T430" s="55">
        <v>8</v>
      </c>
      <c r="U430" s="56">
        <v>1995</v>
      </c>
      <c r="V430" s="57" t="s">
        <v>124</v>
      </c>
      <c r="W430" s="57" t="s">
        <v>111</v>
      </c>
      <c r="X430" s="57" t="s">
        <v>102</v>
      </c>
      <c r="Y430" s="58" t="str">
        <f>T430&amp;U430&amp;V430&amp;W430&amp;X430</f>
        <v>81995冷房ビル用マルチ有り</v>
      </c>
      <c r="Z430" s="59">
        <v>-0.218</v>
      </c>
      <c r="AA430" s="59">
        <v>1.218</v>
      </c>
      <c r="AB430" s="60">
        <v>1.0356000000000001</v>
      </c>
      <c r="AC430" s="60">
        <v>0.90459999999999996</v>
      </c>
      <c r="AD430" s="61">
        <f>HLOOKUP(T430,既存設備NO2!$E$16:$P$17,2,0)</f>
        <v>0</v>
      </c>
      <c r="AE430" s="62">
        <f t="shared" si="13"/>
        <v>0.90400000000000003</v>
      </c>
    </row>
    <row r="431" spans="13:31" ht="14.25" customHeight="1">
      <c r="M431" s="46">
        <v>12</v>
      </c>
      <c r="N431" s="47" t="s">
        <v>128</v>
      </c>
      <c r="O431" s="47" t="s">
        <v>489</v>
      </c>
      <c r="P431" s="47" t="s">
        <v>114</v>
      </c>
      <c r="Q431" s="47" t="s">
        <v>625</v>
      </c>
      <c r="R431" s="48">
        <v>0</v>
      </c>
      <c r="T431" s="55">
        <v>8</v>
      </c>
      <c r="U431" s="56">
        <v>1995</v>
      </c>
      <c r="V431" s="57" t="s">
        <v>124</v>
      </c>
      <c r="W431" s="57" t="s">
        <v>121</v>
      </c>
      <c r="X431" s="57" t="s">
        <v>102</v>
      </c>
      <c r="Y431" s="58" t="str">
        <f>T431&amp;U431&amp;V431&amp;W431&amp;X431</f>
        <v>81995冷房設備用有り</v>
      </c>
      <c r="Z431" s="59">
        <v>0.25</v>
      </c>
      <c r="AA431" s="59">
        <v>0.75</v>
      </c>
      <c r="AB431" s="60">
        <v>1.0219</v>
      </c>
      <c r="AC431" s="60">
        <v>0.55700000000000005</v>
      </c>
      <c r="AD431" s="61">
        <f>HLOOKUP(T431,既存設備NO2!$E$16:$P$17,2,0)</f>
        <v>0</v>
      </c>
      <c r="AE431" s="62">
        <f t="shared" si="13"/>
        <v>0.55700000000000005</v>
      </c>
    </row>
    <row r="432" spans="13:31" ht="13.5" customHeight="1">
      <c r="M432" s="46">
        <v>12</v>
      </c>
      <c r="N432" s="47" t="s">
        <v>138</v>
      </c>
      <c r="O432" s="47" t="s">
        <v>489</v>
      </c>
      <c r="P432" s="47" t="s">
        <v>114</v>
      </c>
      <c r="Q432" s="47" t="s">
        <v>626</v>
      </c>
      <c r="R432" s="48">
        <v>0.13200000000000001</v>
      </c>
      <c r="T432" s="55">
        <v>8</v>
      </c>
      <c r="U432" s="56">
        <v>1995</v>
      </c>
      <c r="V432" s="57" t="s">
        <v>124</v>
      </c>
      <c r="W432" s="57" t="s">
        <v>125</v>
      </c>
      <c r="X432" s="57" t="s">
        <v>140</v>
      </c>
      <c r="Y432" s="58" t="str">
        <f>T432&amp;U432&amp;V432&amp;W432&amp;X432</f>
        <v>81995冷房店舗用無し（一定速）</v>
      </c>
      <c r="Z432" s="59">
        <v>0.26</v>
      </c>
      <c r="AA432" s="59">
        <v>0.74</v>
      </c>
      <c r="AB432" s="60">
        <v>0.26</v>
      </c>
      <c r="AC432" s="60">
        <v>0.74</v>
      </c>
      <c r="AD432" s="61">
        <f>HLOOKUP(T432,既存設備NO2!$E$16:$P$17,2,0)</f>
        <v>0</v>
      </c>
      <c r="AE432" s="62">
        <f t="shared" si="13"/>
        <v>0.74</v>
      </c>
    </row>
    <row r="433" spans="13:31" ht="13.5" customHeight="1">
      <c r="M433" s="46">
        <v>12</v>
      </c>
      <c r="N433" s="47" t="s">
        <v>143</v>
      </c>
      <c r="O433" s="47" t="s">
        <v>489</v>
      </c>
      <c r="P433" s="47" t="s">
        <v>114</v>
      </c>
      <c r="Q433" s="47" t="s">
        <v>627</v>
      </c>
      <c r="R433" s="48">
        <v>0</v>
      </c>
      <c r="T433" s="55">
        <v>8</v>
      </c>
      <c r="U433" s="56">
        <v>1995</v>
      </c>
      <c r="V433" s="57" t="s">
        <v>124</v>
      </c>
      <c r="W433" s="57" t="s">
        <v>111</v>
      </c>
      <c r="X433" s="57" t="s">
        <v>140</v>
      </c>
      <c r="Y433" s="58" t="str">
        <f>T433&amp;U433&amp;V433&amp;W433&amp;X433</f>
        <v>81995冷房ビル用マルチ無し（一定速）</v>
      </c>
      <c r="Z433" s="59">
        <v>0.26</v>
      </c>
      <c r="AA433" s="59">
        <v>0.74</v>
      </c>
      <c r="AB433" s="60">
        <v>0.26</v>
      </c>
      <c r="AC433" s="60">
        <v>0.74</v>
      </c>
      <c r="AD433" s="61">
        <f>HLOOKUP(T433,既存設備NO2!$E$16:$P$17,2,0)</f>
        <v>0</v>
      </c>
      <c r="AE433" s="62">
        <f t="shared" si="13"/>
        <v>0.74</v>
      </c>
    </row>
    <row r="434" spans="13:31" ht="13.5" customHeight="1">
      <c r="M434" s="46">
        <v>12</v>
      </c>
      <c r="N434" s="47" t="s">
        <v>149</v>
      </c>
      <c r="O434" s="47" t="s">
        <v>489</v>
      </c>
      <c r="P434" s="47" t="s">
        <v>114</v>
      </c>
      <c r="Q434" s="47" t="s">
        <v>628</v>
      </c>
      <c r="R434" s="48">
        <v>0</v>
      </c>
      <c r="T434" s="55">
        <v>8</v>
      </c>
      <c r="U434" s="56">
        <v>1995</v>
      </c>
      <c r="V434" s="57" t="s">
        <v>124</v>
      </c>
      <c r="W434" s="57" t="s">
        <v>121</v>
      </c>
      <c r="X434" s="57" t="s">
        <v>140</v>
      </c>
      <c r="Y434" s="58" t="str">
        <f t="shared" ref="Y434:Y497" si="15">T434&amp;U434&amp;V434&amp;W434&amp;X434</f>
        <v>81995冷房設備用無し（一定速）</v>
      </c>
      <c r="Z434" s="59">
        <v>0.26</v>
      </c>
      <c r="AA434" s="59">
        <v>0.74</v>
      </c>
      <c r="AB434" s="60">
        <v>0.26</v>
      </c>
      <c r="AC434" s="60">
        <v>0.74</v>
      </c>
      <c r="AD434" s="61">
        <f>HLOOKUP(T434,既存設備NO2!$E$16:$P$17,2,0)</f>
        <v>0</v>
      </c>
      <c r="AE434" s="62">
        <f t="shared" si="13"/>
        <v>0.74</v>
      </c>
    </row>
    <row r="435" spans="13:31" ht="14.25" customHeight="1">
      <c r="M435" s="46">
        <v>12</v>
      </c>
      <c r="N435" s="47" t="s">
        <v>154</v>
      </c>
      <c r="O435" s="47" t="s">
        <v>489</v>
      </c>
      <c r="P435" s="47" t="s">
        <v>114</v>
      </c>
      <c r="Q435" s="47" t="s">
        <v>629</v>
      </c>
      <c r="R435" s="48">
        <v>7.2999999999999995E-2</v>
      </c>
      <c r="T435" s="55">
        <v>8</v>
      </c>
      <c r="U435" s="56">
        <v>1995</v>
      </c>
      <c r="V435" s="57" t="s">
        <v>156</v>
      </c>
      <c r="W435" s="57" t="s">
        <v>125</v>
      </c>
      <c r="X435" s="57" t="s">
        <v>102</v>
      </c>
      <c r="Y435" s="58" t="str">
        <f t="shared" si="15"/>
        <v>81995暖房店舗用有り</v>
      </c>
      <c r="Z435" s="59">
        <v>0.374</v>
      </c>
      <c r="AA435" s="59">
        <v>0.626</v>
      </c>
      <c r="AB435" s="60">
        <v>1.0275000000000001</v>
      </c>
      <c r="AC435" s="60">
        <v>0.46260000000000001</v>
      </c>
      <c r="AD435" s="61">
        <f>HLOOKUP(T435,既存設備NO2!$E$16:$P$17,2,0)</f>
        <v>0</v>
      </c>
      <c r="AE435" s="62">
        <f t="shared" si="13"/>
        <v>0.46200000000000002</v>
      </c>
    </row>
    <row r="436" spans="13:31" ht="13.5" customHeight="1">
      <c r="M436" s="46">
        <v>12</v>
      </c>
      <c r="N436" s="47" t="s">
        <v>153</v>
      </c>
      <c r="O436" s="47" t="s">
        <v>489</v>
      </c>
      <c r="P436" s="47" t="s">
        <v>114</v>
      </c>
      <c r="Q436" s="47" t="s">
        <v>630</v>
      </c>
      <c r="R436" s="48">
        <v>0</v>
      </c>
      <c r="T436" s="55">
        <v>8</v>
      </c>
      <c r="U436" s="56">
        <v>1995</v>
      </c>
      <c r="V436" s="57" t="s">
        <v>156</v>
      </c>
      <c r="W436" s="57" t="s">
        <v>111</v>
      </c>
      <c r="X436" s="57" t="s">
        <v>102</v>
      </c>
      <c r="Y436" s="58" t="str">
        <f t="shared" si="15"/>
        <v>81995暖房ビル用マルチ有り</v>
      </c>
      <c r="Z436" s="59">
        <v>-0.112</v>
      </c>
      <c r="AA436" s="59">
        <v>1.1120000000000001</v>
      </c>
      <c r="AB436" s="60">
        <v>1.0236000000000001</v>
      </c>
      <c r="AC436" s="60">
        <v>0.82809999999999995</v>
      </c>
      <c r="AD436" s="61">
        <f>HLOOKUP(T436,既存設備NO2!$E$16:$P$17,2,0)</f>
        <v>0</v>
      </c>
      <c r="AE436" s="62">
        <f t="shared" si="13"/>
        <v>0.82799999999999996</v>
      </c>
    </row>
    <row r="437" spans="13:31" ht="13.5" customHeight="1">
      <c r="M437" s="46">
        <v>12</v>
      </c>
      <c r="N437" s="47" t="s">
        <v>110</v>
      </c>
      <c r="O437" s="47" t="s">
        <v>489</v>
      </c>
      <c r="P437" s="47" t="s">
        <v>114</v>
      </c>
      <c r="Q437" s="47" t="s">
        <v>631</v>
      </c>
      <c r="R437" s="48">
        <v>0</v>
      </c>
      <c r="T437" s="55">
        <v>8</v>
      </c>
      <c r="U437" s="56">
        <v>1995</v>
      </c>
      <c r="V437" s="57" t="s">
        <v>156</v>
      </c>
      <c r="W437" s="57" t="s">
        <v>121</v>
      </c>
      <c r="X437" s="57" t="s">
        <v>102</v>
      </c>
      <c r="Y437" s="58" t="str">
        <f t="shared" si="15"/>
        <v>81995暖房設備用有り</v>
      </c>
      <c r="Z437" s="59">
        <v>0.25</v>
      </c>
      <c r="AA437" s="59">
        <v>0.75</v>
      </c>
      <c r="AB437" s="60">
        <v>1.0159</v>
      </c>
      <c r="AC437" s="60">
        <v>0.5585</v>
      </c>
      <c r="AD437" s="61">
        <f>HLOOKUP(T437,既存設備NO2!$E$16:$P$17,2,0)</f>
        <v>0</v>
      </c>
      <c r="AE437" s="62">
        <f t="shared" si="13"/>
        <v>0.55800000000000005</v>
      </c>
    </row>
    <row r="438" spans="13:31" ht="13.5" customHeight="1">
      <c r="M438" s="46">
        <v>12</v>
      </c>
      <c r="N438" s="47" t="s">
        <v>90</v>
      </c>
      <c r="O438" s="47" t="s">
        <v>489</v>
      </c>
      <c r="P438" s="47" t="s">
        <v>114</v>
      </c>
      <c r="Q438" s="47" t="s">
        <v>632</v>
      </c>
      <c r="R438" s="48">
        <v>0</v>
      </c>
      <c r="T438" s="55">
        <v>8</v>
      </c>
      <c r="U438" s="56">
        <v>1995</v>
      </c>
      <c r="V438" s="57" t="s">
        <v>156</v>
      </c>
      <c r="W438" s="57" t="s">
        <v>125</v>
      </c>
      <c r="X438" s="57" t="s">
        <v>140</v>
      </c>
      <c r="Y438" s="58" t="str">
        <f t="shared" si="15"/>
        <v>81995暖房店舗用無し（一定速）</v>
      </c>
      <c r="Z438" s="59">
        <v>0.26</v>
      </c>
      <c r="AA438" s="59">
        <v>0.74</v>
      </c>
      <c r="AB438" s="60">
        <v>0.26</v>
      </c>
      <c r="AC438" s="60">
        <v>0.74</v>
      </c>
      <c r="AD438" s="61">
        <f>HLOOKUP(T438,既存設備NO2!$E$16:$P$17,2,0)</f>
        <v>0</v>
      </c>
      <c r="AE438" s="62">
        <f t="shared" si="13"/>
        <v>0.74</v>
      </c>
    </row>
    <row r="439" spans="13:31" ht="13.5" customHeight="1">
      <c r="M439" s="46">
        <v>12</v>
      </c>
      <c r="N439" s="47" t="s">
        <v>171</v>
      </c>
      <c r="O439" s="47" t="s">
        <v>489</v>
      </c>
      <c r="P439" s="47" t="s">
        <v>114</v>
      </c>
      <c r="Q439" s="47" t="s">
        <v>633</v>
      </c>
      <c r="R439" s="48">
        <v>7.8E-2</v>
      </c>
      <c r="T439" s="55">
        <v>8</v>
      </c>
      <c r="U439" s="56">
        <v>1995</v>
      </c>
      <c r="V439" s="57" t="s">
        <v>156</v>
      </c>
      <c r="W439" s="57" t="s">
        <v>111</v>
      </c>
      <c r="X439" s="57" t="s">
        <v>140</v>
      </c>
      <c r="Y439" s="58" t="str">
        <f t="shared" si="15"/>
        <v>81995暖房ビル用マルチ無し（一定速）</v>
      </c>
      <c r="Z439" s="59">
        <v>0.26</v>
      </c>
      <c r="AA439" s="59">
        <v>0.74</v>
      </c>
      <c r="AB439" s="60">
        <v>0.26</v>
      </c>
      <c r="AC439" s="60">
        <v>0.74</v>
      </c>
      <c r="AD439" s="61">
        <f>HLOOKUP(T439,既存設備NO2!$E$16:$P$17,2,0)</f>
        <v>0</v>
      </c>
      <c r="AE439" s="62">
        <f t="shared" si="13"/>
        <v>0.74</v>
      </c>
    </row>
    <row r="440" spans="13:31" ht="13.5" customHeight="1">
      <c r="M440" s="46">
        <v>1</v>
      </c>
      <c r="N440" s="47" t="s">
        <v>112</v>
      </c>
      <c r="O440" s="47" t="s">
        <v>489</v>
      </c>
      <c r="P440" s="47" t="s">
        <v>344</v>
      </c>
      <c r="Q440" s="47" t="s">
        <v>634</v>
      </c>
      <c r="R440" s="48">
        <v>0.19900000000000001</v>
      </c>
      <c r="T440" s="55">
        <v>8</v>
      </c>
      <c r="U440" s="56">
        <v>1995</v>
      </c>
      <c r="V440" s="57" t="s">
        <v>156</v>
      </c>
      <c r="W440" s="57" t="s">
        <v>121</v>
      </c>
      <c r="X440" s="57" t="s">
        <v>140</v>
      </c>
      <c r="Y440" s="58" t="str">
        <f t="shared" si="15"/>
        <v>81995暖房設備用無し（一定速）</v>
      </c>
      <c r="Z440" s="59">
        <v>0.26</v>
      </c>
      <c r="AA440" s="59">
        <v>0.74</v>
      </c>
      <c r="AB440" s="60">
        <v>0.26</v>
      </c>
      <c r="AC440" s="60">
        <v>0.74</v>
      </c>
      <c r="AD440" s="61">
        <f>HLOOKUP(T440,既存設備NO2!$E$16:$P$17,2,0)</f>
        <v>0</v>
      </c>
      <c r="AE440" s="62">
        <f t="shared" si="13"/>
        <v>0.74</v>
      </c>
    </row>
    <row r="441" spans="13:31" ht="13.5" customHeight="1">
      <c r="M441" s="46">
        <v>1</v>
      </c>
      <c r="N441" s="47" t="s">
        <v>122</v>
      </c>
      <c r="O441" s="47" t="s">
        <v>489</v>
      </c>
      <c r="P441" s="47" t="s">
        <v>344</v>
      </c>
      <c r="Q441" s="47" t="s">
        <v>635</v>
      </c>
      <c r="R441" s="48">
        <v>0.221</v>
      </c>
      <c r="T441" s="55">
        <v>8</v>
      </c>
      <c r="U441" s="56">
        <v>2005</v>
      </c>
      <c r="V441" s="57" t="s">
        <v>124</v>
      </c>
      <c r="W441" s="57" t="s">
        <v>125</v>
      </c>
      <c r="X441" s="57" t="s">
        <v>102</v>
      </c>
      <c r="Y441" s="58" t="str">
        <f t="shared" si="15"/>
        <v>82005冷房店舗用有り</v>
      </c>
      <c r="Z441" s="59">
        <v>-0.86599999999999999</v>
      </c>
      <c r="AA441" s="59">
        <v>1.8660000000000001</v>
      </c>
      <c r="AB441" s="60">
        <v>1.0455000000000001</v>
      </c>
      <c r="AC441" s="60">
        <v>1.3880999999999999</v>
      </c>
      <c r="AD441" s="61">
        <f>HLOOKUP(T441,既存設備NO2!$E$16:$P$17,2,0)</f>
        <v>0</v>
      </c>
      <c r="AE441" s="62">
        <f t="shared" si="13"/>
        <v>1.3879999999999999</v>
      </c>
    </row>
    <row r="442" spans="13:31">
      <c r="M442" s="46">
        <v>1</v>
      </c>
      <c r="N442" s="47" t="s">
        <v>130</v>
      </c>
      <c r="O442" s="47" t="s">
        <v>489</v>
      </c>
      <c r="P442" s="47" t="s">
        <v>344</v>
      </c>
      <c r="Q442" s="47" t="s">
        <v>636</v>
      </c>
      <c r="R442" s="48">
        <v>0.26300000000000001</v>
      </c>
      <c r="T442" s="55">
        <v>8</v>
      </c>
      <c r="U442" s="56">
        <v>2005</v>
      </c>
      <c r="V442" s="57" t="s">
        <v>124</v>
      </c>
      <c r="W442" s="57" t="s">
        <v>111</v>
      </c>
      <c r="X442" s="57" t="s">
        <v>102</v>
      </c>
      <c r="Y442" s="58" t="str">
        <f t="shared" si="15"/>
        <v>82005冷房ビル用マルチ有り</v>
      </c>
      <c r="Z442" s="59">
        <v>-0.68200000000000005</v>
      </c>
      <c r="AA442" s="59">
        <v>1.6819999999999999</v>
      </c>
      <c r="AB442" s="60">
        <v>1.0490999999999999</v>
      </c>
      <c r="AC442" s="60">
        <v>1.2492000000000001</v>
      </c>
      <c r="AD442" s="61">
        <f>HLOOKUP(T442,既存設備NO2!$E$16:$P$17,2,0)</f>
        <v>0</v>
      </c>
      <c r="AE442" s="62">
        <f t="shared" ref="AE442:AE505" si="16">ROUNDDOWN(IF(AD442&gt;=0.25,Z442*AD442+AA442,AB442*AD442+AC442),3)</f>
        <v>1.2490000000000001</v>
      </c>
    </row>
    <row r="443" spans="13:31" ht="13.5" customHeight="1">
      <c r="M443" s="46">
        <v>1</v>
      </c>
      <c r="N443" s="47" t="s">
        <v>128</v>
      </c>
      <c r="O443" s="47" t="s">
        <v>489</v>
      </c>
      <c r="P443" s="47" t="s">
        <v>344</v>
      </c>
      <c r="Q443" s="47" t="s">
        <v>637</v>
      </c>
      <c r="R443" s="48">
        <v>0.42499999999999999</v>
      </c>
      <c r="T443" s="55">
        <v>8</v>
      </c>
      <c r="U443" s="56">
        <v>2005</v>
      </c>
      <c r="V443" s="57" t="s">
        <v>124</v>
      </c>
      <c r="W443" s="57" t="s">
        <v>121</v>
      </c>
      <c r="X443" s="57" t="s">
        <v>102</v>
      </c>
      <c r="Y443" s="58" t="str">
        <f t="shared" si="15"/>
        <v>82005冷房設備用有り</v>
      </c>
      <c r="Z443" s="59">
        <v>-0.114</v>
      </c>
      <c r="AA443" s="59">
        <v>1.1140000000000001</v>
      </c>
      <c r="AB443" s="60">
        <v>1.0325</v>
      </c>
      <c r="AC443" s="60">
        <v>0.82740000000000002</v>
      </c>
      <c r="AD443" s="61">
        <f>HLOOKUP(T443,既存設備NO2!$E$16:$P$17,2,0)</f>
        <v>0</v>
      </c>
      <c r="AE443" s="62">
        <f t="shared" si="16"/>
        <v>0.82699999999999996</v>
      </c>
    </row>
    <row r="444" spans="13:31" ht="13.5" customHeight="1">
      <c r="M444" s="46">
        <v>1</v>
      </c>
      <c r="N444" s="47" t="s">
        <v>138</v>
      </c>
      <c r="O444" s="47" t="s">
        <v>489</v>
      </c>
      <c r="P444" s="47" t="s">
        <v>344</v>
      </c>
      <c r="Q444" s="47" t="s">
        <v>638</v>
      </c>
      <c r="R444" s="48">
        <v>0.21</v>
      </c>
      <c r="T444" s="55">
        <v>8</v>
      </c>
      <c r="U444" s="56">
        <v>2005</v>
      </c>
      <c r="V444" s="57" t="s">
        <v>124</v>
      </c>
      <c r="W444" s="57" t="s">
        <v>125</v>
      </c>
      <c r="X444" s="57" t="s">
        <v>140</v>
      </c>
      <c r="Y444" s="58" t="str">
        <f t="shared" si="15"/>
        <v>82005冷房店舗用無し（一定速）</v>
      </c>
      <c r="Z444" s="59">
        <v>0.25</v>
      </c>
      <c r="AA444" s="59">
        <v>0.75</v>
      </c>
      <c r="AB444" s="60">
        <v>0.25</v>
      </c>
      <c r="AC444" s="60">
        <v>0.75</v>
      </c>
      <c r="AD444" s="61">
        <f>HLOOKUP(T444,既存設備NO2!$E$16:$P$17,2,0)</f>
        <v>0</v>
      </c>
      <c r="AE444" s="62">
        <f t="shared" si="16"/>
        <v>0.75</v>
      </c>
    </row>
    <row r="445" spans="13:31" ht="13.5" customHeight="1">
      <c r="M445" s="46">
        <v>1</v>
      </c>
      <c r="N445" s="47" t="s">
        <v>143</v>
      </c>
      <c r="O445" s="47" t="s">
        <v>489</v>
      </c>
      <c r="P445" s="47" t="s">
        <v>344</v>
      </c>
      <c r="Q445" s="47" t="s">
        <v>639</v>
      </c>
      <c r="R445" s="48">
        <v>0.23699999999999999</v>
      </c>
      <c r="T445" s="55">
        <v>8</v>
      </c>
      <c r="U445" s="56">
        <v>2005</v>
      </c>
      <c r="V445" s="57" t="s">
        <v>124</v>
      </c>
      <c r="W445" s="57" t="s">
        <v>111</v>
      </c>
      <c r="X445" s="57" t="s">
        <v>140</v>
      </c>
      <c r="Y445" s="58" t="str">
        <f t="shared" si="15"/>
        <v>82005冷房ビル用マルチ無し（一定速）</v>
      </c>
      <c r="Z445" s="59">
        <v>0.25</v>
      </c>
      <c r="AA445" s="59">
        <v>0.75</v>
      </c>
      <c r="AB445" s="60">
        <v>0.25</v>
      </c>
      <c r="AC445" s="60">
        <v>0.75</v>
      </c>
      <c r="AD445" s="61">
        <f>HLOOKUP(T445,既存設備NO2!$E$16:$P$17,2,0)</f>
        <v>0</v>
      </c>
      <c r="AE445" s="62">
        <f t="shared" si="16"/>
        <v>0.75</v>
      </c>
    </row>
    <row r="446" spans="13:31" ht="13.5" customHeight="1">
      <c r="M446" s="46">
        <v>1</v>
      </c>
      <c r="N446" s="47" t="s">
        <v>149</v>
      </c>
      <c r="O446" s="47" t="s">
        <v>489</v>
      </c>
      <c r="P446" s="47" t="s">
        <v>344</v>
      </c>
      <c r="Q446" s="47" t="s">
        <v>640</v>
      </c>
      <c r="R446" s="48">
        <v>0.23300000000000001</v>
      </c>
      <c r="T446" s="55">
        <v>8</v>
      </c>
      <c r="U446" s="56">
        <v>2005</v>
      </c>
      <c r="V446" s="57" t="s">
        <v>124</v>
      </c>
      <c r="W446" s="57" t="s">
        <v>121</v>
      </c>
      <c r="X446" s="57" t="s">
        <v>140</v>
      </c>
      <c r="Y446" s="58" t="str">
        <f t="shared" si="15"/>
        <v>82005冷房設備用無し（一定速）</v>
      </c>
      <c r="Z446" s="59">
        <v>0.25</v>
      </c>
      <c r="AA446" s="59">
        <v>0.75</v>
      </c>
      <c r="AB446" s="60">
        <v>0.25</v>
      </c>
      <c r="AC446" s="60">
        <v>0.75</v>
      </c>
      <c r="AD446" s="61">
        <f>HLOOKUP(T446,既存設備NO2!$E$16:$P$17,2,0)</f>
        <v>0</v>
      </c>
      <c r="AE446" s="62">
        <f t="shared" si="16"/>
        <v>0.75</v>
      </c>
    </row>
    <row r="447" spans="13:31" ht="13.5" customHeight="1">
      <c r="M447" s="46">
        <v>1</v>
      </c>
      <c r="N447" s="47" t="s">
        <v>154</v>
      </c>
      <c r="O447" s="47" t="s">
        <v>489</v>
      </c>
      <c r="P447" s="47" t="s">
        <v>344</v>
      </c>
      <c r="Q447" s="47" t="s">
        <v>641</v>
      </c>
      <c r="R447" s="48">
        <v>0.37</v>
      </c>
      <c r="T447" s="55">
        <v>8</v>
      </c>
      <c r="U447" s="56">
        <v>2005</v>
      </c>
      <c r="V447" s="57" t="s">
        <v>156</v>
      </c>
      <c r="W447" s="57" t="s">
        <v>125</v>
      </c>
      <c r="X447" s="57" t="s">
        <v>102</v>
      </c>
      <c r="Y447" s="58" t="str">
        <f t="shared" si="15"/>
        <v>82005暖房店舗用有り</v>
      </c>
      <c r="Z447" s="59">
        <v>-0.65</v>
      </c>
      <c r="AA447" s="59">
        <v>1.65</v>
      </c>
      <c r="AB447" s="60">
        <v>1.0726</v>
      </c>
      <c r="AC447" s="60">
        <v>1.2194</v>
      </c>
      <c r="AD447" s="61">
        <f>HLOOKUP(T447,既存設備NO2!$E$16:$P$17,2,0)</f>
        <v>0</v>
      </c>
      <c r="AE447" s="62">
        <f t="shared" si="16"/>
        <v>1.2190000000000001</v>
      </c>
    </row>
    <row r="448" spans="13:31">
      <c r="M448" s="46">
        <v>1</v>
      </c>
      <c r="N448" s="47" t="s">
        <v>153</v>
      </c>
      <c r="O448" s="47" t="s">
        <v>489</v>
      </c>
      <c r="P448" s="47" t="s">
        <v>344</v>
      </c>
      <c r="Q448" s="47" t="s">
        <v>642</v>
      </c>
      <c r="R448" s="48">
        <v>0.27800000000000002</v>
      </c>
      <c r="T448" s="55">
        <v>8</v>
      </c>
      <c r="U448" s="56">
        <v>2005</v>
      </c>
      <c r="V448" s="57" t="s">
        <v>156</v>
      </c>
      <c r="W448" s="57" t="s">
        <v>111</v>
      </c>
      <c r="X448" s="57" t="s">
        <v>102</v>
      </c>
      <c r="Y448" s="58" t="str">
        <f t="shared" si="15"/>
        <v>82005暖房ビル用マルチ有り</v>
      </c>
      <c r="Z448" s="59">
        <v>-0.56000000000000005</v>
      </c>
      <c r="AA448" s="59">
        <v>1.56</v>
      </c>
      <c r="AB448" s="60">
        <v>1.0330999999999999</v>
      </c>
      <c r="AC448" s="60">
        <v>1.1617</v>
      </c>
      <c r="AD448" s="61">
        <f>HLOOKUP(T448,既存設備NO2!$E$16:$P$17,2,0)</f>
        <v>0</v>
      </c>
      <c r="AE448" s="62">
        <f t="shared" si="16"/>
        <v>1.161</v>
      </c>
    </row>
    <row r="449" spans="13:31" ht="13.5" customHeight="1">
      <c r="M449" s="46">
        <v>1</v>
      </c>
      <c r="N449" s="47" t="s">
        <v>110</v>
      </c>
      <c r="O449" s="47" t="s">
        <v>489</v>
      </c>
      <c r="P449" s="47" t="s">
        <v>344</v>
      </c>
      <c r="Q449" s="47" t="s">
        <v>643</v>
      </c>
      <c r="R449" s="48">
        <v>0.56100000000000005</v>
      </c>
      <c r="T449" s="55">
        <v>8</v>
      </c>
      <c r="U449" s="56">
        <v>2005</v>
      </c>
      <c r="V449" s="57" t="s">
        <v>156</v>
      </c>
      <c r="W449" s="57" t="s">
        <v>121</v>
      </c>
      <c r="X449" s="57" t="s">
        <v>102</v>
      </c>
      <c r="Y449" s="58" t="str">
        <f t="shared" si="15"/>
        <v>82005暖房設備用有り</v>
      </c>
      <c r="Z449" s="59">
        <v>-0.126</v>
      </c>
      <c r="AA449" s="59">
        <v>1.1259999999999999</v>
      </c>
      <c r="AB449" s="60">
        <v>1.0239</v>
      </c>
      <c r="AC449" s="60">
        <v>0.83850000000000002</v>
      </c>
      <c r="AD449" s="61">
        <f>HLOOKUP(T449,既存設備NO2!$E$16:$P$17,2,0)</f>
        <v>0</v>
      </c>
      <c r="AE449" s="62">
        <f t="shared" si="16"/>
        <v>0.83799999999999997</v>
      </c>
    </row>
    <row r="450" spans="13:31" ht="13.5" customHeight="1">
      <c r="M450" s="46">
        <v>1</v>
      </c>
      <c r="N450" s="47" t="s">
        <v>90</v>
      </c>
      <c r="O450" s="47" t="s">
        <v>489</v>
      </c>
      <c r="P450" s="47" t="s">
        <v>344</v>
      </c>
      <c r="Q450" s="47" t="s">
        <v>644</v>
      </c>
      <c r="R450" s="48">
        <v>0.66600000000000004</v>
      </c>
      <c r="T450" s="55">
        <v>8</v>
      </c>
      <c r="U450" s="56">
        <v>2005</v>
      </c>
      <c r="V450" s="57" t="s">
        <v>156</v>
      </c>
      <c r="W450" s="57" t="s">
        <v>125</v>
      </c>
      <c r="X450" s="57" t="s">
        <v>140</v>
      </c>
      <c r="Y450" s="58" t="str">
        <f t="shared" si="15"/>
        <v>82005暖房店舗用無し（一定速）</v>
      </c>
      <c r="Z450" s="59">
        <v>0.25</v>
      </c>
      <c r="AA450" s="59">
        <v>0.75</v>
      </c>
      <c r="AB450" s="60">
        <v>0.25</v>
      </c>
      <c r="AC450" s="60">
        <v>0.75</v>
      </c>
      <c r="AD450" s="61">
        <f>HLOOKUP(T450,既存設備NO2!$E$16:$P$17,2,0)</f>
        <v>0</v>
      </c>
      <c r="AE450" s="62">
        <f t="shared" si="16"/>
        <v>0.75</v>
      </c>
    </row>
    <row r="451" spans="13:31" ht="13.5" customHeight="1">
      <c r="M451" s="46">
        <v>1</v>
      </c>
      <c r="N451" s="47" t="s">
        <v>171</v>
      </c>
      <c r="O451" s="47" t="s">
        <v>489</v>
      </c>
      <c r="P451" s="47" t="s">
        <v>344</v>
      </c>
      <c r="Q451" s="47" t="s">
        <v>645</v>
      </c>
      <c r="R451" s="48">
        <v>0.158</v>
      </c>
      <c r="T451" s="55">
        <v>8</v>
      </c>
      <c r="U451" s="56">
        <v>2005</v>
      </c>
      <c r="V451" s="57" t="s">
        <v>156</v>
      </c>
      <c r="W451" s="57" t="s">
        <v>111</v>
      </c>
      <c r="X451" s="57" t="s">
        <v>140</v>
      </c>
      <c r="Y451" s="58" t="str">
        <f t="shared" si="15"/>
        <v>82005暖房ビル用マルチ無し（一定速）</v>
      </c>
      <c r="Z451" s="59">
        <v>0.25</v>
      </c>
      <c r="AA451" s="59">
        <v>0.75</v>
      </c>
      <c r="AB451" s="60">
        <v>0.25</v>
      </c>
      <c r="AC451" s="60">
        <v>0.75</v>
      </c>
      <c r="AD451" s="61">
        <f>HLOOKUP(T451,既存設備NO2!$E$16:$P$17,2,0)</f>
        <v>0</v>
      </c>
      <c r="AE451" s="62">
        <f t="shared" si="16"/>
        <v>0.75</v>
      </c>
    </row>
    <row r="452" spans="13:31" ht="13.5" customHeight="1">
      <c r="M452" s="46">
        <v>2</v>
      </c>
      <c r="N452" s="47" t="s">
        <v>112</v>
      </c>
      <c r="O452" s="47" t="s">
        <v>489</v>
      </c>
      <c r="P452" s="47" t="s">
        <v>344</v>
      </c>
      <c r="Q452" s="47" t="s">
        <v>646</v>
      </c>
      <c r="R452" s="48">
        <v>0.193</v>
      </c>
      <c r="T452" s="55">
        <v>8</v>
      </c>
      <c r="U452" s="56">
        <v>2005</v>
      </c>
      <c r="V452" s="57" t="s">
        <v>156</v>
      </c>
      <c r="W452" s="57" t="s">
        <v>121</v>
      </c>
      <c r="X452" s="57" t="s">
        <v>140</v>
      </c>
      <c r="Y452" s="58" t="str">
        <f t="shared" si="15"/>
        <v>82005暖房設備用無し（一定速）</v>
      </c>
      <c r="Z452" s="59">
        <v>0.25</v>
      </c>
      <c r="AA452" s="59">
        <v>0.75</v>
      </c>
      <c r="AB452" s="60">
        <v>0.25</v>
      </c>
      <c r="AC452" s="60">
        <v>0.75</v>
      </c>
      <c r="AD452" s="61">
        <f>HLOOKUP(T452,既存設備NO2!$E$16:$P$17,2,0)</f>
        <v>0</v>
      </c>
      <c r="AE452" s="62">
        <f t="shared" si="16"/>
        <v>0.75</v>
      </c>
    </row>
    <row r="453" spans="13:31" ht="13.5" customHeight="1">
      <c r="M453" s="46">
        <v>2</v>
      </c>
      <c r="N453" s="47" t="s">
        <v>122</v>
      </c>
      <c r="O453" s="47" t="s">
        <v>489</v>
      </c>
      <c r="P453" s="47" t="s">
        <v>344</v>
      </c>
      <c r="Q453" s="47" t="s">
        <v>647</v>
      </c>
      <c r="R453" s="48">
        <v>0.22900000000000001</v>
      </c>
      <c r="T453" s="55">
        <v>8</v>
      </c>
      <c r="U453" s="67">
        <v>2010</v>
      </c>
      <c r="V453" s="46" t="s">
        <v>124</v>
      </c>
      <c r="W453" s="46" t="s">
        <v>125</v>
      </c>
      <c r="X453" s="46" t="s">
        <v>102</v>
      </c>
      <c r="Y453" s="68" t="str">
        <f t="shared" si="15"/>
        <v>82010冷房店舗用有り</v>
      </c>
      <c r="Z453" s="69">
        <v>-1.1000000000000001</v>
      </c>
      <c r="AA453" s="69">
        <v>2.1</v>
      </c>
      <c r="AB453" s="70">
        <v>1.0511999999999999</v>
      </c>
      <c r="AC453" s="70">
        <v>1.5622</v>
      </c>
      <c r="AD453" s="61">
        <f>HLOOKUP(T453,既存設備NO2!$E$16:$P$17,2,0)</f>
        <v>0</v>
      </c>
      <c r="AE453" s="62">
        <f t="shared" si="16"/>
        <v>1.5620000000000001</v>
      </c>
    </row>
    <row r="454" spans="13:31">
      <c r="M454" s="46">
        <v>2</v>
      </c>
      <c r="N454" s="47" t="s">
        <v>130</v>
      </c>
      <c r="O454" s="47" t="s">
        <v>489</v>
      </c>
      <c r="P454" s="47" t="s">
        <v>344</v>
      </c>
      <c r="Q454" s="47" t="s">
        <v>648</v>
      </c>
      <c r="R454" s="48">
        <v>0.254</v>
      </c>
      <c r="T454" s="55">
        <v>8</v>
      </c>
      <c r="U454" s="67">
        <v>2010</v>
      </c>
      <c r="V454" s="46" t="s">
        <v>124</v>
      </c>
      <c r="W454" s="46" t="s">
        <v>111</v>
      </c>
      <c r="X454" s="46" t="s">
        <v>102</v>
      </c>
      <c r="Y454" s="68" t="str">
        <f t="shared" si="15"/>
        <v>82010冷房ビル用マルチ有り</v>
      </c>
      <c r="Z454" s="69">
        <v>-0.88</v>
      </c>
      <c r="AA454" s="69">
        <v>1.88</v>
      </c>
      <c r="AB454" s="70">
        <v>1.0548999999999999</v>
      </c>
      <c r="AC454" s="70">
        <v>1.3963000000000001</v>
      </c>
      <c r="AD454" s="61">
        <f>HLOOKUP(T454,既存設備NO2!$E$16:$P$17,2,0)</f>
        <v>0</v>
      </c>
      <c r="AE454" s="62">
        <f t="shared" si="16"/>
        <v>1.3959999999999999</v>
      </c>
    </row>
    <row r="455" spans="13:31" ht="13.5" customHeight="1">
      <c r="M455" s="46">
        <v>2</v>
      </c>
      <c r="N455" s="47" t="s">
        <v>128</v>
      </c>
      <c r="O455" s="47" t="s">
        <v>489</v>
      </c>
      <c r="P455" s="47" t="s">
        <v>344</v>
      </c>
      <c r="Q455" s="47" t="s">
        <v>649</v>
      </c>
      <c r="R455" s="48">
        <v>0.36699999999999999</v>
      </c>
      <c r="T455" s="55">
        <v>8</v>
      </c>
      <c r="U455" s="67">
        <v>2010</v>
      </c>
      <c r="V455" s="46" t="s">
        <v>124</v>
      </c>
      <c r="W455" s="46" t="s">
        <v>121</v>
      </c>
      <c r="X455" s="46" t="s">
        <v>102</v>
      </c>
      <c r="Y455" s="68" t="str">
        <f t="shared" si="15"/>
        <v>82010冷房設備用有り</v>
      </c>
      <c r="Z455" s="69">
        <v>-0.26</v>
      </c>
      <c r="AA455" s="69">
        <v>1.26</v>
      </c>
      <c r="AB455" s="70">
        <v>1.1929000000000001</v>
      </c>
      <c r="AC455" s="70">
        <v>0.89680000000000004</v>
      </c>
      <c r="AD455" s="61">
        <f>HLOOKUP(T455,既存設備NO2!$E$16:$P$17,2,0)</f>
        <v>0</v>
      </c>
      <c r="AE455" s="62">
        <f t="shared" si="16"/>
        <v>0.89600000000000002</v>
      </c>
    </row>
    <row r="456" spans="13:31" ht="13.5" customHeight="1">
      <c r="M456" s="46">
        <v>2</v>
      </c>
      <c r="N456" s="47" t="s">
        <v>138</v>
      </c>
      <c r="O456" s="47" t="s">
        <v>489</v>
      </c>
      <c r="P456" s="47" t="s">
        <v>344</v>
      </c>
      <c r="Q456" s="47" t="s">
        <v>650</v>
      </c>
      <c r="R456" s="48">
        <v>0.224</v>
      </c>
      <c r="T456" s="55">
        <v>8</v>
      </c>
      <c r="U456" s="67">
        <v>2010</v>
      </c>
      <c r="V456" s="46" t="s">
        <v>124</v>
      </c>
      <c r="W456" s="46" t="s">
        <v>125</v>
      </c>
      <c r="X456" s="46" t="s">
        <v>140</v>
      </c>
      <c r="Y456" s="68" t="str">
        <f t="shared" si="15"/>
        <v>82010冷房店舗用無し（一定速）</v>
      </c>
      <c r="Z456" s="69">
        <v>0.25</v>
      </c>
      <c r="AA456" s="69">
        <v>0.75</v>
      </c>
      <c r="AB456" s="70">
        <v>0.25</v>
      </c>
      <c r="AC456" s="70">
        <v>0.75</v>
      </c>
      <c r="AD456" s="61">
        <f>HLOOKUP(T456,既存設備NO2!$E$16:$P$17,2,0)</f>
        <v>0</v>
      </c>
      <c r="AE456" s="62">
        <f t="shared" si="16"/>
        <v>0.75</v>
      </c>
    </row>
    <row r="457" spans="13:31" ht="13.5" customHeight="1">
      <c r="M457" s="46">
        <v>2</v>
      </c>
      <c r="N457" s="47" t="s">
        <v>143</v>
      </c>
      <c r="O457" s="47" t="s">
        <v>489</v>
      </c>
      <c r="P457" s="47" t="s">
        <v>344</v>
      </c>
      <c r="Q457" s="47" t="s">
        <v>651</v>
      </c>
      <c r="R457" s="48">
        <v>0.23499999999999999</v>
      </c>
      <c r="T457" s="55">
        <v>8</v>
      </c>
      <c r="U457" s="67">
        <v>2010</v>
      </c>
      <c r="V457" s="46" t="s">
        <v>124</v>
      </c>
      <c r="W457" s="46" t="s">
        <v>111</v>
      </c>
      <c r="X457" s="46" t="s">
        <v>140</v>
      </c>
      <c r="Y457" s="68" t="str">
        <f t="shared" si="15"/>
        <v>82010冷房ビル用マルチ無し（一定速）</v>
      </c>
      <c r="Z457" s="69">
        <v>0.25</v>
      </c>
      <c r="AA457" s="69">
        <v>0.75</v>
      </c>
      <c r="AB457" s="70">
        <v>0.25</v>
      </c>
      <c r="AC457" s="70">
        <v>0.75</v>
      </c>
      <c r="AD457" s="61">
        <f>HLOOKUP(T457,既存設備NO2!$E$16:$P$17,2,0)</f>
        <v>0</v>
      </c>
      <c r="AE457" s="62">
        <f t="shared" si="16"/>
        <v>0.75</v>
      </c>
    </row>
    <row r="458" spans="13:31" ht="13.5" customHeight="1">
      <c r="M458" s="46">
        <v>2</v>
      </c>
      <c r="N458" s="47" t="s">
        <v>149</v>
      </c>
      <c r="O458" s="47" t="s">
        <v>489</v>
      </c>
      <c r="P458" s="47" t="s">
        <v>344</v>
      </c>
      <c r="Q458" s="47" t="s">
        <v>652</v>
      </c>
      <c r="R458" s="48">
        <v>0.21</v>
      </c>
      <c r="T458" s="55">
        <v>8</v>
      </c>
      <c r="U458" s="67">
        <v>2010</v>
      </c>
      <c r="V458" s="46" t="s">
        <v>124</v>
      </c>
      <c r="W458" s="46" t="s">
        <v>121</v>
      </c>
      <c r="X458" s="46" t="s">
        <v>140</v>
      </c>
      <c r="Y458" s="68" t="str">
        <f t="shared" si="15"/>
        <v>82010冷房設備用無し（一定速）</v>
      </c>
      <c r="Z458" s="69">
        <v>0.25</v>
      </c>
      <c r="AA458" s="69">
        <v>0.75</v>
      </c>
      <c r="AB458" s="70">
        <v>0.25</v>
      </c>
      <c r="AC458" s="70">
        <v>0.75</v>
      </c>
      <c r="AD458" s="61">
        <f>HLOOKUP(T458,既存設備NO2!$E$16:$P$17,2,0)</f>
        <v>0</v>
      </c>
      <c r="AE458" s="62">
        <f t="shared" si="16"/>
        <v>0.75</v>
      </c>
    </row>
    <row r="459" spans="13:31" ht="13.5" customHeight="1">
      <c r="M459" s="46">
        <v>2</v>
      </c>
      <c r="N459" s="47" t="s">
        <v>154</v>
      </c>
      <c r="O459" s="47" t="s">
        <v>489</v>
      </c>
      <c r="P459" s="47" t="s">
        <v>344</v>
      </c>
      <c r="Q459" s="47" t="s">
        <v>653</v>
      </c>
      <c r="R459" s="48">
        <v>0.35899999999999999</v>
      </c>
      <c r="T459" s="55">
        <v>8</v>
      </c>
      <c r="U459" s="67">
        <v>2010</v>
      </c>
      <c r="V459" s="46" t="s">
        <v>156</v>
      </c>
      <c r="W459" s="46" t="s">
        <v>125</v>
      </c>
      <c r="X459" s="46" t="s">
        <v>102</v>
      </c>
      <c r="Y459" s="68" t="str">
        <f t="shared" si="15"/>
        <v>82010暖房店舗用有り</v>
      </c>
      <c r="Z459" s="69">
        <v>-0.72</v>
      </c>
      <c r="AA459" s="69">
        <v>1.72</v>
      </c>
      <c r="AB459" s="70">
        <v>1.0757000000000001</v>
      </c>
      <c r="AC459" s="70">
        <v>1.2710999999999999</v>
      </c>
      <c r="AD459" s="61">
        <f>HLOOKUP(T459,既存設備NO2!$E$16:$P$17,2,0)</f>
        <v>0</v>
      </c>
      <c r="AE459" s="62">
        <f t="shared" si="16"/>
        <v>1.2709999999999999</v>
      </c>
    </row>
    <row r="460" spans="13:31">
      <c r="M460" s="46">
        <v>2</v>
      </c>
      <c r="N460" s="47" t="s">
        <v>153</v>
      </c>
      <c r="O460" s="47" t="s">
        <v>489</v>
      </c>
      <c r="P460" s="47" t="s">
        <v>344</v>
      </c>
      <c r="Q460" s="47" t="s">
        <v>654</v>
      </c>
      <c r="R460" s="48">
        <v>0.25</v>
      </c>
      <c r="T460" s="55">
        <v>8</v>
      </c>
      <c r="U460" s="67">
        <v>2010</v>
      </c>
      <c r="V460" s="46" t="s">
        <v>156</v>
      </c>
      <c r="W460" s="46" t="s">
        <v>111</v>
      </c>
      <c r="X460" s="46" t="s">
        <v>102</v>
      </c>
      <c r="Y460" s="68" t="str">
        <f t="shared" si="15"/>
        <v>82010暖房ビル用マルチ有り</v>
      </c>
      <c r="Z460" s="69">
        <v>-0.7</v>
      </c>
      <c r="AA460" s="69">
        <v>1.7</v>
      </c>
      <c r="AB460" s="70">
        <v>1.036</v>
      </c>
      <c r="AC460" s="70">
        <v>1.266</v>
      </c>
      <c r="AD460" s="61">
        <f>HLOOKUP(T460,既存設備NO2!$E$16:$P$17,2,0)</f>
        <v>0</v>
      </c>
      <c r="AE460" s="62">
        <f t="shared" si="16"/>
        <v>1.266</v>
      </c>
    </row>
    <row r="461" spans="13:31" ht="13.5" customHeight="1">
      <c r="M461" s="46">
        <v>2</v>
      </c>
      <c r="N461" s="47" t="s">
        <v>110</v>
      </c>
      <c r="O461" s="47" t="s">
        <v>489</v>
      </c>
      <c r="P461" s="47" t="s">
        <v>344</v>
      </c>
      <c r="Q461" s="47" t="s">
        <v>655</v>
      </c>
      <c r="R461" s="48">
        <v>0.51700000000000002</v>
      </c>
      <c r="T461" s="55">
        <v>8</v>
      </c>
      <c r="U461" s="67">
        <v>2010</v>
      </c>
      <c r="V461" s="46" t="s">
        <v>156</v>
      </c>
      <c r="W461" s="46" t="s">
        <v>121</v>
      </c>
      <c r="X461" s="46" t="s">
        <v>102</v>
      </c>
      <c r="Y461" s="68" t="str">
        <f t="shared" si="15"/>
        <v>82010暖房設備用有り</v>
      </c>
      <c r="Z461" s="69">
        <v>-0.26</v>
      </c>
      <c r="AA461" s="69">
        <v>1.26</v>
      </c>
      <c r="AB461" s="70">
        <v>0.82779999999999998</v>
      </c>
      <c r="AC461" s="70">
        <v>0.98809999999999998</v>
      </c>
      <c r="AD461" s="61">
        <f>HLOOKUP(T461,既存設備NO2!$E$16:$P$17,2,0)</f>
        <v>0</v>
      </c>
      <c r="AE461" s="62">
        <f t="shared" si="16"/>
        <v>0.98799999999999999</v>
      </c>
    </row>
    <row r="462" spans="13:31" ht="13.5" customHeight="1">
      <c r="M462" s="46">
        <v>2</v>
      </c>
      <c r="N462" s="47" t="s">
        <v>90</v>
      </c>
      <c r="O462" s="47" t="s">
        <v>489</v>
      </c>
      <c r="P462" s="47" t="s">
        <v>344</v>
      </c>
      <c r="Q462" s="47" t="s">
        <v>656</v>
      </c>
      <c r="R462" s="48">
        <v>0.627</v>
      </c>
      <c r="T462" s="55">
        <v>8</v>
      </c>
      <c r="U462" s="67">
        <v>2010</v>
      </c>
      <c r="V462" s="46" t="s">
        <v>156</v>
      </c>
      <c r="W462" s="46" t="s">
        <v>125</v>
      </c>
      <c r="X462" s="46" t="s">
        <v>140</v>
      </c>
      <c r="Y462" s="68" t="str">
        <f t="shared" si="15"/>
        <v>82010暖房店舗用無し（一定速）</v>
      </c>
      <c r="Z462" s="69">
        <v>0.25</v>
      </c>
      <c r="AA462" s="69">
        <v>0.75</v>
      </c>
      <c r="AB462" s="70">
        <v>0.25</v>
      </c>
      <c r="AC462" s="70">
        <v>0.75</v>
      </c>
      <c r="AD462" s="61">
        <f>HLOOKUP(T462,既存設備NO2!$E$16:$P$17,2,0)</f>
        <v>0</v>
      </c>
      <c r="AE462" s="62">
        <f t="shared" si="16"/>
        <v>0.75</v>
      </c>
    </row>
    <row r="463" spans="13:31" ht="13.5" customHeight="1">
      <c r="M463" s="46">
        <v>2</v>
      </c>
      <c r="N463" s="47" t="s">
        <v>171</v>
      </c>
      <c r="O463" s="47" t="s">
        <v>489</v>
      </c>
      <c r="P463" s="47" t="s">
        <v>344</v>
      </c>
      <c r="Q463" s="47" t="s">
        <v>657</v>
      </c>
      <c r="R463" s="48">
        <v>0.11899999999999999</v>
      </c>
      <c r="T463" s="55">
        <v>8</v>
      </c>
      <c r="U463" s="67">
        <v>2010</v>
      </c>
      <c r="V463" s="46" t="s">
        <v>156</v>
      </c>
      <c r="W463" s="46" t="s">
        <v>111</v>
      </c>
      <c r="X463" s="46" t="s">
        <v>140</v>
      </c>
      <c r="Y463" s="68" t="str">
        <f t="shared" si="15"/>
        <v>82010暖房ビル用マルチ無し（一定速）</v>
      </c>
      <c r="Z463" s="69">
        <v>0.25</v>
      </c>
      <c r="AA463" s="69">
        <v>0.75</v>
      </c>
      <c r="AB463" s="70">
        <v>0.25</v>
      </c>
      <c r="AC463" s="70">
        <v>0.75</v>
      </c>
      <c r="AD463" s="61">
        <f>HLOOKUP(T463,既存設備NO2!$E$16:$P$17,2,0)</f>
        <v>0</v>
      </c>
      <c r="AE463" s="62">
        <f t="shared" si="16"/>
        <v>0.75</v>
      </c>
    </row>
    <row r="464" spans="13:31" ht="13.5" customHeight="1">
      <c r="M464" s="46">
        <v>3</v>
      </c>
      <c r="N464" s="47" t="s">
        <v>112</v>
      </c>
      <c r="O464" s="47" t="s">
        <v>489</v>
      </c>
      <c r="P464" s="47" t="s">
        <v>344</v>
      </c>
      <c r="Q464" s="47" t="s">
        <v>658</v>
      </c>
      <c r="R464" s="48">
        <v>0.14599999999999999</v>
      </c>
      <c r="T464" s="55">
        <v>8</v>
      </c>
      <c r="U464" s="67">
        <v>2010</v>
      </c>
      <c r="V464" s="46" t="s">
        <v>156</v>
      </c>
      <c r="W464" s="46" t="s">
        <v>121</v>
      </c>
      <c r="X464" s="46" t="s">
        <v>140</v>
      </c>
      <c r="Y464" s="68" t="str">
        <f t="shared" si="15"/>
        <v>82010暖房設備用無し（一定速）</v>
      </c>
      <c r="Z464" s="69">
        <v>0.25</v>
      </c>
      <c r="AA464" s="69">
        <v>0.75</v>
      </c>
      <c r="AB464" s="70">
        <v>0.25</v>
      </c>
      <c r="AC464" s="70">
        <v>0.75</v>
      </c>
      <c r="AD464" s="61">
        <f>HLOOKUP(T464,既存設備NO2!$E$16:$P$17,2,0)</f>
        <v>0</v>
      </c>
      <c r="AE464" s="62">
        <f t="shared" si="16"/>
        <v>0.75</v>
      </c>
    </row>
    <row r="465" spans="13:31" ht="13.5" customHeight="1">
      <c r="M465" s="46">
        <v>3</v>
      </c>
      <c r="N465" s="47" t="s">
        <v>122</v>
      </c>
      <c r="O465" s="47" t="s">
        <v>489</v>
      </c>
      <c r="P465" s="47" t="s">
        <v>344</v>
      </c>
      <c r="Q465" s="47" t="s">
        <v>659</v>
      </c>
      <c r="R465" s="48">
        <v>0.123</v>
      </c>
      <c r="T465" s="55">
        <v>8</v>
      </c>
      <c r="U465" s="67">
        <v>2015</v>
      </c>
      <c r="V465" s="46" t="s">
        <v>124</v>
      </c>
      <c r="W465" s="46" t="s">
        <v>125</v>
      </c>
      <c r="X465" s="46" t="s">
        <v>102</v>
      </c>
      <c r="Y465" s="68" t="str">
        <f t="shared" si="15"/>
        <v>82015冷房店舗用有り</v>
      </c>
      <c r="Z465" s="69">
        <v>-1.38</v>
      </c>
      <c r="AA465" s="69">
        <v>2.38</v>
      </c>
      <c r="AB465" s="70">
        <v>1.0581</v>
      </c>
      <c r="AC465" s="70">
        <v>1.7705</v>
      </c>
      <c r="AD465" s="61">
        <f>HLOOKUP(T465,既存設備NO2!$E$16:$P$17,2,0)</f>
        <v>0</v>
      </c>
      <c r="AE465" s="62">
        <f t="shared" si="16"/>
        <v>1.77</v>
      </c>
    </row>
    <row r="466" spans="13:31">
      <c r="M466" s="46">
        <v>3</v>
      </c>
      <c r="N466" s="47" t="s">
        <v>130</v>
      </c>
      <c r="O466" s="47" t="s">
        <v>489</v>
      </c>
      <c r="P466" s="47" t="s">
        <v>344</v>
      </c>
      <c r="Q466" s="47" t="s">
        <v>660</v>
      </c>
      <c r="R466" s="48">
        <v>0.15</v>
      </c>
      <c r="T466" s="55">
        <v>8</v>
      </c>
      <c r="U466" s="56">
        <v>2015</v>
      </c>
      <c r="V466" s="57" t="s">
        <v>124</v>
      </c>
      <c r="W466" s="57" t="s">
        <v>111</v>
      </c>
      <c r="X466" s="57" t="s">
        <v>102</v>
      </c>
      <c r="Y466" s="58" t="str">
        <f t="shared" si="15"/>
        <v>82015冷房ビル用マルチ有り</v>
      </c>
      <c r="Z466" s="59">
        <v>-1.5740000000000001</v>
      </c>
      <c r="AA466" s="59">
        <v>2.5739999999999998</v>
      </c>
      <c r="AB466" s="60">
        <v>1.0751999999999999</v>
      </c>
      <c r="AC466" s="60">
        <v>1.9117</v>
      </c>
      <c r="AD466" s="61">
        <f>HLOOKUP(T466,既存設備NO2!$E$16:$P$17,2,0)</f>
        <v>0</v>
      </c>
      <c r="AE466" s="62">
        <f t="shared" si="16"/>
        <v>1.911</v>
      </c>
    </row>
    <row r="467" spans="13:31" ht="13.5" customHeight="1">
      <c r="M467" s="46">
        <v>3</v>
      </c>
      <c r="N467" s="47" t="s">
        <v>128</v>
      </c>
      <c r="O467" s="47" t="s">
        <v>489</v>
      </c>
      <c r="P467" s="47" t="s">
        <v>344</v>
      </c>
      <c r="Q467" s="47" t="s">
        <v>661</v>
      </c>
      <c r="R467" s="48">
        <v>0.28999999999999998</v>
      </c>
      <c r="T467" s="55">
        <v>8</v>
      </c>
      <c r="U467" s="56">
        <v>2015</v>
      </c>
      <c r="V467" s="57" t="s">
        <v>124</v>
      </c>
      <c r="W467" s="57" t="s">
        <v>121</v>
      </c>
      <c r="X467" s="57" t="s">
        <v>102</v>
      </c>
      <c r="Y467" s="58" t="str">
        <f t="shared" si="15"/>
        <v>82015冷房設備用有り</v>
      </c>
      <c r="Z467" s="59">
        <v>-0.62</v>
      </c>
      <c r="AA467" s="59">
        <v>1.62</v>
      </c>
      <c r="AB467" s="60">
        <v>1.0472999999999999</v>
      </c>
      <c r="AC467" s="60">
        <v>1.2032</v>
      </c>
      <c r="AD467" s="61">
        <f>HLOOKUP(T467,既存設備NO2!$E$16:$P$17,2,0)</f>
        <v>0</v>
      </c>
      <c r="AE467" s="62">
        <f t="shared" si="16"/>
        <v>1.2030000000000001</v>
      </c>
    </row>
    <row r="468" spans="13:31" ht="13.5" customHeight="1">
      <c r="M468" s="46">
        <v>3</v>
      </c>
      <c r="N468" s="47" t="s">
        <v>138</v>
      </c>
      <c r="O468" s="47" t="s">
        <v>489</v>
      </c>
      <c r="P468" s="47" t="s">
        <v>344</v>
      </c>
      <c r="Q468" s="47" t="s">
        <v>662</v>
      </c>
      <c r="R468" s="48">
        <v>0.14299999999999999</v>
      </c>
      <c r="T468" s="55">
        <v>8</v>
      </c>
      <c r="U468" s="56">
        <v>2015</v>
      </c>
      <c r="V468" s="57" t="s">
        <v>124</v>
      </c>
      <c r="W468" s="57" t="s">
        <v>125</v>
      </c>
      <c r="X468" s="57" t="s">
        <v>140</v>
      </c>
      <c r="Y468" s="58" t="str">
        <f t="shared" si="15"/>
        <v>82015冷房店舗用無し（一定速）</v>
      </c>
      <c r="Z468" s="59">
        <v>0.25</v>
      </c>
      <c r="AA468" s="59">
        <v>0.75</v>
      </c>
      <c r="AB468" s="60">
        <v>0.25</v>
      </c>
      <c r="AC468" s="60">
        <v>0.75</v>
      </c>
      <c r="AD468" s="61">
        <f>HLOOKUP(T468,既存設備NO2!$E$16:$P$17,2,0)</f>
        <v>0</v>
      </c>
      <c r="AE468" s="62">
        <f t="shared" si="16"/>
        <v>0.75</v>
      </c>
    </row>
    <row r="469" spans="13:31" ht="13.5" customHeight="1">
      <c r="M469" s="46">
        <v>3</v>
      </c>
      <c r="N469" s="47" t="s">
        <v>143</v>
      </c>
      <c r="O469" s="47" t="s">
        <v>489</v>
      </c>
      <c r="P469" s="47" t="s">
        <v>344</v>
      </c>
      <c r="Q469" s="47" t="s">
        <v>663</v>
      </c>
      <c r="R469" s="48">
        <v>0.14199999999999999</v>
      </c>
      <c r="T469" s="55">
        <v>8</v>
      </c>
      <c r="U469" s="56">
        <v>2015</v>
      </c>
      <c r="V469" s="57" t="s">
        <v>124</v>
      </c>
      <c r="W469" s="57" t="s">
        <v>111</v>
      </c>
      <c r="X469" s="57" t="s">
        <v>140</v>
      </c>
      <c r="Y469" s="58" t="str">
        <f t="shared" si="15"/>
        <v>82015冷房ビル用マルチ無し（一定速）</v>
      </c>
      <c r="Z469" s="59">
        <v>0.25</v>
      </c>
      <c r="AA469" s="59">
        <v>0.75</v>
      </c>
      <c r="AB469" s="60">
        <v>0.25</v>
      </c>
      <c r="AC469" s="60">
        <v>0.75</v>
      </c>
      <c r="AD469" s="61">
        <f>HLOOKUP(T469,既存設備NO2!$E$16:$P$17,2,0)</f>
        <v>0</v>
      </c>
      <c r="AE469" s="62">
        <f t="shared" si="16"/>
        <v>0.75</v>
      </c>
    </row>
    <row r="470" spans="13:31" ht="13.5" customHeight="1">
      <c r="M470" s="46">
        <v>3</v>
      </c>
      <c r="N470" s="47" t="s">
        <v>149</v>
      </c>
      <c r="O470" s="47" t="s">
        <v>489</v>
      </c>
      <c r="P470" s="47" t="s">
        <v>344</v>
      </c>
      <c r="Q470" s="47" t="s">
        <v>664</v>
      </c>
      <c r="R470" s="48">
        <v>0.13</v>
      </c>
      <c r="T470" s="55">
        <v>8</v>
      </c>
      <c r="U470" s="56">
        <v>2015</v>
      </c>
      <c r="V470" s="57" t="s">
        <v>124</v>
      </c>
      <c r="W470" s="57" t="s">
        <v>121</v>
      </c>
      <c r="X470" s="57" t="s">
        <v>140</v>
      </c>
      <c r="Y470" s="58" t="str">
        <f t="shared" si="15"/>
        <v>82015冷房設備用無し（一定速）</v>
      </c>
      <c r="Z470" s="59">
        <v>0.25</v>
      </c>
      <c r="AA470" s="59">
        <v>0.75</v>
      </c>
      <c r="AB470" s="60">
        <v>0.25</v>
      </c>
      <c r="AC470" s="60">
        <v>0.75</v>
      </c>
      <c r="AD470" s="61">
        <f>HLOOKUP(T470,既存設備NO2!$E$16:$P$17,2,0)</f>
        <v>0</v>
      </c>
      <c r="AE470" s="62">
        <f t="shared" si="16"/>
        <v>0.75</v>
      </c>
    </row>
    <row r="471" spans="13:31" ht="13.5" customHeight="1">
      <c r="M471" s="46">
        <v>3</v>
      </c>
      <c r="N471" s="47" t="s">
        <v>154</v>
      </c>
      <c r="O471" s="47" t="s">
        <v>489</v>
      </c>
      <c r="P471" s="47" t="s">
        <v>344</v>
      </c>
      <c r="Q471" s="47" t="s">
        <v>665</v>
      </c>
      <c r="R471" s="48">
        <v>0.22</v>
      </c>
      <c r="T471" s="55">
        <v>8</v>
      </c>
      <c r="U471" s="56">
        <v>2015</v>
      </c>
      <c r="V471" s="57" t="s">
        <v>156</v>
      </c>
      <c r="W471" s="57" t="s">
        <v>125</v>
      </c>
      <c r="X471" s="57" t="s">
        <v>102</v>
      </c>
      <c r="Y471" s="58" t="str">
        <f t="shared" si="15"/>
        <v>82015暖房店舗用有り</v>
      </c>
      <c r="Z471" s="59">
        <v>-0.97</v>
      </c>
      <c r="AA471" s="59">
        <v>1.97</v>
      </c>
      <c r="AB471" s="60">
        <v>1.0867</v>
      </c>
      <c r="AC471" s="60">
        <v>1.4558</v>
      </c>
      <c r="AD471" s="61">
        <f>HLOOKUP(T471,既存設備NO2!$E$16:$P$17,2,0)</f>
        <v>0</v>
      </c>
      <c r="AE471" s="62">
        <f t="shared" si="16"/>
        <v>1.4550000000000001</v>
      </c>
    </row>
    <row r="472" spans="13:31">
      <c r="M472" s="46">
        <v>3</v>
      </c>
      <c r="N472" s="47" t="s">
        <v>153</v>
      </c>
      <c r="O472" s="47" t="s">
        <v>489</v>
      </c>
      <c r="P472" s="47" t="s">
        <v>344</v>
      </c>
      <c r="Q472" s="47" t="s">
        <v>666</v>
      </c>
      <c r="R472" s="48">
        <v>0.20100000000000001</v>
      </c>
      <c r="T472" s="55">
        <v>8</v>
      </c>
      <c r="U472" s="56">
        <v>2015</v>
      </c>
      <c r="V472" s="57" t="s">
        <v>156</v>
      </c>
      <c r="W472" s="57" t="s">
        <v>111</v>
      </c>
      <c r="X472" s="57" t="s">
        <v>102</v>
      </c>
      <c r="Y472" s="58" t="str">
        <f t="shared" si="15"/>
        <v>82015暖房ビル用マルチ有り</v>
      </c>
      <c r="Z472" s="59">
        <v>-0.876</v>
      </c>
      <c r="AA472" s="59">
        <v>1.8759999999999999</v>
      </c>
      <c r="AB472" s="60">
        <v>1.0398000000000001</v>
      </c>
      <c r="AC472" s="60">
        <v>1.3971</v>
      </c>
      <c r="AD472" s="61">
        <f>HLOOKUP(T472,既存設備NO2!$E$16:$P$17,2,0)</f>
        <v>0</v>
      </c>
      <c r="AE472" s="62">
        <f t="shared" si="16"/>
        <v>1.397</v>
      </c>
    </row>
    <row r="473" spans="13:31" ht="13.5" customHeight="1">
      <c r="M473" s="46">
        <v>3</v>
      </c>
      <c r="N473" s="47" t="s">
        <v>110</v>
      </c>
      <c r="O473" s="47" t="s">
        <v>489</v>
      </c>
      <c r="P473" s="47" t="s">
        <v>344</v>
      </c>
      <c r="Q473" s="47" t="s">
        <v>667</v>
      </c>
      <c r="R473" s="48">
        <v>0.36099999999999999</v>
      </c>
      <c r="T473" s="55">
        <v>8</v>
      </c>
      <c r="U473" s="56">
        <v>2015</v>
      </c>
      <c r="V473" s="57" t="s">
        <v>156</v>
      </c>
      <c r="W473" s="57" t="s">
        <v>121</v>
      </c>
      <c r="X473" s="57" t="s">
        <v>102</v>
      </c>
      <c r="Y473" s="58" t="str">
        <f t="shared" si="15"/>
        <v>82015暖房設備用有り</v>
      </c>
      <c r="Z473" s="59">
        <v>-0.59799999999999998</v>
      </c>
      <c r="AA473" s="59">
        <v>1.5980000000000001</v>
      </c>
      <c r="AB473" s="60">
        <v>1.0339</v>
      </c>
      <c r="AC473" s="60">
        <v>1.19</v>
      </c>
      <c r="AD473" s="61">
        <f>HLOOKUP(T473,既存設備NO2!$E$16:$P$17,2,0)</f>
        <v>0</v>
      </c>
      <c r="AE473" s="62">
        <f t="shared" si="16"/>
        <v>1.19</v>
      </c>
    </row>
    <row r="474" spans="13:31" ht="13.5" customHeight="1">
      <c r="M474" s="46">
        <v>3</v>
      </c>
      <c r="N474" s="47" t="s">
        <v>90</v>
      </c>
      <c r="O474" s="47" t="s">
        <v>489</v>
      </c>
      <c r="P474" s="47" t="s">
        <v>344</v>
      </c>
      <c r="Q474" s="47" t="s">
        <v>668</v>
      </c>
      <c r="R474" s="48">
        <v>0.48299999999999998</v>
      </c>
      <c r="T474" s="55">
        <v>8</v>
      </c>
      <c r="U474" s="56">
        <v>2015</v>
      </c>
      <c r="V474" s="57" t="s">
        <v>156</v>
      </c>
      <c r="W474" s="57" t="s">
        <v>125</v>
      </c>
      <c r="X474" s="57" t="s">
        <v>140</v>
      </c>
      <c r="Y474" s="58" t="str">
        <f t="shared" si="15"/>
        <v>82015暖房店舗用無し（一定速）</v>
      </c>
      <c r="Z474" s="59">
        <v>0.25</v>
      </c>
      <c r="AA474" s="59">
        <v>0.75</v>
      </c>
      <c r="AB474" s="60">
        <v>0.25</v>
      </c>
      <c r="AC474" s="60">
        <v>0.75</v>
      </c>
      <c r="AD474" s="61">
        <f>HLOOKUP(T474,既存設備NO2!$E$16:$P$17,2,0)</f>
        <v>0</v>
      </c>
      <c r="AE474" s="62">
        <f t="shared" si="16"/>
        <v>0.75</v>
      </c>
    </row>
    <row r="475" spans="13:31" ht="13.5" customHeight="1">
      <c r="M475" s="46">
        <v>3</v>
      </c>
      <c r="N475" s="47" t="s">
        <v>171</v>
      </c>
      <c r="O475" s="47" t="s">
        <v>489</v>
      </c>
      <c r="P475" s="47" t="s">
        <v>344</v>
      </c>
      <c r="Q475" s="47" t="s">
        <v>669</v>
      </c>
      <c r="R475" s="48">
        <v>7.9000000000000001E-2</v>
      </c>
      <c r="T475" s="55">
        <v>8</v>
      </c>
      <c r="U475" s="56">
        <v>2015</v>
      </c>
      <c r="V475" s="57" t="s">
        <v>156</v>
      </c>
      <c r="W475" s="57" t="s">
        <v>111</v>
      </c>
      <c r="X475" s="57" t="s">
        <v>140</v>
      </c>
      <c r="Y475" s="58" t="str">
        <f t="shared" si="15"/>
        <v>82015暖房ビル用マルチ無し（一定速）</v>
      </c>
      <c r="Z475" s="59">
        <v>0.25</v>
      </c>
      <c r="AA475" s="59">
        <v>0.75</v>
      </c>
      <c r="AB475" s="60">
        <v>0.25</v>
      </c>
      <c r="AC475" s="60">
        <v>0.75</v>
      </c>
      <c r="AD475" s="61">
        <f>HLOOKUP(T475,既存設備NO2!$E$16:$P$17,2,0)</f>
        <v>0</v>
      </c>
      <c r="AE475" s="62">
        <f t="shared" si="16"/>
        <v>0.75</v>
      </c>
    </row>
    <row r="476" spans="13:31" ht="13.5" customHeight="1">
      <c r="M476" s="46">
        <v>4</v>
      </c>
      <c r="N476" s="47" t="s">
        <v>112</v>
      </c>
      <c r="O476" s="47" t="s">
        <v>489</v>
      </c>
      <c r="P476" s="47" t="s">
        <v>344</v>
      </c>
      <c r="Q476" s="47" t="s">
        <v>670</v>
      </c>
      <c r="R476" s="48">
        <v>8.7999999999999995E-2</v>
      </c>
      <c r="T476" s="55">
        <v>8</v>
      </c>
      <c r="U476" s="57">
        <v>2015</v>
      </c>
      <c r="V476" s="57" t="s">
        <v>156</v>
      </c>
      <c r="W476" s="57" t="s">
        <v>121</v>
      </c>
      <c r="X476" s="57" t="s">
        <v>140</v>
      </c>
      <c r="Y476" s="58" t="str">
        <f t="shared" si="15"/>
        <v>82015暖房設備用無し（一定速）</v>
      </c>
      <c r="Z476" s="59">
        <v>0.25</v>
      </c>
      <c r="AA476" s="59">
        <v>0.75</v>
      </c>
      <c r="AB476" s="60">
        <v>0.25</v>
      </c>
      <c r="AC476" s="60">
        <v>0.75</v>
      </c>
      <c r="AD476" s="61">
        <f>HLOOKUP(T476,既存設備NO2!$E$16:$P$17,2,0)</f>
        <v>0</v>
      </c>
      <c r="AE476" s="62">
        <f t="shared" si="16"/>
        <v>0.75</v>
      </c>
    </row>
    <row r="477" spans="13:31" ht="13.5" customHeight="1">
      <c r="M477" s="46">
        <v>4</v>
      </c>
      <c r="N477" s="47" t="s">
        <v>122</v>
      </c>
      <c r="O477" s="47" t="s">
        <v>489</v>
      </c>
      <c r="P477" s="47" t="s">
        <v>344</v>
      </c>
      <c r="Q477" s="47" t="s">
        <v>671</v>
      </c>
      <c r="R477" s="48">
        <v>8.4000000000000005E-2</v>
      </c>
      <c r="T477" s="71">
        <v>8</v>
      </c>
      <c r="U477" s="72">
        <v>2020</v>
      </c>
      <c r="V477" s="72" t="s">
        <v>124</v>
      </c>
      <c r="W477" s="72" t="s">
        <v>125</v>
      </c>
      <c r="X477" s="72" t="s">
        <v>102</v>
      </c>
      <c r="Y477" s="73" t="str">
        <f t="shared" si="15"/>
        <v>82020冷房店舗用有り</v>
      </c>
      <c r="Z477" s="72">
        <v>-1.38</v>
      </c>
      <c r="AA477" s="72">
        <v>2.38</v>
      </c>
      <c r="AB477" s="72">
        <v>1.0581</v>
      </c>
      <c r="AC477" s="72">
        <v>1.7705</v>
      </c>
      <c r="AD477" s="61">
        <f>HLOOKUP(T477,既存設備NO2!$E$16:$P$17,2,0)</f>
        <v>0</v>
      </c>
      <c r="AE477" s="74">
        <f t="shared" si="16"/>
        <v>1.77</v>
      </c>
    </row>
    <row r="478" spans="13:31">
      <c r="M478" s="46">
        <v>4</v>
      </c>
      <c r="N478" s="47" t="s">
        <v>130</v>
      </c>
      <c r="O478" s="47" t="s">
        <v>489</v>
      </c>
      <c r="P478" s="47" t="s">
        <v>344</v>
      </c>
      <c r="Q478" s="47" t="s">
        <v>672</v>
      </c>
      <c r="R478" s="48">
        <v>9.8000000000000004E-2</v>
      </c>
      <c r="T478" s="71">
        <v>8</v>
      </c>
      <c r="U478" s="72">
        <v>2020</v>
      </c>
      <c r="V478" s="72" t="s">
        <v>124</v>
      </c>
      <c r="W478" s="72" t="s">
        <v>111</v>
      </c>
      <c r="X478" s="72" t="s">
        <v>102</v>
      </c>
      <c r="Y478" s="73" t="str">
        <f t="shared" si="15"/>
        <v>82020冷房ビル用マルチ有り</v>
      </c>
      <c r="Z478" s="72">
        <v>-1.68</v>
      </c>
      <c r="AA478" s="72">
        <v>2.68</v>
      </c>
      <c r="AB478" s="72">
        <v>1.0788</v>
      </c>
      <c r="AC478" s="72">
        <v>2.0053000000000001</v>
      </c>
      <c r="AD478" s="61">
        <f>HLOOKUP(T478,既存設備NO2!$E$16:$P$17,2,0)</f>
        <v>0</v>
      </c>
      <c r="AE478" s="74">
        <f t="shared" si="16"/>
        <v>2.0049999999999999</v>
      </c>
    </row>
    <row r="479" spans="13:31" ht="14.25" customHeight="1">
      <c r="M479" s="46">
        <v>4</v>
      </c>
      <c r="N479" s="47" t="s">
        <v>128</v>
      </c>
      <c r="O479" s="47" t="s">
        <v>489</v>
      </c>
      <c r="P479" s="47" t="s">
        <v>344</v>
      </c>
      <c r="Q479" s="47" t="s">
        <v>673</v>
      </c>
      <c r="R479" s="48">
        <v>0.128</v>
      </c>
      <c r="T479" s="71">
        <v>8</v>
      </c>
      <c r="U479" s="72">
        <v>2020</v>
      </c>
      <c r="V479" s="72" t="s">
        <v>124</v>
      </c>
      <c r="W479" s="72" t="s">
        <v>121</v>
      </c>
      <c r="X479" s="72" t="s">
        <v>102</v>
      </c>
      <c r="Y479" s="73" t="str">
        <f t="shared" si="15"/>
        <v>82020冷房設備用有り</v>
      </c>
      <c r="Z479" s="72">
        <v>-0.62</v>
      </c>
      <c r="AA479" s="72">
        <v>1.62</v>
      </c>
      <c r="AB479" s="72">
        <v>1.0472999999999999</v>
      </c>
      <c r="AC479" s="72">
        <v>1.2032</v>
      </c>
      <c r="AD479" s="61">
        <f>HLOOKUP(T479,既存設備NO2!$E$16:$P$17,2,0)</f>
        <v>0</v>
      </c>
      <c r="AE479" s="74">
        <f t="shared" si="16"/>
        <v>1.2030000000000001</v>
      </c>
    </row>
    <row r="480" spans="13:31" ht="13.5" customHeight="1">
      <c r="M480" s="46">
        <v>4</v>
      </c>
      <c r="N480" s="47" t="s">
        <v>138</v>
      </c>
      <c r="O480" s="47" t="s">
        <v>489</v>
      </c>
      <c r="P480" s="47" t="s">
        <v>344</v>
      </c>
      <c r="Q480" s="47" t="s">
        <v>674</v>
      </c>
      <c r="R480" s="48">
        <v>0</v>
      </c>
      <c r="T480" s="71">
        <v>8</v>
      </c>
      <c r="U480" s="72">
        <v>2020</v>
      </c>
      <c r="V480" s="72" t="s">
        <v>124</v>
      </c>
      <c r="W480" s="72" t="s">
        <v>125</v>
      </c>
      <c r="X480" s="72" t="s">
        <v>140</v>
      </c>
      <c r="Y480" s="73" t="str">
        <f t="shared" si="15"/>
        <v>82020冷房店舗用無し（一定速）</v>
      </c>
      <c r="Z480" s="75">
        <v>0.25</v>
      </c>
      <c r="AA480" s="75">
        <v>0.75</v>
      </c>
      <c r="AB480" s="76">
        <v>0.25</v>
      </c>
      <c r="AC480" s="76">
        <v>0.75</v>
      </c>
      <c r="AD480" s="61">
        <f>HLOOKUP(T480,既存設備NO2!$E$16:$P$17,2,0)</f>
        <v>0</v>
      </c>
      <c r="AE480" s="74">
        <f t="shared" si="16"/>
        <v>0.75</v>
      </c>
    </row>
    <row r="481" spans="13:31" ht="13.5" customHeight="1">
      <c r="M481" s="46">
        <v>4</v>
      </c>
      <c r="N481" s="47" t="s">
        <v>143</v>
      </c>
      <c r="O481" s="47" t="s">
        <v>489</v>
      </c>
      <c r="P481" s="47" t="s">
        <v>344</v>
      </c>
      <c r="Q481" s="47" t="s">
        <v>675</v>
      </c>
      <c r="R481" s="48">
        <v>6.8000000000000005E-2</v>
      </c>
      <c r="T481" s="71">
        <v>8</v>
      </c>
      <c r="U481" s="72">
        <v>2020</v>
      </c>
      <c r="V481" s="72" t="s">
        <v>124</v>
      </c>
      <c r="W481" s="72" t="s">
        <v>111</v>
      </c>
      <c r="X481" s="72" t="s">
        <v>140</v>
      </c>
      <c r="Y481" s="73" t="str">
        <f t="shared" si="15"/>
        <v>82020冷房ビル用マルチ無し（一定速）</v>
      </c>
      <c r="Z481" s="75">
        <v>0.25</v>
      </c>
      <c r="AA481" s="75">
        <v>0.75</v>
      </c>
      <c r="AB481" s="76">
        <v>0.25</v>
      </c>
      <c r="AC481" s="76">
        <v>0.75</v>
      </c>
      <c r="AD481" s="61">
        <f>HLOOKUP(T481,既存設備NO2!$E$16:$P$17,2,0)</f>
        <v>0</v>
      </c>
      <c r="AE481" s="74">
        <f t="shared" si="16"/>
        <v>0.75</v>
      </c>
    </row>
    <row r="482" spans="13:31" ht="13.5" customHeight="1">
      <c r="M482" s="46">
        <v>4</v>
      </c>
      <c r="N482" s="47" t="s">
        <v>149</v>
      </c>
      <c r="O482" s="47" t="s">
        <v>489</v>
      </c>
      <c r="P482" s="47" t="s">
        <v>344</v>
      </c>
      <c r="Q482" s="47" t="s">
        <v>676</v>
      </c>
      <c r="R482" s="48">
        <v>6.8000000000000005E-2</v>
      </c>
      <c r="T482" s="71">
        <v>8</v>
      </c>
      <c r="U482" s="72">
        <v>2020</v>
      </c>
      <c r="V482" s="72" t="s">
        <v>124</v>
      </c>
      <c r="W482" s="72" t="s">
        <v>121</v>
      </c>
      <c r="X482" s="72" t="s">
        <v>140</v>
      </c>
      <c r="Y482" s="73" t="str">
        <f t="shared" si="15"/>
        <v>82020冷房設備用無し（一定速）</v>
      </c>
      <c r="Z482" s="75">
        <v>0.25</v>
      </c>
      <c r="AA482" s="75">
        <v>0.75</v>
      </c>
      <c r="AB482" s="76">
        <v>0.25</v>
      </c>
      <c r="AC482" s="76">
        <v>0.75</v>
      </c>
      <c r="AD482" s="61">
        <f>HLOOKUP(T482,既存設備NO2!$E$16:$P$17,2,0)</f>
        <v>0</v>
      </c>
      <c r="AE482" s="74">
        <f t="shared" si="16"/>
        <v>0.75</v>
      </c>
    </row>
    <row r="483" spans="13:31" ht="14.25" customHeight="1">
      <c r="M483" s="46">
        <v>4</v>
      </c>
      <c r="N483" s="47" t="s">
        <v>154</v>
      </c>
      <c r="O483" s="47" t="s">
        <v>489</v>
      </c>
      <c r="P483" s="47" t="s">
        <v>344</v>
      </c>
      <c r="Q483" s="47" t="s">
        <v>677</v>
      </c>
      <c r="R483" s="48">
        <v>0.14899999999999999</v>
      </c>
      <c r="T483" s="71">
        <v>8</v>
      </c>
      <c r="U483" s="72">
        <v>2020</v>
      </c>
      <c r="V483" s="72" t="s">
        <v>156</v>
      </c>
      <c r="W483" s="72" t="s">
        <v>125</v>
      </c>
      <c r="X483" s="72" t="s">
        <v>102</v>
      </c>
      <c r="Y483" s="73" t="str">
        <f t="shared" si="15"/>
        <v>82020暖房店舗用有り</v>
      </c>
      <c r="Z483" s="72">
        <v>-0.96</v>
      </c>
      <c r="AA483" s="72">
        <v>1.96</v>
      </c>
      <c r="AB483" s="72">
        <v>1.0862000000000001</v>
      </c>
      <c r="AC483" s="72">
        <v>1.4483999999999999</v>
      </c>
      <c r="AD483" s="61">
        <f>HLOOKUP(T483,既存設備NO2!$E$16:$P$17,2,0)</f>
        <v>0</v>
      </c>
      <c r="AE483" s="74">
        <f t="shared" si="16"/>
        <v>1.448</v>
      </c>
    </row>
    <row r="484" spans="13:31">
      <c r="M484" s="46">
        <v>4</v>
      </c>
      <c r="N484" s="47" t="s">
        <v>153</v>
      </c>
      <c r="O484" s="47" t="s">
        <v>489</v>
      </c>
      <c r="P484" s="47" t="s">
        <v>344</v>
      </c>
      <c r="Q484" s="47" t="s">
        <v>678</v>
      </c>
      <c r="R484" s="48">
        <v>0.10199999999999999</v>
      </c>
      <c r="T484" s="71">
        <v>8</v>
      </c>
      <c r="U484" s="72">
        <v>2020</v>
      </c>
      <c r="V484" s="72" t="s">
        <v>156</v>
      </c>
      <c r="W484" s="72" t="s">
        <v>111</v>
      </c>
      <c r="X484" s="72" t="s">
        <v>102</v>
      </c>
      <c r="Y484" s="73" t="str">
        <f t="shared" si="15"/>
        <v>82020暖房ビル用マルチ有り</v>
      </c>
      <c r="Z484" s="72">
        <v>-1.1000000000000001</v>
      </c>
      <c r="AA484" s="72">
        <v>2.1</v>
      </c>
      <c r="AB484" s="72">
        <v>1.0416000000000001</v>
      </c>
      <c r="AC484" s="72">
        <v>1.4596</v>
      </c>
      <c r="AD484" s="61">
        <f>HLOOKUP(T484,既存設備NO2!$E$16:$P$17,2,0)</f>
        <v>0</v>
      </c>
      <c r="AE484" s="74">
        <f t="shared" si="16"/>
        <v>1.4590000000000001</v>
      </c>
    </row>
    <row r="485" spans="13:31" ht="13.5" customHeight="1">
      <c r="M485" s="46">
        <v>4</v>
      </c>
      <c r="N485" s="47" t="s">
        <v>110</v>
      </c>
      <c r="O485" s="47" t="s">
        <v>489</v>
      </c>
      <c r="P485" s="47" t="s">
        <v>344</v>
      </c>
      <c r="Q485" s="47" t="s">
        <v>679</v>
      </c>
      <c r="R485" s="48">
        <v>0.14499999999999999</v>
      </c>
      <c r="T485" s="71">
        <v>8</v>
      </c>
      <c r="U485" s="72">
        <v>2020</v>
      </c>
      <c r="V485" s="72" t="s">
        <v>156</v>
      </c>
      <c r="W485" s="72" t="s">
        <v>121</v>
      </c>
      <c r="X485" s="72" t="s">
        <v>102</v>
      </c>
      <c r="Y485" s="73" t="str">
        <f t="shared" si="15"/>
        <v>82020暖房設備用有り</v>
      </c>
      <c r="Z485" s="72">
        <v>-0.46</v>
      </c>
      <c r="AA485" s="72">
        <v>1.46</v>
      </c>
      <c r="AB485" s="72">
        <v>0.94</v>
      </c>
      <c r="AC485" s="72">
        <v>1.1100000000000001</v>
      </c>
      <c r="AD485" s="61">
        <f>HLOOKUP(T485,既存設備NO2!$E$16:$P$17,2,0)</f>
        <v>0</v>
      </c>
      <c r="AE485" s="74">
        <f t="shared" si="16"/>
        <v>1.1100000000000001</v>
      </c>
    </row>
    <row r="486" spans="13:31" ht="13.5" customHeight="1">
      <c r="M486" s="46">
        <v>4</v>
      </c>
      <c r="N486" s="47" t="s">
        <v>90</v>
      </c>
      <c r="O486" s="47" t="s">
        <v>489</v>
      </c>
      <c r="P486" s="47" t="s">
        <v>344</v>
      </c>
      <c r="Q486" s="47" t="s">
        <v>680</v>
      </c>
      <c r="R486" s="48">
        <v>0.30099999999999999</v>
      </c>
      <c r="T486" s="71">
        <v>8</v>
      </c>
      <c r="U486" s="72">
        <v>2020</v>
      </c>
      <c r="V486" s="72" t="s">
        <v>156</v>
      </c>
      <c r="W486" s="72" t="s">
        <v>125</v>
      </c>
      <c r="X486" s="72" t="s">
        <v>140</v>
      </c>
      <c r="Y486" s="73" t="str">
        <f t="shared" si="15"/>
        <v>82020暖房店舗用無し（一定速）</v>
      </c>
      <c r="Z486" s="75">
        <v>0.25</v>
      </c>
      <c r="AA486" s="75">
        <v>0.75</v>
      </c>
      <c r="AB486" s="76">
        <v>0.25</v>
      </c>
      <c r="AC486" s="76">
        <v>0.75</v>
      </c>
      <c r="AD486" s="61">
        <f>HLOOKUP(T486,既存設備NO2!$E$16:$P$17,2,0)</f>
        <v>0</v>
      </c>
      <c r="AE486" s="74">
        <f t="shared" si="16"/>
        <v>0.75</v>
      </c>
    </row>
    <row r="487" spans="13:31" ht="13.5" customHeight="1">
      <c r="M487" s="46">
        <v>4</v>
      </c>
      <c r="N487" s="47" t="s">
        <v>171</v>
      </c>
      <c r="O487" s="47" t="s">
        <v>489</v>
      </c>
      <c r="P487" s="47" t="s">
        <v>344</v>
      </c>
      <c r="Q487" s="47" t="s">
        <v>681</v>
      </c>
      <c r="R487" s="48">
        <v>0</v>
      </c>
      <c r="T487" s="71">
        <v>8</v>
      </c>
      <c r="U487" s="72">
        <v>2020</v>
      </c>
      <c r="V487" s="72" t="s">
        <v>156</v>
      </c>
      <c r="W487" s="72" t="s">
        <v>111</v>
      </c>
      <c r="X487" s="72" t="s">
        <v>140</v>
      </c>
      <c r="Y487" s="73" t="str">
        <f t="shared" si="15"/>
        <v>82020暖房ビル用マルチ無し（一定速）</v>
      </c>
      <c r="Z487" s="75">
        <v>0.25</v>
      </c>
      <c r="AA487" s="75">
        <v>0.75</v>
      </c>
      <c r="AB487" s="76">
        <v>0.25</v>
      </c>
      <c r="AC487" s="76">
        <v>0.75</v>
      </c>
      <c r="AD487" s="61">
        <f>HLOOKUP(T487,既存設備NO2!$E$16:$P$17,2,0)</f>
        <v>0</v>
      </c>
      <c r="AE487" s="74">
        <f t="shared" si="16"/>
        <v>0.75</v>
      </c>
    </row>
    <row r="488" spans="13:31" ht="13.5" customHeight="1">
      <c r="M488" s="46">
        <v>5</v>
      </c>
      <c r="N488" s="47" t="s">
        <v>112</v>
      </c>
      <c r="O488" s="47" t="s">
        <v>489</v>
      </c>
      <c r="P488" s="47" t="s">
        <v>344</v>
      </c>
      <c r="Q488" s="47" t="s">
        <v>682</v>
      </c>
      <c r="R488" s="48">
        <v>4.4999999999999998E-2</v>
      </c>
      <c r="T488" s="71">
        <v>8</v>
      </c>
      <c r="U488" s="72">
        <v>2020</v>
      </c>
      <c r="V488" s="72" t="s">
        <v>156</v>
      </c>
      <c r="W488" s="72" t="s">
        <v>121</v>
      </c>
      <c r="X488" s="72" t="s">
        <v>140</v>
      </c>
      <c r="Y488" s="73" t="str">
        <f t="shared" si="15"/>
        <v>82020暖房設備用無し（一定速）</v>
      </c>
      <c r="Z488" s="75">
        <v>0.25</v>
      </c>
      <c r="AA488" s="75">
        <v>0.75</v>
      </c>
      <c r="AB488" s="76">
        <v>0.25</v>
      </c>
      <c r="AC488" s="76">
        <v>0.75</v>
      </c>
      <c r="AD488" s="61">
        <f>HLOOKUP(T488,既存設備NO2!$E$16:$P$17,2,0)</f>
        <v>0</v>
      </c>
      <c r="AE488" s="74">
        <f t="shared" si="16"/>
        <v>0.75</v>
      </c>
    </row>
    <row r="489" spans="13:31" ht="13.5" customHeight="1">
      <c r="M489" s="46">
        <v>5</v>
      </c>
      <c r="N489" s="47" t="s">
        <v>122</v>
      </c>
      <c r="O489" s="47" t="s">
        <v>489</v>
      </c>
      <c r="P489" s="47" t="s">
        <v>344</v>
      </c>
      <c r="Q489" s="47" t="s">
        <v>683</v>
      </c>
      <c r="R489" s="48">
        <v>0</v>
      </c>
      <c r="T489" s="55">
        <v>9</v>
      </c>
      <c r="U489" s="56">
        <v>1995</v>
      </c>
      <c r="V489" s="57" t="s">
        <v>124</v>
      </c>
      <c r="W489" s="57" t="s">
        <v>125</v>
      </c>
      <c r="X489" s="57" t="s">
        <v>102</v>
      </c>
      <c r="Y489" s="58" t="str">
        <f t="shared" si="15"/>
        <v>91995冷房店舗用有り</v>
      </c>
      <c r="Z489" s="59">
        <v>0.32</v>
      </c>
      <c r="AA489" s="59">
        <v>0.68</v>
      </c>
      <c r="AB489" s="60">
        <v>1.0165999999999999</v>
      </c>
      <c r="AC489" s="60">
        <v>0.50590000000000002</v>
      </c>
      <c r="AD489" s="61">
        <f>HLOOKUP(T489,既存設備NO2!$E$16:$P$17,2,0)</f>
        <v>0</v>
      </c>
      <c r="AE489" s="62">
        <f t="shared" si="16"/>
        <v>0.505</v>
      </c>
    </row>
    <row r="490" spans="13:31">
      <c r="M490" s="46">
        <v>5</v>
      </c>
      <c r="N490" s="47" t="s">
        <v>130</v>
      </c>
      <c r="O490" s="47" t="s">
        <v>489</v>
      </c>
      <c r="P490" s="47" t="s">
        <v>344</v>
      </c>
      <c r="Q490" s="47" t="s">
        <v>684</v>
      </c>
      <c r="R490" s="48">
        <v>0</v>
      </c>
      <c r="T490" s="55">
        <v>9</v>
      </c>
      <c r="U490" s="56">
        <v>1995</v>
      </c>
      <c r="V490" s="57" t="s">
        <v>124</v>
      </c>
      <c r="W490" s="57" t="s">
        <v>111</v>
      </c>
      <c r="X490" s="57" t="s">
        <v>102</v>
      </c>
      <c r="Y490" s="58" t="str">
        <f t="shared" si="15"/>
        <v>91995冷房ビル用マルチ有り</v>
      </c>
      <c r="Z490" s="59">
        <v>-0.218</v>
      </c>
      <c r="AA490" s="59">
        <v>1.218</v>
      </c>
      <c r="AB490" s="60">
        <v>1.0356000000000001</v>
      </c>
      <c r="AC490" s="60">
        <v>0.90459999999999996</v>
      </c>
      <c r="AD490" s="61">
        <f>HLOOKUP(T490,既存設備NO2!$E$16:$P$17,2,0)</f>
        <v>0</v>
      </c>
      <c r="AE490" s="62">
        <f t="shared" si="16"/>
        <v>0.90400000000000003</v>
      </c>
    </row>
    <row r="491" spans="13:31" ht="13.5" customHeight="1">
      <c r="M491" s="46">
        <v>5</v>
      </c>
      <c r="N491" s="47" t="s">
        <v>128</v>
      </c>
      <c r="O491" s="47" t="s">
        <v>489</v>
      </c>
      <c r="P491" s="47" t="s">
        <v>344</v>
      </c>
      <c r="Q491" s="47" t="s">
        <v>685</v>
      </c>
      <c r="R491" s="48">
        <v>0.155</v>
      </c>
      <c r="T491" s="55">
        <v>9</v>
      </c>
      <c r="U491" s="56">
        <v>1995</v>
      </c>
      <c r="V491" s="57" t="s">
        <v>124</v>
      </c>
      <c r="W491" s="57" t="s">
        <v>121</v>
      </c>
      <c r="X491" s="57" t="s">
        <v>102</v>
      </c>
      <c r="Y491" s="58" t="str">
        <f t="shared" si="15"/>
        <v>91995冷房設備用有り</v>
      </c>
      <c r="Z491" s="59">
        <v>0.25</v>
      </c>
      <c r="AA491" s="59">
        <v>0.75</v>
      </c>
      <c r="AB491" s="60">
        <v>1.0219</v>
      </c>
      <c r="AC491" s="60">
        <v>0.55700000000000005</v>
      </c>
      <c r="AD491" s="61">
        <f>HLOOKUP(T491,既存設備NO2!$E$16:$P$17,2,0)</f>
        <v>0</v>
      </c>
      <c r="AE491" s="62">
        <f t="shared" si="16"/>
        <v>0.55700000000000005</v>
      </c>
    </row>
    <row r="492" spans="13:31" ht="13.5" customHeight="1">
      <c r="M492" s="46">
        <v>5</v>
      </c>
      <c r="N492" s="47" t="s">
        <v>138</v>
      </c>
      <c r="O492" s="47" t="s">
        <v>489</v>
      </c>
      <c r="P492" s="47" t="s">
        <v>344</v>
      </c>
      <c r="Q492" s="47" t="s">
        <v>686</v>
      </c>
      <c r="R492" s="48">
        <v>0</v>
      </c>
      <c r="T492" s="55">
        <v>9</v>
      </c>
      <c r="U492" s="56">
        <v>1995</v>
      </c>
      <c r="V492" s="57" t="s">
        <v>124</v>
      </c>
      <c r="W492" s="57" t="s">
        <v>125</v>
      </c>
      <c r="X492" s="57" t="s">
        <v>140</v>
      </c>
      <c r="Y492" s="58" t="str">
        <f t="shared" si="15"/>
        <v>91995冷房店舗用無し（一定速）</v>
      </c>
      <c r="Z492" s="59">
        <v>0.26</v>
      </c>
      <c r="AA492" s="59">
        <v>0.74</v>
      </c>
      <c r="AB492" s="60">
        <v>0.26</v>
      </c>
      <c r="AC492" s="60">
        <v>0.74</v>
      </c>
      <c r="AD492" s="61">
        <f>HLOOKUP(T492,既存設備NO2!$E$16:$P$17,2,0)</f>
        <v>0</v>
      </c>
      <c r="AE492" s="62">
        <f t="shared" si="16"/>
        <v>0.74</v>
      </c>
    </row>
    <row r="493" spans="13:31" ht="13.5" customHeight="1">
      <c r="M493" s="46">
        <v>5</v>
      </c>
      <c r="N493" s="47" t="s">
        <v>143</v>
      </c>
      <c r="O493" s="47" t="s">
        <v>489</v>
      </c>
      <c r="P493" s="47" t="s">
        <v>344</v>
      </c>
      <c r="Q493" s="47" t="s">
        <v>687</v>
      </c>
      <c r="R493" s="48">
        <v>0</v>
      </c>
      <c r="T493" s="55">
        <v>9</v>
      </c>
      <c r="U493" s="56">
        <v>1995</v>
      </c>
      <c r="V493" s="57" t="s">
        <v>124</v>
      </c>
      <c r="W493" s="57" t="s">
        <v>111</v>
      </c>
      <c r="X493" s="57" t="s">
        <v>140</v>
      </c>
      <c r="Y493" s="58" t="str">
        <f t="shared" si="15"/>
        <v>91995冷房ビル用マルチ無し（一定速）</v>
      </c>
      <c r="Z493" s="59">
        <v>0.26</v>
      </c>
      <c r="AA493" s="59">
        <v>0.74</v>
      </c>
      <c r="AB493" s="60">
        <v>0.26</v>
      </c>
      <c r="AC493" s="60">
        <v>0.74</v>
      </c>
      <c r="AD493" s="61">
        <f>HLOOKUP(T493,既存設備NO2!$E$16:$P$17,2,0)</f>
        <v>0</v>
      </c>
      <c r="AE493" s="62">
        <f t="shared" si="16"/>
        <v>0.74</v>
      </c>
    </row>
    <row r="494" spans="13:31" ht="13.5" customHeight="1">
      <c r="M494" s="46">
        <v>5</v>
      </c>
      <c r="N494" s="47" t="s">
        <v>149</v>
      </c>
      <c r="O494" s="47" t="s">
        <v>489</v>
      </c>
      <c r="P494" s="47" t="s">
        <v>344</v>
      </c>
      <c r="Q494" s="47" t="s">
        <v>688</v>
      </c>
      <c r="R494" s="48">
        <v>0</v>
      </c>
      <c r="T494" s="55">
        <v>9</v>
      </c>
      <c r="U494" s="56">
        <v>1995</v>
      </c>
      <c r="V494" s="57" t="s">
        <v>124</v>
      </c>
      <c r="W494" s="57" t="s">
        <v>121</v>
      </c>
      <c r="X494" s="57" t="s">
        <v>140</v>
      </c>
      <c r="Y494" s="58" t="str">
        <f t="shared" si="15"/>
        <v>91995冷房設備用無し（一定速）</v>
      </c>
      <c r="Z494" s="59">
        <v>0.26</v>
      </c>
      <c r="AA494" s="59">
        <v>0.74</v>
      </c>
      <c r="AB494" s="60">
        <v>0.26</v>
      </c>
      <c r="AC494" s="60">
        <v>0.74</v>
      </c>
      <c r="AD494" s="61">
        <f>HLOOKUP(T494,既存設備NO2!$E$16:$P$17,2,0)</f>
        <v>0</v>
      </c>
      <c r="AE494" s="62">
        <f t="shared" si="16"/>
        <v>0.74</v>
      </c>
    </row>
    <row r="495" spans="13:31" ht="13.5" customHeight="1">
      <c r="M495" s="46">
        <v>5</v>
      </c>
      <c r="N495" s="47" t="s">
        <v>154</v>
      </c>
      <c r="O495" s="47" t="s">
        <v>489</v>
      </c>
      <c r="P495" s="47" t="s">
        <v>344</v>
      </c>
      <c r="Q495" s="47" t="s">
        <v>689</v>
      </c>
      <c r="R495" s="48">
        <v>4.4999999999999998E-2</v>
      </c>
      <c r="T495" s="55">
        <v>9</v>
      </c>
      <c r="U495" s="56">
        <v>1995</v>
      </c>
      <c r="V495" s="57" t="s">
        <v>156</v>
      </c>
      <c r="W495" s="57" t="s">
        <v>125</v>
      </c>
      <c r="X495" s="57" t="s">
        <v>102</v>
      </c>
      <c r="Y495" s="58" t="str">
        <f t="shared" si="15"/>
        <v>91995暖房店舗用有り</v>
      </c>
      <c r="Z495" s="59">
        <v>0.374</v>
      </c>
      <c r="AA495" s="59">
        <v>0.626</v>
      </c>
      <c r="AB495" s="60">
        <v>1.0275000000000001</v>
      </c>
      <c r="AC495" s="60">
        <v>0.46260000000000001</v>
      </c>
      <c r="AD495" s="61">
        <f>HLOOKUP(T495,既存設備NO2!$E$16:$P$17,2,0)</f>
        <v>0</v>
      </c>
      <c r="AE495" s="62">
        <f t="shared" si="16"/>
        <v>0.46200000000000002</v>
      </c>
    </row>
    <row r="496" spans="13:31">
      <c r="M496" s="46">
        <v>5</v>
      </c>
      <c r="N496" s="47" t="s">
        <v>153</v>
      </c>
      <c r="O496" s="47" t="s">
        <v>489</v>
      </c>
      <c r="P496" s="47" t="s">
        <v>344</v>
      </c>
      <c r="Q496" s="47" t="s">
        <v>690</v>
      </c>
      <c r="R496" s="48">
        <v>7.5999999999999998E-2</v>
      </c>
      <c r="T496" s="55">
        <v>9</v>
      </c>
      <c r="U496" s="56">
        <v>1995</v>
      </c>
      <c r="V496" s="57" t="s">
        <v>156</v>
      </c>
      <c r="W496" s="57" t="s">
        <v>111</v>
      </c>
      <c r="X496" s="57" t="s">
        <v>102</v>
      </c>
      <c r="Y496" s="58" t="str">
        <f t="shared" si="15"/>
        <v>91995暖房ビル用マルチ有り</v>
      </c>
      <c r="Z496" s="59">
        <v>-0.112</v>
      </c>
      <c r="AA496" s="59">
        <v>1.1120000000000001</v>
      </c>
      <c r="AB496" s="60">
        <v>1.0236000000000001</v>
      </c>
      <c r="AC496" s="60">
        <v>0.82809999999999995</v>
      </c>
      <c r="AD496" s="61">
        <f>HLOOKUP(T496,既存設備NO2!$E$16:$P$17,2,0)</f>
        <v>0</v>
      </c>
      <c r="AE496" s="62">
        <f t="shared" si="16"/>
        <v>0.82799999999999996</v>
      </c>
    </row>
    <row r="497" spans="13:31" ht="13.5" customHeight="1">
      <c r="M497" s="46">
        <v>5</v>
      </c>
      <c r="N497" s="47" t="s">
        <v>110</v>
      </c>
      <c r="O497" s="47" t="s">
        <v>489</v>
      </c>
      <c r="P497" s="47" t="s">
        <v>344</v>
      </c>
      <c r="Q497" s="47" t="s">
        <v>691</v>
      </c>
      <c r="R497" s="48">
        <v>0.10100000000000001</v>
      </c>
      <c r="T497" s="55">
        <v>9</v>
      </c>
      <c r="U497" s="56">
        <v>1995</v>
      </c>
      <c r="V497" s="57" t="s">
        <v>156</v>
      </c>
      <c r="W497" s="57" t="s">
        <v>121</v>
      </c>
      <c r="X497" s="57" t="s">
        <v>102</v>
      </c>
      <c r="Y497" s="58" t="str">
        <f t="shared" si="15"/>
        <v>91995暖房設備用有り</v>
      </c>
      <c r="Z497" s="59">
        <v>0.25</v>
      </c>
      <c r="AA497" s="59">
        <v>0.75</v>
      </c>
      <c r="AB497" s="60">
        <v>1.0159</v>
      </c>
      <c r="AC497" s="60">
        <v>0.5585</v>
      </c>
      <c r="AD497" s="61">
        <f>HLOOKUP(T497,既存設備NO2!$E$16:$P$17,2,0)</f>
        <v>0</v>
      </c>
      <c r="AE497" s="62">
        <f t="shared" si="16"/>
        <v>0.55800000000000005</v>
      </c>
    </row>
    <row r="498" spans="13:31" ht="13.5" customHeight="1">
      <c r="M498" s="46">
        <v>5</v>
      </c>
      <c r="N498" s="47" t="s">
        <v>90</v>
      </c>
      <c r="O498" s="47" t="s">
        <v>489</v>
      </c>
      <c r="P498" s="47" t="s">
        <v>344</v>
      </c>
      <c r="Q498" s="47" t="s">
        <v>692</v>
      </c>
      <c r="R498" s="48">
        <v>0.10199999999999999</v>
      </c>
      <c r="T498" s="55">
        <v>9</v>
      </c>
      <c r="U498" s="56">
        <v>1995</v>
      </c>
      <c r="V498" s="57" t="s">
        <v>156</v>
      </c>
      <c r="W498" s="57" t="s">
        <v>125</v>
      </c>
      <c r="X498" s="57" t="s">
        <v>140</v>
      </c>
      <c r="Y498" s="58" t="str">
        <f t="shared" ref="Y498:Y561" si="17">T498&amp;U498&amp;V498&amp;W498&amp;X498</f>
        <v>91995暖房店舗用無し（一定速）</v>
      </c>
      <c r="Z498" s="59">
        <v>0.26</v>
      </c>
      <c r="AA498" s="59">
        <v>0.74</v>
      </c>
      <c r="AB498" s="60">
        <v>0.26</v>
      </c>
      <c r="AC498" s="60">
        <v>0.74</v>
      </c>
      <c r="AD498" s="61">
        <f>HLOOKUP(T498,既存設備NO2!$E$16:$P$17,2,0)</f>
        <v>0</v>
      </c>
      <c r="AE498" s="62">
        <f t="shared" si="16"/>
        <v>0.74</v>
      </c>
    </row>
    <row r="499" spans="13:31" ht="13.5" customHeight="1">
      <c r="M499" s="46">
        <v>5</v>
      </c>
      <c r="N499" s="47" t="s">
        <v>171</v>
      </c>
      <c r="O499" s="47" t="s">
        <v>489</v>
      </c>
      <c r="P499" s="47" t="s">
        <v>344</v>
      </c>
      <c r="Q499" s="47" t="s">
        <v>693</v>
      </c>
      <c r="R499" s="48">
        <v>0</v>
      </c>
      <c r="T499" s="55">
        <v>9</v>
      </c>
      <c r="U499" s="56">
        <v>1995</v>
      </c>
      <c r="V499" s="57" t="s">
        <v>156</v>
      </c>
      <c r="W499" s="57" t="s">
        <v>111</v>
      </c>
      <c r="X499" s="57" t="s">
        <v>140</v>
      </c>
      <c r="Y499" s="58" t="str">
        <f t="shared" si="17"/>
        <v>91995暖房ビル用マルチ無し（一定速）</v>
      </c>
      <c r="Z499" s="59">
        <v>0.26</v>
      </c>
      <c r="AA499" s="59">
        <v>0.74</v>
      </c>
      <c r="AB499" s="60">
        <v>0.26</v>
      </c>
      <c r="AC499" s="60">
        <v>0.74</v>
      </c>
      <c r="AD499" s="61">
        <f>HLOOKUP(T499,既存設備NO2!$E$16:$P$17,2,0)</f>
        <v>0</v>
      </c>
      <c r="AE499" s="62">
        <f t="shared" si="16"/>
        <v>0.74</v>
      </c>
    </row>
    <row r="500" spans="13:31" ht="13.5" customHeight="1">
      <c r="M500" s="46">
        <v>6</v>
      </c>
      <c r="N500" s="47" t="s">
        <v>112</v>
      </c>
      <c r="O500" s="47" t="s">
        <v>489</v>
      </c>
      <c r="P500" s="47" t="s">
        <v>344</v>
      </c>
      <c r="Q500" s="47" t="s">
        <v>694</v>
      </c>
      <c r="R500" s="48">
        <v>0</v>
      </c>
      <c r="T500" s="55">
        <v>9</v>
      </c>
      <c r="U500" s="56">
        <v>1995</v>
      </c>
      <c r="V500" s="57" t="s">
        <v>156</v>
      </c>
      <c r="W500" s="57" t="s">
        <v>121</v>
      </c>
      <c r="X500" s="57" t="s">
        <v>140</v>
      </c>
      <c r="Y500" s="58" t="str">
        <f t="shared" si="17"/>
        <v>91995暖房設備用無し（一定速）</v>
      </c>
      <c r="Z500" s="59">
        <v>0.26</v>
      </c>
      <c r="AA500" s="59">
        <v>0.74</v>
      </c>
      <c r="AB500" s="60">
        <v>0.26</v>
      </c>
      <c r="AC500" s="60">
        <v>0.74</v>
      </c>
      <c r="AD500" s="61">
        <f>HLOOKUP(T500,既存設備NO2!$E$16:$P$17,2,0)</f>
        <v>0</v>
      </c>
      <c r="AE500" s="62">
        <f t="shared" si="16"/>
        <v>0.74</v>
      </c>
    </row>
    <row r="501" spans="13:31" ht="13.5" customHeight="1">
      <c r="M501" s="46">
        <v>6</v>
      </c>
      <c r="N501" s="47" t="s">
        <v>122</v>
      </c>
      <c r="O501" s="47" t="s">
        <v>489</v>
      </c>
      <c r="P501" s="47" t="s">
        <v>344</v>
      </c>
      <c r="Q501" s="47" t="s">
        <v>695</v>
      </c>
      <c r="R501" s="48">
        <v>0</v>
      </c>
      <c r="T501" s="55">
        <v>9</v>
      </c>
      <c r="U501" s="56">
        <v>2005</v>
      </c>
      <c r="V501" s="57" t="s">
        <v>124</v>
      </c>
      <c r="W501" s="57" t="s">
        <v>125</v>
      </c>
      <c r="X501" s="57" t="s">
        <v>102</v>
      </c>
      <c r="Y501" s="58" t="str">
        <f t="shared" si="17"/>
        <v>92005冷房店舗用有り</v>
      </c>
      <c r="Z501" s="59">
        <v>-0.86599999999999999</v>
      </c>
      <c r="AA501" s="59">
        <v>1.8660000000000001</v>
      </c>
      <c r="AB501" s="60">
        <v>1.0455000000000001</v>
      </c>
      <c r="AC501" s="60">
        <v>1.3880999999999999</v>
      </c>
      <c r="AD501" s="61">
        <f>HLOOKUP(T501,既存設備NO2!$E$16:$P$17,2,0)</f>
        <v>0</v>
      </c>
      <c r="AE501" s="62">
        <f t="shared" si="16"/>
        <v>1.3879999999999999</v>
      </c>
    </row>
    <row r="502" spans="13:31">
      <c r="M502" s="46">
        <v>6</v>
      </c>
      <c r="N502" s="47" t="s">
        <v>130</v>
      </c>
      <c r="O502" s="47" t="s">
        <v>489</v>
      </c>
      <c r="P502" s="47" t="s">
        <v>344</v>
      </c>
      <c r="Q502" s="47" t="s">
        <v>696</v>
      </c>
      <c r="R502" s="48">
        <v>0</v>
      </c>
      <c r="T502" s="55">
        <v>9</v>
      </c>
      <c r="U502" s="56">
        <v>2005</v>
      </c>
      <c r="V502" s="57" t="s">
        <v>124</v>
      </c>
      <c r="W502" s="57" t="s">
        <v>111</v>
      </c>
      <c r="X502" s="57" t="s">
        <v>102</v>
      </c>
      <c r="Y502" s="58" t="str">
        <f t="shared" si="17"/>
        <v>92005冷房ビル用マルチ有り</v>
      </c>
      <c r="Z502" s="59">
        <v>-0.68200000000000005</v>
      </c>
      <c r="AA502" s="59">
        <v>1.6819999999999999</v>
      </c>
      <c r="AB502" s="60">
        <v>1.0490999999999999</v>
      </c>
      <c r="AC502" s="60">
        <v>1.2492000000000001</v>
      </c>
      <c r="AD502" s="61">
        <f>HLOOKUP(T502,既存設備NO2!$E$16:$P$17,2,0)</f>
        <v>0</v>
      </c>
      <c r="AE502" s="62">
        <f t="shared" si="16"/>
        <v>1.2490000000000001</v>
      </c>
    </row>
    <row r="503" spans="13:31" ht="13.5" customHeight="1">
      <c r="M503" s="46">
        <v>6</v>
      </c>
      <c r="N503" s="47" t="s">
        <v>128</v>
      </c>
      <c r="O503" s="47" t="s">
        <v>489</v>
      </c>
      <c r="P503" s="47" t="s">
        <v>344</v>
      </c>
      <c r="Q503" s="47" t="s">
        <v>697</v>
      </c>
      <c r="R503" s="48">
        <v>0</v>
      </c>
      <c r="T503" s="55">
        <v>9</v>
      </c>
      <c r="U503" s="56">
        <v>2005</v>
      </c>
      <c r="V503" s="57" t="s">
        <v>124</v>
      </c>
      <c r="W503" s="57" t="s">
        <v>121</v>
      </c>
      <c r="X503" s="57" t="s">
        <v>102</v>
      </c>
      <c r="Y503" s="58" t="str">
        <f t="shared" si="17"/>
        <v>92005冷房設備用有り</v>
      </c>
      <c r="Z503" s="59">
        <v>-0.114</v>
      </c>
      <c r="AA503" s="59">
        <v>1.1140000000000001</v>
      </c>
      <c r="AB503" s="60">
        <v>1.0325</v>
      </c>
      <c r="AC503" s="60">
        <v>0.82740000000000002</v>
      </c>
      <c r="AD503" s="61">
        <f>HLOOKUP(T503,既存設備NO2!$E$16:$P$17,2,0)</f>
        <v>0</v>
      </c>
      <c r="AE503" s="62">
        <f t="shared" si="16"/>
        <v>0.82699999999999996</v>
      </c>
    </row>
    <row r="504" spans="13:31" ht="13.5" customHeight="1">
      <c r="M504" s="46">
        <v>6</v>
      </c>
      <c r="N504" s="47" t="s">
        <v>138</v>
      </c>
      <c r="O504" s="47" t="s">
        <v>489</v>
      </c>
      <c r="P504" s="47" t="s">
        <v>344</v>
      </c>
      <c r="Q504" s="47" t="s">
        <v>698</v>
      </c>
      <c r="R504" s="48">
        <v>0</v>
      </c>
      <c r="T504" s="55">
        <v>9</v>
      </c>
      <c r="U504" s="56">
        <v>2005</v>
      </c>
      <c r="V504" s="57" t="s">
        <v>124</v>
      </c>
      <c r="W504" s="57" t="s">
        <v>125</v>
      </c>
      <c r="X504" s="57" t="s">
        <v>140</v>
      </c>
      <c r="Y504" s="58" t="str">
        <f t="shared" si="17"/>
        <v>92005冷房店舗用無し（一定速）</v>
      </c>
      <c r="Z504" s="59">
        <v>0.25</v>
      </c>
      <c r="AA504" s="59">
        <v>0.75</v>
      </c>
      <c r="AB504" s="60">
        <v>0.25</v>
      </c>
      <c r="AC504" s="60">
        <v>0.75</v>
      </c>
      <c r="AD504" s="61">
        <f>HLOOKUP(T504,既存設備NO2!$E$16:$P$17,2,0)</f>
        <v>0</v>
      </c>
      <c r="AE504" s="62">
        <f t="shared" si="16"/>
        <v>0.75</v>
      </c>
    </row>
    <row r="505" spans="13:31" ht="13.5" customHeight="1">
      <c r="M505" s="46">
        <v>6</v>
      </c>
      <c r="N505" s="47" t="s">
        <v>143</v>
      </c>
      <c r="O505" s="47" t="s">
        <v>489</v>
      </c>
      <c r="P505" s="47" t="s">
        <v>344</v>
      </c>
      <c r="Q505" s="47" t="s">
        <v>699</v>
      </c>
      <c r="R505" s="48">
        <v>0</v>
      </c>
      <c r="T505" s="55">
        <v>9</v>
      </c>
      <c r="U505" s="56">
        <v>2005</v>
      </c>
      <c r="V505" s="57" t="s">
        <v>124</v>
      </c>
      <c r="W505" s="57" t="s">
        <v>111</v>
      </c>
      <c r="X505" s="57" t="s">
        <v>140</v>
      </c>
      <c r="Y505" s="58" t="str">
        <f t="shared" si="17"/>
        <v>92005冷房ビル用マルチ無し（一定速）</v>
      </c>
      <c r="Z505" s="59">
        <v>0.25</v>
      </c>
      <c r="AA505" s="59">
        <v>0.75</v>
      </c>
      <c r="AB505" s="60">
        <v>0.25</v>
      </c>
      <c r="AC505" s="60">
        <v>0.75</v>
      </c>
      <c r="AD505" s="61">
        <f>HLOOKUP(T505,既存設備NO2!$E$16:$P$17,2,0)</f>
        <v>0</v>
      </c>
      <c r="AE505" s="62">
        <f t="shared" si="16"/>
        <v>0.75</v>
      </c>
    </row>
    <row r="506" spans="13:31" ht="13.5" customHeight="1">
      <c r="M506" s="46">
        <v>6</v>
      </c>
      <c r="N506" s="47" t="s">
        <v>149</v>
      </c>
      <c r="O506" s="47" t="s">
        <v>489</v>
      </c>
      <c r="P506" s="47" t="s">
        <v>344</v>
      </c>
      <c r="Q506" s="47" t="s">
        <v>700</v>
      </c>
      <c r="R506" s="48">
        <v>0</v>
      </c>
      <c r="T506" s="55">
        <v>9</v>
      </c>
      <c r="U506" s="56">
        <v>2005</v>
      </c>
      <c r="V506" s="57" t="s">
        <v>124</v>
      </c>
      <c r="W506" s="57" t="s">
        <v>121</v>
      </c>
      <c r="X506" s="57" t="s">
        <v>140</v>
      </c>
      <c r="Y506" s="58" t="str">
        <f t="shared" si="17"/>
        <v>92005冷房設備用無し（一定速）</v>
      </c>
      <c r="Z506" s="59">
        <v>0.25</v>
      </c>
      <c r="AA506" s="59">
        <v>0.75</v>
      </c>
      <c r="AB506" s="60">
        <v>0.25</v>
      </c>
      <c r="AC506" s="60">
        <v>0.75</v>
      </c>
      <c r="AD506" s="61">
        <f>HLOOKUP(T506,既存設備NO2!$E$16:$P$17,2,0)</f>
        <v>0</v>
      </c>
      <c r="AE506" s="62">
        <f t="shared" ref="AE506:AE569" si="18">ROUNDDOWN(IF(AD506&gt;=0.25,Z506*AD506+AA506,AB506*AD506+AC506),3)</f>
        <v>0.75</v>
      </c>
    </row>
    <row r="507" spans="13:31" ht="13.5" customHeight="1">
      <c r="M507" s="46">
        <v>6</v>
      </c>
      <c r="N507" s="47" t="s">
        <v>154</v>
      </c>
      <c r="O507" s="47" t="s">
        <v>489</v>
      </c>
      <c r="P507" s="47" t="s">
        <v>344</v>
      </c>
      <c r="Q507" s="47" t="s">
        <v>701</v>
      </c>
      <c r="R507" s="48">
        <v>0</v>
      </c>
      <c r="T507" s="55">
        <v>9</v>
      </c>
      <c r="U507" s="56">
        <v>2005</v>
      </c>
      <c r="V507" s="57" t="s">
        <v>156</v>
      </c>
      <c r="W507" s="57" t="s">
        <v>125</v>
      </c>
      <c r="X507" s="57" t="s">
        <v>102</v>
      </c>
      <c r="Y507" s="58" t="str">
        <f t="shared" si="17"/>
        <v>92005暖房店舗用有り</v>
      </c>
      <c r="Z507" s="59">
        <v>-0.65</v>
      </c>
      <c r="AA507" s="59">
        <v>1.65</v>
      </c>
      <c r="AB507" s="60">
        <v>1.0726</v>
      </c>
      <c r="AC507" s="60">
        <v>1.2194</v>
      </c>
      <c r="AD507" s="61">
        <f>HLOOKUP(T507,既存設備NO2!$E$16:$P$17,2,0)</f>
        <v>0</v>
      </c>
      <c r="AE507" s="62">
        <f t="shared" si="18"/>
        <v>1.2190000000000001</v>
      </c>
    </row>
    <row r="508" spans="13:31">
      <c r="M508" s="46">
        <v>6</v>
      </c>
      <c r="N508" s="47" t="s">
        <v>153</v>
      </c>
      <c r="O508" s="47" t="s">
        <v>489</v>
      </c>
      <c r="P508" s="47" t="s">
        <v>344</v>
      </c>
      <c r="Q508" s="47" t="s">
        <v>702</v>
      </c>
      <c r="R508" s="48">
        <v>0</v>
      </c>
      <c r="T508" s="55">
        <v>9</v>
      </c>
      <c r="U508" s="56">
        <v>2005</v>
      </c>
      <c r="V508" s="57" t="s">
        <v>156</v>
      </c>
      <c r="W508" s="57" t="s">
        <v>111</v>
      </c>
      <c r="X508" s="57" t="s">
        <v>102</v>
      </c>
      <c r="Y508" s="58" t="str">
        <f t="shared" si="17"/>
        <v>92005暖房ビル用マルチ有り</v>
      </c>
      <c r="Z508" s="59">
        <v>-0.56000000000000005</v>
      </c>
      <c r="AA508" s="59">
        <v>1.56</v>
      </c>
      <c r="AB508" s="60">
        <v>1.0330999999999999</v>
      </c>
      <c r="AC508" s="60">
        <v>1.1617</v>
      </c>
      <c r="AD508" s="61">
        <f>HLOOKUP(T508,既存設備NO2!$E$16:$P$17,2,0)</f>
        <v>0</v>
      </c>
      <c r="AE508" s="62">
        <f t="shared" si="18"/>
        <v>1.161</v>
      </c>
    </row>
    <row r="509" spans="13:31" ht="13.5" customHeight="1">
      <c r="M509" s="46">
        <v>6</v>
      </c>
      <c r="N509" s="47" t="s">
        <v>110</v>
      </c>
      <c r="O509" s="47" t="s">
        <v>489</v>
      </c>
      <c r="P509" s="47" t="s">
        <v>344</v>
      </c>
      <c r="Q509" s="47" t="s">
        <v>703</v>
      </c>
      <c r="R509" s="48">
        <v>0</v>
      </c>
      <c r="T509" s="55">
        <v>9</v>
      </c>
      <c r="U509" s="56">
        <v>2005</v>
      </c>
      <c r="V509" s="57" t="s">
        <v>156</v>
      </c>
      <c r="W509" s="57" t="s">
        <v>121</v>
      </c>
      <c r="X509" s="57" t="s">
        <v>102</v>
      </c>
      <c r="Y509" s="58" t="str">
        <f t="shared" si="17"/>
        <v>92005暖房設備用有り</v>
      </c>
      <c r="Z509" s="59">
        <v>-0.126</v>
      </c>
      <c r="AA509" s="59">
        <v>1.1259999999999999</v>
      </c>
      <c r="AB509" s="60">
        <v>1.0239</v>
      </c>
      <c r="AC509" s="60">
        <v>0.83850000000000002</v>
      </c>
      <c r="AD509" s="61">
        <f>HLOOKUP(T509,既存設備NO2!$E$16:$P$17,2,0)</f>
        <v>0</v>
      </c>
      <c r="AE509" s="62">
        <f t="shared" si="18"/>
        <v>0.83799999999999997</v>
      </c>
    </row>
    <row r="510" spans="13:31" ht="13.5" customHeight="1">
      <c r="M510" s="46">
        <v>6</v>
      </c>
      <c r="N510" s="47" t="s">
        <v>90</v>
      </c>
      <c r="O510" s="47" t="s">
        <v>489</v>
      </c>
      <c r="P510" s="47" t="s">
        <v>344</v>
      </c>
      <c r="Q510" s="47" t="s">
        <v>704</v>
      </c>
      <c r="R510" s="48">
        <v>7.4999999999999997E-2</v>
      </c>
      <c r="T510" s="55">
        <v>9</v>
      </c>
      <c r="U510" s="56">
        <v>2005</v>
      </c>
      <c r="V510" s="57" t="s">
        <v>156</v>
      </c>
      <c r="W510" s="57" t="s">
        <v>125</v>
      </c>
      <c r="X510" s="57" t="s">
        <v>140</v>
      </c>
      <c r="Y510" s="58" t="str">
        <f t="shared" si="17"/>
        <v>92005暖房店舗用無し（一定速）</v>
      </c>
      <c r="Z510" s="59">
        <v>0.25</v>
      </c>
      <c r="AA510" s="59">
        <v>0.75</v>
      </c>
      <c r="AB510" s="60">
        <v>0.25</v>
      </c>
      <c r="AC510" s="60">
        <v>0.75</v>
      </c>
      <c r="AD510" s="61">
        <f>HLOOKUP(T510,既存設備NO2!$E$16:$P$17,2,0)</f>
        <v>0</v>
      </c>
      <c r="AE510" s="62">
        <f t="shared" si="18"/>
        <v>0.75</v>
      </c>
    </row>
    <row r="511" spans="13:31" ht="13.5" customHeight="1">
      <c r="M511" s="46">
        <v>6</v>
      </c>
      <c r="N511" s="47" t="s">
        <v>171</v>
      </c>
      <c r="O511" s="47" t="s">
        <v>489</v>
      </c>
      <c r="P511" s="47" t="s">
        <v>344</v>
      </c>
      <c r="Q511" s="47" t="s">
        <v>705</v>
      </c>
      <c r="R511" s="48">
        <v>0</v>
      </c>
      <c r="T511" s="55">
        <v>9</v>
      </c>
      <c r="U511" s="56">
        <v>2005</v>
      </c>
      <c r="V511" s="57" t="s">
        <v>156</v>
      </c>
      <c r="W511" s="57" t="s">
        <v>111</v>
      </c>
      <c r="X511" s="57" t="s">
        <v>140</v>
      </c>
      <c r="Y511" s="58" t="str">
        <f t="shared" si="17"/>
        <v>92005暖房ビル用マルチ無し（一定速）</v>
      </c>
      <c r="Z511" s="59">
        <v>0.25</v>
      </c>
      <c r="AA511" s="59">
        <v>0.75</v>
      </c>
      <c r="AB511" s="60">
        <v>0.25</v>
      </c>
      <c r="AC511" s="60">
        <v>0.75</v>
      </c>
      <c r="AD511" s="61">
        <f>HLOOKUP(T511,既存設備NO2!$E$16:$P$17,2,0)</f>
        <v>0</v>
      </c>
      <c r="AE511" s="62">
        <f t="shared" si="18"/>
        <v>0.75</v>
      </c>
    </row>
    <row r="512" spans="13:31" ht="13.5" customHeight="1">
      <c r="M512" s="46">
        <v>7</v>
      </c>
      <c r="N512" s="47" t="s">
        <v>112</v>
      </c>
      <c r="O512" s="47" t="s">
        <v>489</v>
      </c>
      <c r="P512" s="47" t="s">
        <v>344</v>
      </c>
      <c r="Q512" s="47" t="s">
        <v>706</v>
      </c>
      <c r="R512" s="48">
        <v>0</v>
      </c>
      <c r="T512" s="55">
        <v>9</v>
      </c>
      <c r="U512" s="56">
        <v>2005</v>
      </c>
      <c r="V512" s="57" t="s">
        <v>156</v>
      </c>
      <c r="W512" s="57" t="s">
        <v>121</v>
      </c>
      <c r="X512" s="57" t="s">
        <v>140</v>
      </c>
      <c r="Y512" s="58" t="str">
        <f t="shared" si="17"/>
        <v>92005暖房設備用無し（一定速）</v>
      </c>
      <c r="Z512" s="59">
        <v>0.25</v>
      </c>
      <c r="AA512" s="59">
        <v>0.75</v>
      </c>
      <c r="AB512" s="60">
        <v>0.25</v>
      </c>
      <c r="AC512" s="60">
        <v>0.75</v>
      </c>
      <c r="AD512" s="61">
        <f>HLOOKUP(T512,既存設備NO2!$E$16:$P$17,2,0)</f>
        <v>0</v>
      </c>
      <c r="AE512" s="62">
        <f t="shared" si="18"/>
        <v>0.75</v>
      </c>
    </row>
    <row r="513" spans="13:31" ht="13.5" customHeight="1">
      <c r="M513" s="46">
        <v>7</v>
      </c>
      <c r="N513" s="47" t="s">
        <v>122</v>
      </c>
      <c r="O513" s="47" t="s">
        <v>489</v>
      </c>
      <c r="P513" s="47" t="s">
        <v>344</v>
      </c>
      <c r="Q513" s="47" t="s">
        <v>707</v>
      </c>
      <c r="R513" s="48">
        <v>0</v>
      </c>
      <c r="T513" s="55">
        <v>9</v>
      </c>
      <c r="U513" s="67">
        <v>2010</v>
      </c>
      <c r="V513" s="46" t="s">
        <v>124</v>
      </c>
      <c r="W513" s="46" t="s">
        <v>125</v>
      </c>
      <c r="X513" s="46" t="s">
        <v>102</v>
      </c>
      <c r="Y513" s="68" t="str">
        <f t="shared" si="17"/>
        <v>92010冷房店舗用有り</v>
      </c>
      <c r="Z513" s="69">
        <v>-1.1000000000000001</v>
      </c>
      <c r="AA513" s="69">
        <v>2.1</v>
      </c>
      <c r="AB513" s="70">
        <v>1.0511999999999999</v>
      </c>
      <c r="AC513" s="70">
        <v>1.5622</v>
      </c>
      <c r="AD513" s="61">
        <f>HLOOKUP(T513,既存設備NO2!$E$16:$P$17,2,0)</f>
        <v>0</v>
      </c>
      <c r="AE513" s="62">
        <f t="shared" si="18"/>
        <v>1.5620000000000001</v>
      </c>
    </row>
    <row r="514" spans="13:31">
      <c r="M514" s="46">
        <v>7</v>
      </c>
      <c r="N514" s="47" t="s">
        <v>130</v>
      </c>
      <c r="O514" s="47" t="s">
        <v>489</v>
      </c>
      <c r="P514" s="47" t="s">
        <v>344</v>
      </c>
      <c r="Q514" s="47" t="s">
        <v>708</v>
      </c>
      <c r="R514" s="48">
        <v>0</v>
      </c>
      <c r="T514" s="55">
        <v>9</v>
      </c>
      <c r="U514" s="67">
        <v>2010</v>
      </c>
      <c r="V514" s="46" t="s">
        <v>124</v>
      </c>
      <c r="W514" s="46" t="s">
        <v>111</v>
      </c>
      <c r="X514" s="46" t="s">
        <v>102</v>
      </c>
      <c r="Y514" s="68" t="str">
        <f t="shared" si="17"/>
        <v>92010冷房ビル用マルチ有り</v>
      </c>
      <c r="Z514" s="69">
        <v>-0.88</v>
      </c>
      <c r="AA514" s="69">
        <v>1.88</v>
      </c>
      <c r="AB514" s="70">
        <v>1.0548999999999999</v>
      </c>
      <c r="AC514" s="70">
        <v>1.3963000000000001</v>
      </c>
      <c r="AD514" s="61">
        <f>HLOOKUP(T514,既存設備NO2!$E$16:$P$17,2,0)</f>
        <v>0</v>
      </c>
      <c r="AE514" s="62">
        <f t="shared" si="18"/>
        <v>1.3959999999999999</v>
      </c>
    </row>
    <row r="515" spans="13:31">
      <c r="M515" s="46">
        <v>7</v>
      </c>
      <c r="N515" s="47" t="s">
        <v>128</v>
      </c>
      <c r="O515" s="47" t="s">
        <v>489</v>
      </c>
      <c r="P515" s="47" t="s">
        <v>344</v>
      </c>
      <c r="Q515" s="47" t="s">
        <v>709</v>
      </c>
      <c r="R515" s="48">
        <v>0</v>
      </c>
      <c r="T515" s="55">
        <v>9</v>
      </c>
      <c r="U515" s="67">
        <v>2010</v>
      </c>
      <c r="V515" s="46" t="s">
        <v>124</v>
      </c>
      <c r="W515" s="46" t="s">
        <v>121</v>
      </c>
      <c r="X515" s="46" t="s">
        <v>102</v>
      </c>
      <c r="Y515" s="68" t="str">
        <f t="shared" si="17"/>
        <v>92010冷房設備用有り</v>
      </c>
      <c r="Z515" s="69">
        <v>-0.26</v>
      </c>
      <c r="AA515" s="69">
        <v>1.26</v>
      </c>
      <c r="AB515" s="70">
        <v>1.1929000000000001</v>
      </c>
      <c r="AC515" s="70">
        <v>0.89680000000000004</v>
      </c>
      <c r="AD515" s="61">
        <f>HLOOKUP(T515,既存設備NO2!$E$16:$P$17,2,0)</f>
        <v>0</v>
      </c>
      <c r="AE515" s="62">
        <f t="shared" si="18"/>
        <v>0.89600000000000002</v>
      </c>
    </row>
    <row r="516" spans="13:31">
      <c r="M516" s="46">
        <v>7</v>
      </c>
      <c r="N516" s="47" t="s">
        <v>138</v>
      </c>
      <c r="O516" s="47" t="s">
        <v>489</v>
      </c>
      <c r="P516" s="47" t="s">
        <v>344</v>
      </c>
      <c r="Q516" s="47" t="s">
        <v>710</v>
      </c>
      <c r="R516" s="48">
        <v>0</v>
      </c>
      <c r="T516" s="55">
        <v>9</v>
      </c>
      <c r="U516" s="67">
        <v>2010</v>
      </c>
      <c r="V516" s="46" t="s">
        <v>124</v>
      </c>
      <c r="W516" s="46" t="s">
        <v>125</v>
      </c>
      <c r="X516" s="46" t="s">
        <v>140</v>
      </c>
      <c r="Y516" s="68" t="str">
        <f t="shared" si="17"/>
        <v>92010冷房店舗用無し（一定速）</v>
      </c>
      <c r="Z516" s="69">
        <v>0.25</v>
      </c>
      <c r="AA516" s="69">
        <v>0.75</v>
      </c>
      <c r="AB516" s="70">
        <v>0.25</v>
      </c>
      <c r="AC516" s="70">
        <v>0.75</v>
      </c>
      <c r="AD516" s="61">
        <f>HLOOKUP(T516,既存設備NO2!$E$16:$P$17,2,0)</f>
        <v>0</v>
      </c>
      <c r="AE516" s="62">
        <f t="shared" si="18"/>
        <v>0.75</v>
      </c>
    </row>
    <row r="517" spans="13:31">
      <c r="M517" s="46">
        <v>7</v>
      </c>
      <c r="N517" s="47" t="s">
        <v>143</v>
      </c>
      <c r="O517" s="47" t="s">
        <v>489</v>
      </c>
      <c r="P517" s="47" t="s">
        <v>344</v>
      </c>
      <c r="Q517" s="47" t="s">
        <v>711</v>
      </c>
      <c r="R517" s="48">
        <v>0</v>
      </c>
      <c r="T517" s="55">
        <v>9</v>
      </c>
      <c r="U517" s="67">
        <v>2010</v>
      </c>
      <c r="V517" s="46" t="s">
        <v>124</v>
      </c>
      <c r="W517" s="46" t="s">
        <v>111</v>
      </c>
      <c r="X517" s="46" t="s">
        <v>140</v>
      </c>
      <c r="Y517" s="68" t="str">
        <f t="shared" si="17"/>
        <v>92010冷房ビル用マルチ無し（一定速）</v>
      </c>
      <c r="Z517" s="69">
        <v>0.25</v>
      </c>
      <c r="AA517" s="69">
        <v>0.75</v>
      </c>
      <c r="AB517" s="70">
        <v>0.25</v>
      </c>
      <c r="AC517" s="70">
        <v>0.75</v>
      </c>
      <c r="AD517" s="61">
        <f>HLOOKUP(T517,既存設備NO2!$E$16:$P$17,2,0)</f>
        <v>0</v>
      </c>
      <c r="AE517" s="62">
        <f t="shared" si="18"/>
        <v>0.75</v>
      </c>
    </row>
    <row r="518" spans="13:31">
      <c r="M518" s="46">
        <v>7</v>
      </c>
      <c r="N518" s="47" t="s">
        <v>149</v>
      </c>
      <c r="O518" s="47" t="s">
        <v>489</v>
      </c>
      <c r="P518" s="47" t="s">
        <v>344</v>
      </c>
      <c r="Q518" s="47" t="s">
        <v>712</v>
      </c>
      <c r="R518" s="48">
        <v>0</v>
      </c>
      <c r="T518" s="55">
        <v>9</v>
      </c>
      <c r="U518" s="67">
        <v>2010</v>
      </c>
      <c r="V518" s="46" t="s">
        <v>124</v>
      </c>
      <c r="W518" s="46" t="s">
        <v>121</v>
      </c>
      <c r="X518" s="46" t="s">
        <v>140</v>
      </c>
      <c r="Y518" s="68" t="str">
        <f t="shared" si="17"/>
        <v>92010冷房設備用無し（一定速）</v>
      </c>
      <c r="Z518" s="69">
        <v>0.25</v>
      </c>
      <c r="AA518" s="69">
        <v>0.75</v>
      </c>
      <c r="AB518" s="70">
        <v>0.25</v>
      </c>
      <c r="AC518" s="70">
        <v>0.75</v>
      </c>
      <c r="AD518" s="61">
        <f>HLOOKUP(T518,既存設備NO2!$E$16:$P$17,2,0)</f>
        <v>0</v>
      </c>
      <c r="AE518" s="62">
        <f t="shared" si="18"/>
        <v>0.75</v>
      </c>
    </row>
    <row r="519" spans="13:31">
      <c r="M519" s="46">
        <v>7</v>
      </c>
      <c r="N519" s="47" t="s">
        <v>154</v>
      </c>
      <c r="O519" s="47" t="s">
        <v>489</v>
      </c>
      <c r="P519" s="47" t="s">
        <v>344</v>
      </c>
      <c r="Q519" s="47" t="s">
        <v>713</v>
      </c>
      <c r="R519" s="48">
        <v>0</v>
      </c>
      <c r="T519" s="55">
        <v>9</v>
      </c>
      <c r="U519" s="67">
        <v>2010</v>
      </c>
      <c r="V519" s="46" t="s">
        <v>156</v>
      </c>
      <c r="W519" s="46" t="s">
        <v>125</v>
      </c>
      <c r="X519" s="46" t="s">
        <v>102</v>
      </c>
      <c r="Y519" s="68" t="str">
        <f t="shared" si="17"/>
        <v>92010暖房店舗用有り</v>
      </c>
      <c r="Z519" s="69">
        <v>-0.72</v>
      </c>
      <c r="AA519" s="69">
        <v>1.72</v>
      </c>
      <c r="AB519" s="70">
        <v>1.0757000000000001</v>
      </c>
      <c r="AC519" s="70">
        <v>1.2710999999999999</v>
      </c>
      <c r="AD519" s="61">
        <f>HLOOKUP(T519,既存設備NO2!$E$16:$P$17,2,0)</f>
        <v>0</v>
      </c>
      <c r="AE519" s="62">
        <f t="shared" si="18"/>
        <v>1.2709999999999999</v>
      </c>
    </row>
    <row r="520" spans="13:31">
      <c r="M520" s="46">
        <v>7</v>
      </c>
      <c r="N520" s="47" t="s">
        <v>153</v>
      </c>
      <c r="O520" s="47" t="s">
        <v>489</v>
      </c>
      <c r="P520" s="47" t="s">
        <v>344</v>
      </c>
      <c r="Q520" s="47" t="s">
        <v>714</v>
      </c>
      <c r="R520" s="48">
        <v>0</v>
      </c>
      <c r="T520" s="55">
        <v>9</v>
      </c>
      <c r="U520" s="67">
        <v>2010</v>
      </c>
      <c r="V520" s="46" t="s">
        <v>156</v>
      </c>
      <c r="W520" s="46" t="s">
        <v>111</v>
      </c>
      <c r="X520" s="46" t="s">
        <v>102</v>
      </c>
      <c r="Y520" s="68" t="str">
        <f t="shared" si="17"/>
        <v>92010暖房ビル用マルチ有り</v>
      </c>
      <c r="Z520" s="69">
        <v>-0.7</v>
      </c>
      <c r="AA520" s="69">
        <v>1.7</v>
      </c>
      <c r="AB520" s="70">
        <v>1.036</v>
      </c>
      <c r="AC520" s="70">
        <v>1.266</v>
      </c>
      <c r="AD520" s="61">
        <f>HLOOKUP(T520,既存設備NO2!$E$16:$P$17,2,0)</f>
        <v>0</v>
      </c>
      <c r="AE520" s="62">
        <f t="shared" si="18"/>
        <v>1.266</v>
      </c>
    </row>
    <row r="521" spans="13:31">
      <c r="M521" s="46">
        <v>7</v>
      </c>
      <c r="N521" s="47" t="s">
        <v>110</v>
      </c>
      <c r="O521" s="47" t="s">
        <v>489</v>
      </c>
      <c r="P521" s="47" t="s">
        <v>344</v>
      </c>
      <c r="Q521" s="47" t="s">
        <v>715</v>
      </c>
      <c r="R521" s="48">
        <v>0</v>
      </c>
      <c r="T521" s="55">
        <v>9</v>
      </c>
      <c r="U521" s="67">
        <v>2010</v>
      </c>
      <c r="V521" s="46" t="s">
        <v>156</v>
      </c>
      <c r="W521" s="46" t="s">
        <v>121</v>
      </c>
      <c r="X521" s="46" t="s">
        <v>102</v>
      </c>
      <c r="Y521" s="68" t="str">
        <f t="shared" si="17"/>
        <v>92010暖房設備用有り</v>
      </c>
      <c r="Z521" s="69">
        <v>-0.26</v>
      </c>
      <c r="AA521" s="69">
        <v>1.26</v>
      </c>
      <c r="AB521" s="70">
        <v>0.82779999999999998</v>
      </c>
      <c r="AC521" s="70">
        <v>0.98809999999999998</v>
      </c>
      <c r="AD521" s="61">
        <f>HLOOKUP(T521,既存設備NO2!$E$16:$P$17,2,0)</f>
        <v>0</v>
      </c>
      <c r="AE521" s="62">
        <f t="shared" si="18"/>
        <v>0.98799999999999999</v>
      </c>
    </row>
    <row r="522" spans="13:31">
      <c r="M522" s="46">
        <v>7</v>
      </c>
      <c r="N522" s="47" t="s">
        <v>90</v>
      </c>
      <c r="O522" s="47" t="s">
        <v>489</v>
      </c>
      <c r="P522" s="47" t="s">
        <v>344</v>
      </c>
      <c r="Q522" s="47" t="s">
        <v>716</v>
      </c>
      <c r="R522" s="48">
        <v>0</v>
      </c>
      <c r="T522" s="55">
        <v>9</v>
      </c>
      <c r="U522" s="67">
        <v>2010</v>
      </c>
      <c r="V522" s="46" t="s">
        <v>156</v>
      </c>
      <c r="W522" s="46" t="s">
        <v>125</v>
      </c>
      <c r="X522" s="46" t="s">
        <v>140</v>
      </c>
      <c r="Y522" s="68" t="str">
        <f t="shared" si="17"/>
        <v>92010暖房店舗用無し（一定速）</v>
      </c>
      <c r="Z522" s="69">
        <v>0.25</v>
      </c>
      <c r="AA522" s="69">
        <v>0.75</v>
      </c>
      <c r="AB522" s="70">
        <v>0.25</v>
      </c>
      <c r="AC522" s="70">
        <v>0.75</v>
      </c>
      <c r="AD522" s="61">
        <f>HLOOKUP(T522,既存設備NO2!$E$16:$P$17,2,0)</f>
        <v>0</v>
      </c>
      <c r="AE522" s="62">
        <f t="shared" si="18"/>
        <v>0.75</v>
      </c>
    </row>
    <row r="523" spans="13:31">
      <c r="M523" s="46">
        <v>7</v>
      </c>
      <c r="N523" s="47" t="s">
        <v>171</v>
      </c>
      <c r="O523" s="47" t="s">
        <v>489</v>
      </c>
      <c r="P523" s="47" t="s">
        <v>344</v>
      </c>
      <c r="Q523" s="47" t="s">
        <v>717</v>
      </c>
      <c r="R523" s="48">
        <v>0</v>
      </c>
      <c r="T523" s="55">
        <v>9</v>
      </c>
      <c r="U523" s="67">
        <v>2010</v>
      </c>
      <c r="V523" s="46" t="s">
        <v>156</v>
      </c>
      <c r="W523" s="46" t="s">
        <v>111</v>
      </c>
      <c r="X523" s="46" t="s">
        <v>140</v>
      </c>
      <c r="Y523" s="68" t="str">
        <f t="shared" si="17"/>
        <v>92010暖房ビル用マルチ無し（一定速）</v>
      </c>
      <c r="Z523" s="69">
        <v>0.25</v>
      </c>
      <c r="AA523" s="69">
        <v>0.75</v>
      </c>
      <c r="AB523" s="70">
        <v>0.25</v>
      </c>
      <c r="AC523" s="70">
        <v>0.75</v>
      </c>
      <c r="AD523" s="61">
        <f>HLOOKUP(T523,既存設備NO2!$E$16:$P$17,2,0)</f>
        <v>0</v>
      </c>
      <c r="AE523" s="62">
        <f t="shared" si="18"/>
        <v>0.75</v>
      </c>
    </row>
    <row r="524" spans="13:31">
      <c r="M524" s="46">
        <v>8</v>
      </c>
      <c r="N524" s="47" t="s">
        <v>112</v>
      </c>
      <c r="O524" s="47" t="s">
        <v>489</v>
      </c>
      <c r="P524" s="47" t="s">
        <v>344</v>
      </c>
      <c r="Q524" s="47" t="s">
        <v>718</v>
      </c>
      <c r="R524" s="48">
        <v>0</v>
      </c>
      <c r="T524" s="55">
        <v>9</v>
      </c>
      <c r="U524" s="67">
        <v>2010</v>
      </c>
      <c r="V524" s="46" t="s">
        <v>156</v>
      </c>
      <c r="W524" s="46" t="s">
        <v>121</v>
      </c>
      <c r="X524" s="46" t="s">
        <v>140</v>
      </c>
      <c r="Y524" s="68" t="str">
        <f t="shared" si="17"/>
        <v>92010暖房設備用無し（一定速）</v>
      </c>
      <c r="Z524" s="69">
        <v>0.25</v>
      </c>
      <c r="AA524" s="69">
        <v>0.75</v>
      </c>
      <c r="AB524" s="70">
        <v>0.25</v>
      </c>
      <c r="AC524" s="70">
        <v>0.75</v>
      </c>
      <c r="AD524" s="61">
        <f>HLOOKUP(T524,既存設備NO2!$E$16:$P$17,2,0)</f>
        <v>0</v>
      </c>
      <c r="AE524" s="62">
        <f t="shared" si="18"/>
        <v>0.75</v>
      </c>
    </row>
    <row r="525" spans="13:31">
      <c r="M525" s="46">
        <v>8</v>
      </c>
      <c r="N525" s="47" t="s">
        <v>122</v>
      </c>
      <c r="O525" s="47" t="s">
        <v>489</v>
      </c>
      <c r="P525" s="47" t="s">
        <v>344</v>
      </c>
      <c r="Q525" s="47" t="s">
        <v>719</v>
      </c>
      <c r="R525" s="48">
        <v>0</v>
      </c>
      <c r="T525" s="55">
        <v>9</v>
      </c>
      <c r="U525" s="67">
        <v>2015</v>
      </c>
      <c r="V525" s="46" t="s">
        <v>124</v>
      </c>
      <c r="W525" s="46" t="s">
        <v>125</v>
      </c>
      <c r="X525" s="46" t="s">
        <v>102</v>
      </c>
      <c r="Y525" s="68" t="str">
        <f t="shared" si="17"/>
        <v>92015冷房店舗用有り</v>
      </c>
      <c r="Z525" s="69">
        <v>-1.38</v>
      </c>
      <c r="AA525" s="69">
        <v>2.38</v>
      </c>
      <c r="AB525" s="70">
        <v>1.0581</v>
      </c>
      <c r="AC525" s="70">
        <v>1.7705</v>
      </c>
      <c r="AD525" s="61">
        <f>HLOOKUP(T525,既存設備NO2!$E$16:$P$17,2,0)</f>
        <v>0</v>
      </c>
      <c r="AE525" s="62">
        <f t="shared" si="18"/>
        <v>1.77</v>
      </c>
    </row>
    <row r="526" spans="13:31">
      <c r="M526" s="46">
        <v>8</v>
      </c>
      <c r="N526" s="47" t="s">
        <v>130</v>
      </c>
      <c r="O526" s="47" t="s">
        <v>489</v>
      </c>
      <c r="P526" s="47" t="s">
        <v>344</v>
      </c>
      <c r="Q526" s="47" t="s">
        <v>720</v>
      </c>
      <c r="R526" s="48">
        <v>0</v>
      </c>
      <c r="T526" s="55">
        <v>9</v>
      </c>
      <c r="U526" s="56">
        <v>2015</v>
      </c>
      <c r="V526" s="57" t="s">
        <v>124</v>
      </c>
      <c r="W526" s="57" t="s">
        <v>111</v>
      </c>
      <c r="X526" s="57" t="s">
        <v>102</v>
      </c>
      <c r="Y526" s="58" t="str">
        <f t="shared" si="17"/>
        <v>92015冷房ビル用マルチ有り</v>
      </c>
      <c r="Z526" s="59">
        <v>-1.5740000000000001</v>
      </c>
      <c r="AA526" s="59">
        <v>2.5739999999999998</v>
      </c>
      <c r="AB526" s="60">
        <v>1.0751999999999999</v>
      </c>
      <c r="AC526" s="60">
        <v>1.9117</v>
      </c>
      <c r="AD526" s="61">
        <f>HLOOKUP(T526,既存設備NO2!$E$16:$P$17,2,0)</f>
        <v>0</v>
      </c>
      <c r="AE526" s="62">
        <f t="shared" si="18"/>
        <v>1.911</v>
      </c>
    </row>
    <row r="527" spans="13:31">
      <c r="M527" s="46">
        <v>8</v>
      </c>
      <c r="N527" s="47" t="s">
        <v>128</v>
      </c>
      <c r="O527" s="47" t="s">
        <v>489</v>
      </c>
      <c r="P527" s="47" t="s">
        <v>344</v>
      </c>
      <c r="Q527" s="47" t="s">
        <v>721</v>
      </c>
      <c r="R527" s="48">
        <v>0</v>
      </c>
      <c r="T527" s="55">
        <v>9</v>
      </c>
      <c r="U527" s="56">
        <v>2015</v>
      </c>
      <c r="V527" s="57" t="s">
        <v>124</v>
      </c>
      <c r="W527" s="57" t="s">
        <v>121</v>
      </c>
      <c r="X527" s="57" t="s">
        <v>102</v>
      </c>
      <c r="Y527" s="58" t="str">
        <f t="shared" si="17"/>
        <v>92015冷房設備用有り</v>
      </c>
      <c r="Z527" s="59">
        <v>-0.62</v>
      </c>
      <c r="AA527" s="59">
        <v>1.62</v>
      </c>
      <c r="AB527" s="60">
        <v>1.0472999999999999</v>
      </c>
      <c r="AC527" s="60">
        <v>1.2032</v>
      </c>
      <c r="AD527" s="61">
        <f>HLOOKUP(T527,既存設備NO2!$E$16:$P$17,2,0)</f>
        <v>0</v>
      </c>
      <c r="AE527" s="62">
        <f t="shared" si="18"/>
        <v>1.2030000000000001</v>
      </c>
    </row>
    <row r="528" spans="13:31">
      <c r="M528" s="46">
        <v>8</v>
      </c>
      <c r="N528" s="47" t="s">
        <v>138</v>
      </c>
      <c r="O528" s="47" t="s">
        <v>489</v>
      </c>
      <c r="P528" s="47" t="s">
        <v>344</v>
      </c>
      <c r="Q528" s="47" t="s">
        <v>722</v>
      </c>
      <c r="R528" s="48">
        <v>0</v>
      </c>
      <c r="T528" s="55">
        <v>9</v>
      </c>
      <c r="U528" s="56">
        <v>2015</v>
      </c>
      <c r="V528" s="57" t="s">
        <v>124</v>
      </c>
      <c r="W528" s="57" t="s">
        <v>125</v>
      </c>
      <c r="X528" s="57" t="s">
        <v>140</v>
      </c>
      <c r="Y528" s="58" t="str">
        <f t="shared" si="17"/>
        <v>92015冷房店舗用無し（一定速）</v>
      </c>
      <c r="Z528" s="59">
        <v>0.25</v>
      </c>
      <c r="AA528" s="59">
        <v>0.75</v>
      </c>
      <c r="AB528" s="60">
        <v>0.25</v>
      </c>
      <c r="AC528" s="60">
        <v>0.75</v>
      </c>
      <c r="AD528" s="61">
        <f>HLOOKUP(T528,既存設備NO2!$E$16:$P$17,2,0)</f>
        <v>0</v>
      </c>
      <c r="AE528" s="62">
        <f t="shared" si="18"/>
        <v>0.75</v>
      </c>
    </row>
    <row r="529" spans="13:31">
      <c r="M529" s="46">
        <v>8</v>
      </c>
      <c r="N529" s="47" t="s">
        <v>143</v>
      </c>
      <c r="O529" s="47" t="s">
        <v>489</v>
      </c>
      <c r="P529" s="47" t="s">
        <v>344</v>
      </c>
      <c r="Q529" s="47" t="s">
        <v>723</v>
      </c>
      <c r="R529" s="48">
        <v>0</v>
      </c>
      <c r="T529" s="55">
        <v>9</v>
      </c>
      <c r="U529" s="56">
        <v>2015</v>
      </c>
      <c r="V529" s="57" t="s">
        <v>124</v>
      </c>
      <c r="W529" s="57" t="s">
        <v>111</v>
      </c>
      <c r="X529" s="57" t="s">
        <v>140</v>
      </c>
      <c r="Y529" s="58" t="str">
        <f t="shared" si="17"/>
        <v>92015冷房ビル用マルチ無し（一定速）</v>
      </c>
      <c r="Z529" s="59">
        <v>0.25</v>
      </c>
      <c r="AA529" s="59">
        <v>0.75</v>
      </c>
      <c r="AB529" s="60">
        <v>0.25</v>
      </c>
      <c r="AC529" s="60">
        <v>0.75</v>
      </c>
      <c r="AD529" s="61">
        <f>HLOOKUP(T529,既存設備NO2!$E$16:$P$17,2,0)</f>
        <v>0</v>
      </c>
      <c r="AE529" s="62">
        <f t="shared" si="18"/>
        <v>0.75</v>
      </c>
    </row>
    <row r="530" spans="13:31">
      <c r="M530" s="46">
        <v>8</v>
      </c>
      <c r="N530" s="47" t="s">
        <v>149</v>
      </c>
      <c r="O530" s="47" t="s">
        <v>489</v>
      </c>
      <c r="P530" s="47" t="s">
        <v>344</v>
      </c>
      <c r="Q530" s="47" t="s">
        <v>724</v>
      </c>
      <c r="R530" s="48">
        <v>0</v>
      </c>
      <c r="T530" s="55">
        <v>9</v>
      </c>
      <c r="U530" s="56">
        <v>2015</v>
      </c>
      <c r="V530" s="57" t="s">
        <v>124</v>
      </c>
      <c r="W530" s="57" t="s">
        <v>121</v>
      </c>
      <c r="X530" s="57" t="s">
        <v>140</v>
      </c>
      <c r="Y530" s="58" t="str">
        <f t="shared" si="17"/>
        <v>92015冷房設備用無し（一定速）</v>
      </c>
      <c r="Z530" s="59">
        <v>0.25</v>
      </c>
      <c r="AA530" s="59">
        <v>0.75</v>
      </c>
      <c r="AB530" s="60">
        <v>0.25</v>
      </c>
      <c r="AC530" s="60">
        <v>0.75</v>
      </c>
      <c r="AD530" s="61">
        <f>HLOOKUP(T530,既存設備NO2!$E$16:$P$17,2,0)</f>
        <v>0</v>
      </c>
      <c r="AE530" s="62">
        <f t="shared" si="18"/>
        <v>0.75</v>
      </c>
    </row>
    <row r="531" spans="13:31">
      <c r="M531" s="46">
        <v>8</v>
      </c>
      <c r="N531" s="47" t="s">
        <v>154</v>
      </c>
      <c r="O531" s="47" t="s">
        <v>489</v>
      </c>
      <c r="P531" s="47" t="s">
        <v>344</v>
      </c>
      <c r="Q531" s="47" t="s">
        <v>725</v>
      </c>
      <c r="R531" s="48">
        <v>0</v>
      </c>
      <c r="T531" s="55">
        <v>9</v>
      </c>
      <c r="U531" s="56">
        <v>2015</v>
      </c>
      <c r="V531" s="57" t="s">
        <v>156</v>
      </c>
      <c r="W531" s="57" t="s">
        <v>125</v>
      </c>
      <c r="X531" s="57" t="s">
        <v>102</v>
      </c>
      <c r="Y531" s="58" t="str">
        <f t="shared" si="17"/>
        <v>92015暖房店舗用有り</v>
      </c>
      <c r="Z531" s="59">
        <v>-0.97</v>
      </c>
      <c r="AA531" s="59">
        <v>1.97</v>
      </c>
      <c r="AB531" s="60">
        <v>1.0867</v>
      </c>
      <c r="AC531" s="60">
        <v>1.4558</v>
      </c>
      <c r="AD531" s="61">
        <f>HLOOKUP(T531,既存設備NO2!$E$16:$P$17,2,0)</f>
        <v>0</v>
      </c>
      <c r="AE531" s="62">
        <f t="shared" si="18"/>
        <v>1.4550000000000001</v>
      </c>
    </row>
    <row r="532" spans="13:31">
      <c r="M532" s="46">
        <v>8</v>
      </c>
      <c r="N532" s="47" t="s">
        <v>153</v>
      </c>
      <c r="O532" s="47" t="s">
        <v>489</v>
      </c>
      <c r="P532" s="47" t="s">
        <v>344</v>
      </c>
      <c r="Q532" s="47" t="s">
        <v>726</v>
      </c>
      <c r="R532" s="48">
        <v>0</v>
      </c>
      <c r="T532" s="55">
        <v>9</v>
      </c>
      <c r="U532" s="56">
        <v>2015</v>
      </c>
      <c r="V532" s="57" t="s">
        <v>156</v>
      </c>
      <c r="W532" s="57" t="s">
        <v>111</v>
      </c>
      <c r="X532" s="57" t="s">
        <v>102</v>
      </c>
      <c r="Y532" s="58" t="str">
        <f t="shared" si="17"/>
        <v>92015暖房ビル用マルチ有り</v>
      </c>
      <c r="Z532" s="59">
        <v>-0.876</v>
      </c>
      <c r="AA532" s="59">
        <v>1.8759999999999999</v>
      </c>
      <c r="AB532" s="60">
        <v>1.0398000000000001</v>
      </c>
      <c r="AC532" s="60">
        <v>1.3971</v>
      </c>
      <c r="AD532" s="61">
        <f>HLOOKUP(T532,既存設備NO2!$E$16:$P$17,2,0)</f>
        <v>0</v>
      </c>
      <c r="AE532" s="62">
        <f t="shared" si="18"/>
        <v>1.397</v>
      </c>
    </row>
    <row r="533" spans="13:31">
      <c r="M533" s="46">
        <v>8</v>
      </c>
      <c r="N533" s="47" t="s">
        <v>110</v>
      </c>
      <c r="O533" s="47" t="s">
        <v>489</v>
      </c>
      <c r="P533" s="47" t="s">
        <v>344</v>
      </c>
      <c r="Q533" s="47" t="s">
        <v>727</v>
      </c>
      <c r="R533" s="48">
        <v>0</v>
      </c>
      <c r="T533" s="55">
        <v>9</v>
      </c>
      <c r="U533" s="56">
        <v>2015</v>
      </c>
      <c r="V533" s="57" t="s">
        <v>156</v>
      </c>
      <c r="W533" s="57" t="s">
        <v>121</v>
      </c>
      <c r="X533" s="57" t="s">
        <v>102</v>
      </c>
      <c r="Y533" s="58" t="str">
        <f t="shared" si="17"/>
        <v>92015暖房設備用有り</v>
      </c>
      <c r="Z533" s="59">
        <v>-0.59799999999999998</v>
      </c>
      <c r="AA533" s="59">
        <v>1.5980000000000001</v>
      </c>
      <c r="AB533" s="60">
        <v>1.0339</v>
      </c>
      <c r="AC533" s="60">
        <v>1.19</v>
      </c>
      <c r="AD533" s="61">
        <f>HLOOKUP(T533,既存設備NO2!$E$16:$P$17,2,0)</f>
        <v>0</v>
      </c>
      <c r="AE533" s="62">
        <f t="shared" si="18"/>
        <v>1.19</v>
      </c>
    </row>
    <row r="534" spans="13:31">
      <c r="M534" s="46">
        <v>8</v>
      </c>
      <c r="N534" s="47" t="s">
        <v>90</v>
      </c>
      <c r="O534" s="47" t="s">
        <v>489</v>
      </c>
      <c r="P534" s="47" t="s">
        <v>344</v>
      </c>
      <c r="Q534" s="47" t="s">
        <v>728</v>
      </c>
      <c r="R534" s="48">
        <v>0</v>
      </c>
      <c r="T534" s="55">
        <v>9</v>
      </c>
      <c r="U534" s="56">
        <v>2015</v>
      </c>
      <c r="V534" s="57" t="s">
        <v>156</v>
      </c>
      <c r="W534" s="57" t="s">
        <v>125</v>
      </c>
      <c r="X534" s="57" t="s">
        <v>140</v>
      </c>
      <c r="Y534" s="58" t="str">
        <f t="shared" si="17"/>
        <v>92015暖房店舗用無し（一定速）</v>
      </c>
      <c r="Z534" s="59">
        <v>0.25</v>
      </c>
      <c r="AA534" s="59">
        <v>0.75</v>
      </c>
      <c r="AB534" s="60">
        <v>0.25</v>
      </c>
      <c r="AC534" s="60">
        <v>0.75</v>
      </c>
      <c r="AD534" s="61">
        <f>HLOOKUP(T534,既存設備NO2!$E$16:$P$17,2,0)</f>
        <v>0</v>
      </c>
      <c r="AE534" s="62">
        <f t="shared" si="18"/>
        <v>0.75</v>
      </c>
    </row>
    <row r="535" spans="13:31">
      <c r="M535" s="46">
        <v>8</v>
      </c>
      <c r="N535" s="47" t="s">
        <v>171</v>
      </c>
      <c r="O535" s="47" t="s">
        <v>489</v>
      </c>
      <c r="P535" s="47" t="s">
        <v>344</v>
      </c>
      <c r="Q535" s="47" t="s">
        <v>729</v>
      </c>
      <c r="R535" s="48">
        <v>0</v>
      </c>
      <c r="T535" s="55">
        <v>9</v>
      </c>
      <c r="U535" s="56">
        <v>2015</v>
      </c>
      <c r="V535" s="57" t="s">
        <v>156</v>
      </c>
      <c r="W535" s="57" t="s">
        <v>111</v>
      </c>
      <c r="X535" s="57" t="s">
        <v>140</v>
      </c>
      <c r="Y535" s="58" t="str">
        <f t="shared" si="17"/>
        <v>92015暖房ビル用マルチ無し（一定速）</v>
      </c>
      <c r="Z535" s="59">
        <v>0.25</v>
      </c>
      <c r="AA535" s="59">
        <v>0.75</v>
      </c>
      <c r="AB535" s="60">
        <v>0.25</v>
      </c>
      <c r="AC535" s="60">
        <v>0.75</v>
      </c>
      <c r="AD535" s="61">
        <f>HLOOKUP(T535,既存設備NO2!$E$16:$P$17,2,0)</f>
        <v>0</v>
      </c>
      <c r="AE535" s="62">
        <f t="shared" si="18"/>
        <v>0.75</v>
      </c>
    </row>
    <row r="536" spans="13:31">
      <c r="M536" s="46">
        <v>9</v>
      </c>
      <c r="N536" s="47" t="s">
        <v>112</v>
      </c>
      <c r="O536" s="47" t="s">
        <v>489</v>
      </c>
      <c r="P536" s="47" t="s">
        <v>344</v>
      </c>
      <c r="Q536" s="47" t="s">
        <v>730</v>
      </c>
      <c r="R536" s="48">
        <v>0</v>
      </c>
      <c r="T536" s="55">
        <v>9</v>
      </c>
      <c r="U536" s="57">
        <v>2015</v>
      </c>
      <c r="V536" s="57" t="s">
        <v>156</v>
      </c>
      <c r="W536" s="57" t="s">
        <v>121</v>
      </c>
      <c r="X536" s="57" t="s">
        <v>140</v>
      </c>
      <c r="Y536" s="58" t="str">
        <f t="shared" si="17"/>
        <v>92015暖房設備用無し（一定速）</v>
      </c>
      <c r="Z536" s="59">
        <v>0.25</v>
      </c>
      <c r="AA536" s="59">
        <v>0.75</v>
      </c>
      <c r="AB536" s="60">
        <v>0.25</v>
      </c>
      <c r="AC536" s="60">
        <v>0.75</v>
      </c>
      <c r="AD536" s="61">
        <f>HLOOKUP(T536,既存設備NO2!$E$16:$P$17,2,0)</f>
        <v>0</v>
      </c>
      <c r="AE536" s="62">
        <f t="shared" si="18"/>
        <v>0.75</v>
      </c>
    </row>
    <row r="537" spans="13:31">
      <c r="M537" s="46">
        <v>9</v>
      </c>
      <c r="N537" s="47" t="s">
        <v>122</v>
      </c>
      <c r="O537" s="47" t="s">
        <v>489</v>
      </c>
      <c r="P537" s="47" t="s">
        <v>344</v>
      </c>
      <c r="Q537" s="47" t="s">
        <v>731</v>
      </c>
      <c r="R537" s="48">
        <v>0</v>
      </c>
      <c r="T537" s="71">
        <v>9</v>
      </c>
      <c r="U537" s="72">
        <v>2020</v>
      </c>
      <c r="V537" s="72" t="s">
        <v>124</v>
      </c>
      <c r="W537" s="72" t="s">
        <v>125</v>
      </c>
      <c r="X537" s="72" t="s">
        <v>102</v>
      </c>
      <c r="Y537" s="73" t="str">
        <f t="shared" si="17"/>
        <v>92020冷房店舗用有り</v>
      </c>
      <c r="Z537" s="72">
        <v>-1.38</v>
      </c>
      <c r="AA537" s="72">
        <v>2.38</v>
      </c>
      <c r="AB537" s="72">
        <v>1.0581</v>
      </c>
      <c r="AC537" s="72">
        <v>1.7705</v>
      </c>
      <c r="AD537" s="61">
        <f>HLOOKUP(T537,既存設備NO2!$E$16:$P$17,2,0)</f>
        <v>0</v>
      </c>
      <c r="AE537" s="74">
        <f t="shared" si="18"/>
        <v>1.77</v>
      </c>
    </row>
    <row r="538" spans="13:31">
      <c r="M538" s="46">
        <v>9</v>
      </c>
      <c r="N538" s="47" t="s">
        <v>130</v>
      </c>
      <c r="O538" s="47" t="s">
        <v>489</v>
      </c>
      <c r="P538" s="47" t="s">
        <v>344</v>
      </c>
      <c r="Q538" s="47" t="s">
        <v>732</v>
      </c>
      <c r="R538" s="48">
        <v>0</v>
      </c>
      <c r="T538" s="71">
        <v>9</v>
      </c>
      <c r="U538" s="72">
        <v>2020</v>
      </c>
      <c r="V538" s="72" t="s">
        <v>124</v>
      </c>
      <c r="W538" s="72" t="s">
        <v>111</v>
      </c>
      <c r="X538" s="72" t="s">
        <v>102</v>
      </c>
      <c r="Y538" s="73" t="str">
        <f t="shared" si="17"/>
        <v>92020冷房ビル用マルチ有り</v>
      </c>
      <c r="Z538" s="72">
        <v>-1.68</v>
      </c>
      <c r="AA538" s="72">
        <v>2.68</v>
      </c>
      <c r="AB538" s="72">
        <v>1.0788</v>
      </c>
      <c r="AC538" s="72">
        <v>2.0053000000000001</v>
      </c>
      <c r="AD538" s="61">
        <f>HLOOKUP(T538,既存設備NO2!$E$16:$P$17,2,0)</f>
        <v>0</v>
      </c>
      <c r="AE538" s="74">
        <f t="shared" si="18"/>
        <v>2.0049999999999999</v>
      </c>
    </row>
    <row r="539" spans="13:31">
      <c r="M539" s="46">
        <v>9</v>
      </c>
      <c r="N539" s="47" t="s">
        <v>128</v>
      </c>
      <c r="O539" s="47" t="s">
        <v>489</v>
      </c>
      <c r="P539" s="47" t="s">
        <v>344</v>
      </c>
      <c r="Q539" s="47" t="s">
        <v>733</v>
      </c>
      <c r="R539" s="48">
        <v>0</v>
      </c>
      <c r="T539" s="71">
        <v>9</v>
      </c>
      <c r="U539" s="72">
        <v>2020</v>
      </c>
      <c r="V539" s="72" t="s">
        <v>124</v>
      </c>
      <c r="W539" s="72" t="s">
        <v>121</v>
      </c>
      <c r="X539" s="72" t="s">
        <v>102</v>
      </c>
      <c r="Y539" s="73" t="str">
        <f t="shared" si="17"/>
        <v>92020冷房設備用有り</v>
      </c>
      <c r="Z539" s="72">
        <v>-0.62</v>
      </c>
      <c r="AA539" s="72">
        <v>1.62</v>
      </c>
      <c r="AB539" s="72">
        <v>1.0472999999999999</v>
      </c>
      <c r="AC539" s="72">
        <v>1.2032</v>
      </c>
      <c r="AD539" s="61">
        <f>HLOOKUP(T539,既存設備NO2!$E$16:$P$17,2,0)</f>
        <v>0</v>
      </c>
      <c r="AE539" s="74">
        <f t="shared" si="18"/>
        <v>1.2030000000000001</v>
      </c>
    </row>
    <row r="540" spans="13:31">
      <c r="M540" s="46">
        <v>9</v>
      </c>
      <c r="N540" s="47" t="s">
        <v>138</v>
      </c>
      <c r="O540" s="47" t="s">
        <v>489</v>
      </c>
      <c r="P540" s="47" t="s">
        <v>344</v>
      </c>
      <c r="Q540" s="47" t="s">
        <v>734</v>
      </c>
      <c r="R540" s="48">
        <v>0</v>
      </c>
      <c r="T540" s="71">
        <v>9</v>
      </c>
      <c r="U540" s="72">
        <v>2020</v>
      </c>
      <c r="V540" s="72" t="s">
        <v>124</v>
      </c>
      <c r="W540" s="72" t="s">
        <v>125</v>
      </c>
      <c r="X540" s="72" t="s">
        <v>140</v>
      </c>
      <c r="Y540" s="73" t="str">
        <f t="shared" si="17"/>
        <v>92020冷房店舗用無し（一定速）</v>
      </c>
      <c r="Z540" s="75">
        <v>0.25</v>
      </c>
      <c r="AA540" s="75">
        <v>0.75</v>
      </c>
      <c r="AB540" s="76">
        <v>0.25</v>
      </c>
      <c r="AC540" s="76">
        <v>0.75</v>
      </c>
      <c r="AD540" s="61">
        <f>HLOOKUP(T540,既存設備NO2!$E$16:$P$17,2,0)</f>
        <v>0</v>
      </c>
      <c r="AE540" s="74">
        <f t="shared" si="18"/>
        <v>0.75</v>
      </c>
    </row>
    <row r="541" spans="13:31">
      <c r="M541" s="46">
        <v>9</v>
      </c>
      <c r="N541" s="47" t="s">
        <v>143</v>
      </c>
      <c r="O541" s="47" t="s">
        <v>489</v>
      </c>
      <c r="P541" s="47" t="s">
        <v>344</v>
      </c>
      <c r="Q541" s="47" t="s">
        <v>735</v>
      </c>
      <c r="R541" s="48">
        <v>0</v>
      </c>
      <c r="T541" s="71">
        <v>9</v>
      </c>
      <c r="U541" s="72">
        <v>2020</v>
      </c>
      <c r="V541" s="72" t="s">
        <v>124</v>
      </c>
      <c r="W541" s="72" t="s">
        <v>111</v>
      </c>
      <c r="X541" s="72" t="s">
        <v>140</v>
      </c>
      <c r="Y541" s="73" t="str">
        <f t="shared" si="17"/>
        <v>92020冷房ビル用マルチ無し（一定速）</v>
      </c>
      <c r="Z541" s="75">
        <v>0.25</v>
      </c>
      <c r="AA541" s="75">
        <v>0.75</v>
      </c>
      <c r="AB541" s="76">
        <v>0.25</v>
      </c>
      <c r="AC541" s="76">
        <v>0.75</v>
      </c>
      <c r="AD541" s="61">
        <f>HLOOKUP(T541,既存設備NO2!$E$16:$P$17,2,0)</f>
        <v>0</v>
      </c>
      <c r="AE541" s="74">
        <f t="shared" si="18"/>
        <v>0.75</v>
      </c>
    </row>
    <row r="542" spans="13:31">
      <c r="M542" s="46">
        <v>9</v>
      </c>
      <c r="N542" s="47" t="s">
        <v>149</v>
      </c>
      <c r="O542" s="47" t="s">
        <v>489</v>
      </c>
      <c r="P542" s="47" t="s">
        <v>344</v>
      </c>
      <c r="Q542" s="47" t="s">
        <v>736</v>
      </c>
      <c r="R542" s="48">
        <v>0</v>
      </c>
      <c r="T542" s="71">
        <v>9</v>
      </c>
      <c r="U542" s="72">
        <v>2020</v>
      </c>
      <c r="V542" s="72" t="s">
        <v>124</v>
      </c>
      <c r="W542" s="72" t="s">
        <v>121</v>
      </c>
      <c r="X542" s="72" t="s">
        <v>140</v>
      </c>
      <c r="Y542" s="73" t="str">
        <f t="shared" si="17"/>
        <v>92020冷房設備用無し（一定速）</v>
      </c>
      <c r="Z542" s="75">
        <v>0.25</v>
      </c>
      <c r="AA542" s="75">
        <v>0.75</v>
      </c>
      <c r="AB542" s="76">
        <v>0.25</v>
      </c>
      <c r="AC542" s="76">
        <v>0.75</v>
      </c>
      <c r="AD542" s="61">
        <f>HLOOKUP(T542,既存設備NO2!$E$16:$P$17,2,0)</f>
        <v>0</v>
      </c>
      <c r="AE542" s="74">
        <f t="shared" si="18"/>
        <v>0.75</v>
      </c>
    </row>
    <row r="543" spans="13:31">
      <c r="M543" s="46">
        <v>9</v>
      </c>
      <c r="N543" s="47" t="s">
        <v>154</v>
      </c>
      <c r="O543" s="47" t="s">
        <v>489</v>
      </c>
      <c r="P543" s="47" t="s">
        <v>344</v>
      </c>
      <c r="Q543" s="47" t="s">
        <v>737</v>
      </c>
      <c r="R543" s="48">
        <v>0</v>
      </c>
      <c r="T543" s="71">
        <v>9</v>
      </c>
      <c r="U543" s="72">
        <v>2020</v>
      </c>
      <c r="V543" s="72" t="s">
        <v>156</v>
      </c>
      <c r="W543" s="72" t="s">
        <v>125</v>
      </c>
      <c r="X543" s="72" t="s">
        <v>102</v>
      </c>
      <c r="Y543" s="73" t="str">
        <f t="shared" si="17"/>
        <v>92020暖房店舗用有り</v>
      </c>
      <c r="Z543" s="72">
        <v>-0.96</v>
      </c>
      <c r="AA543" s="72">
        <v>1.96</v>
      </c>
      <c r="AB543" s="72">
        <v>1.0862000000000001</v>
      </c>
      <c r="AC543" s="72">
        <v>1.4483999999999999</v>
      </c>
      <c r="AD543" s="61">
        <f>HLOOKUP(T543,既存設備NO2!$E$16:$P$17,2,0)</f>
        <v>0</v>
      </c>
      <c r="AE543" s="74">
        <f t="shared" si="18"/>
        <v>1.448</v>
      </c>
    </row>
    <row r="544" spans="13:31">
      <c r="M544" s="46">
        <v>9</v>
      </c>
      <c r="N544" s="47" t="s">
        <v>153</v>
      </c>
      <c r="O544" s="47" t="s">
        <v>489</v>
      </c>
      <c r="P544" s="47" t="s">
        <v>344</v>
      </c>
      <c r="Q544" s="47" t="s">
        <v>738</v>
      </c>
      <c r="R544" s="48">
        <v>0</v>
      </c>
      <c r="T544" s="71">
        <v>9</v>
      </c>
      <c r="U544" s="72">
        <v>2020</v>
      </c>
      <c r="V544" s="72" t="s">
        <v>156</v>
      </c>
      <c r="W544" s="72" t="s">
        <v>111</v>
      </c>
      <c r="X544" s="72" t="s">
        <v>102</v>
      </c>
      <c r="Y544" s="73" t="str">
        <f t="shared" si="17"/>
        <v>92020暖房ビル用マルチ有り</v>
      </c>
      <c r="Z544" s="72">
        <v>-1.1000000000000001</v>
      </c>
      <c r="AA544" s="72">
        <v>2.1</v>
      </c>
      <c r="AB544" s="72">
        <v>1.0416000000000001</v>
      </c>
      <c r="AC544" s="72">
        <v>1.4596</v>
      </c>
      <c r="AD544" s="61">
        <f>HLOOKUP(T544,既存設備NO2!$E$16:$P$17,2,0)</f>
        <v>0</v>
      </c>
      <c r="AE544" s="74">
        <f t="shared" si="18"/>
        <v>1.4590000000000001</v>
      </c>
    </row>
    <row r="545" spans="13:31">
      <c r="M545" s="46">
        <v>9</v>
      </c>
      <c r="N545" s="47" t="s">
        <v>110</v>
      </c>
      <c r="O545" s="47" t="s">
        <v>489</v>
      </c>
      <c r="P545" s="47" t="s">
        <v>344</v>
      </c>
      <c r="Q545" s="47" t="s">
        <v>739</v>
      </c>
      <c r="R545" s="48">
        <v>4.4999999999999998E-2</v>
      </c>
      <c r="T545" s="71">
        <v>9</v>
      </c>
      <c r="U545" s="72">
        <v>2020</v>
      </c>
      <c r="V545" s="72" t="s">
        <v>156</v>
      </c>
      <c r="W545" s="72" t="s">
        <v>121</v>
      </c>
      <c r="X545" s="72" t="s">
        <v>102</v>
      </c>
      <c r="Y545" s="73" t="str">
        <f t="shared" si="17"/>
        <v>92020暖房設備用有り</v>
      </c>
      <c r="Z545" s="72">
        <v>-0.46</v>
      </c>
      <c r="AA545" s="72">
        <v>1.46</v>
      </c>
      <c r="AB545" s="72">
        <v>0.94</v>
      </c>
      <c r="AC545" s="72">
        <v>1.1100000000000001</v>
      </c>
      <c r="AD545" s="61">
        <f>HLOOKUP(T545,既存設備NO2!$E$16:$P$17,2,0)</f>
        <v>0</v>
      </c>
      <c r="AE545" s="74">
        <f t="shared" si="18"/>
        <v>1.1100000000000001</v>
      </c>
    </row>
    <row r="546" spans="13:31">
      <c r="M546" s="46">
        <v>9</v>
      </c>
      <c r="N546" s="47" t="s">
        <v>90</v>
      </c>
      <c r="O546" s="47" t="s">
        <v>489</v>
      </c>
      <c r="P546" s="47" t="s">
        <v>344</v>
      </c>
      <c r="Q546" s="47" t="s">
        <v>740</v>
      </c>
      <c r="R546" s="48">
        <v>0</v>
      </c>
      <c r="T546" s="71">
        <v>9</v>
      </c>
      <c r="U546" s="72">
        <v>2020</v>
      </c>
      <c r="V546" s="72" t="s">
        <v>156</v>
      </c>
      <c r="W546" s="72" t="s">
        <v>125</v>
      </c>
      <c r="X546" s="72" t="s">
        <v>140</v>
      </c>
      <c r="Y546" s="73" t="str">
        <f t="shared" si="17"/>
        <v>92020暖房店舗用無し（一定速）</v>
      </c>
      <c r="Z546" s="75">
        <v>0.25</v>
      </c>
      <c r="AA546" s="75">
        <v>0.75</v>
      </c>
      <c r="AB546" s="76">
        <v>0.25</v>
      </c>
      <c r="AC546" s="76">
        <v>0.75</v>
      </c>
      <c r="AD546" s="61">
        <f>HLOOKUP(T546,既存設備NO2!$E$16:$P$17,2,0)</f>
        <v>0</v>
      </c>
      <c r="AE546" s="74">
        <f t="shared" si="18"/>
        <v>0.75</v>
      </c>
    </row>
    <row r="547" spans="13:31">
      <c r="M547" s="46">
        <v>9</v>
      </c>
      <c r="N547" s="47" t="s">
        <v>171</v>
      </c>
      <c r="O547" s="47" t="s">
        <v>489</v>
      </c>
      <c r="P547" s="47" t="s">
        <v>344</v>
      </c>
      <c r="Q547" s="47" t="s">
        <v>741</v>
      </c>
      <c r="R547" s="48">
        <v>0</v>
      </c>
      <c r="T547" s="71">
        <v>9</v>
      </c>
      <c r="U547" s="72">
        <v>2020</v>
      </c>
      <c r="V547" s="72" t="s">
        <v>156</v>
      </c>
      <c r="W547" s="72" t="s">
        <v>111</v>
      </c>
      <c r="X547" s="72" t="s">
        <v>140</v>
      </c>
      <c r="Y547" s="73" t="str">
        <f t="shared" si="17"/>
        <v>92020暖房ビル用マルチ無し（一定速）</v>
      </c>
      <c r="Z547" s="75">
        <v>0.25</v>
      </c>
      <c r="AA547" s="75">
        <v>0.75</v>
      </c>
      <c r="AB547" s="76">
        <v>0.25</v>
      </c>
      <c r="AC547" s="76">
        <v>0.75</v>
      </c>
      <c r="AD547" s="61">
        <f>HLOOKUP(T547,既存設備NO2!$E$16:$P$17,2,0)</f>
        <v>0</v>
      </c>
      <c r="AE547" s="74">
        <f t="shared" si="18"/>
        <v>0.75</v>
      </c>
    </row>
    <row r="548" spans="13:31">
      <c r="M548" s="46">
        <v>10</v>
      </c>
      <c r="N548" s="47" t="s">
        <v>112</v>
      </c>
      <c r="O548" s="47" t="s">
        <v>489</v>
      </c>
      <c r="P548" s="47" t="s">
        <v>344</v>
      </c>
      <c r="Q548" s="47" t="s">
        <v>742</v>
      </c>
      <c r="R548" s="48">
        <v>0</v>
      </c>
      <c r="T548" s="71">
        <v>9</v>
      </c>
      <c r="U548" s="72">
        <v>2020</v>
      </c>
      <c r="V548" s="72" t="s">
        <v>156</v>
      </c>
      <c r="W548" s="72" t="s">
        <v>121</v>
      </c>
      <c r="X548" s="72" t="s">
        <v>140</v>
      </c>
      <c r="Y548" s="73" t="str">
        <f t="shared" si="17"/>
        <v>92020暖房設備用無し（一定速）</v>
      </c>
      <c r="Z548" s="75">
        <v>0.25</v>
      </c>
      <c r="AA548" s="75">
        <v>0.75</v>
      </c>
      <c r="AB548" s="76">
        <v>0.25</v>
      </c>
      <c r="AC548" s="76">
        <v>0.75</v>
      </c>
      <c r="AD548" s="61">
        <f>HLOOKUP(T548,既存設備NO2!$E$16:$P$17,2,0)</f>
        <v>0</v>
      </c>
      <c r="AE548" s="74">
        <f t="shared" si="18"/>
        <v>0.75</v>
      </c>
    </row>
    <row r="549" spans="13:31">
      <c r="M549" s="46">
        <v>10</v>
      </c>
      <c r="N549" s="47" t="s">
        <v>122</v>
      </c>
      <c r="O549" s="47" t="s">
        <v>489</v>
      </c>
      <c r="P549" s="47" t="s">
        <v>344</v>
      </c>
      <c r="Q549" s="47" t="s">
        <v>743</v>
      </c>
      <c r="R549" s="48">
        <v>0</v>
      </c>
      <c r="T549" s="55">
        <v>10</v>
      </c>
      <c r="U549" s="56">
        <v>1995</v>
      </c>
      <c r="V549" s="57" t="s">
        <v>124</v>
      </c>
      <c r="W549" s="57" t="s">
        <v>125</v>
      </c>
      <c r="X549" s="57" t="s">
        <v>102</v>
      </c>
      <c r="Y549" s="58" t="str">
        <f t="shared" si="17"/>
        <v>101995冷房店舗用有り</v>
      </c>
      <c r="Z549" s="59">
        <v>0.32</v>
      </c>
      <c r="AA549" s="59">
        <v>0.68</v>
      </c>
      <c r="AB549" s="60">
        <v>1.0165999999999999</v>
      </c>
      <c r="AC549" s="60">
        <v>0.50590000000000002</v>
      </c>
      <c r="AD549" s="61">
        <f>HLOOKUP(T549,既存設備NO2!$E$16:$P$17,2,0)</f>
        <v>0</v>
      </c>
      <c r="AE549" s="62">
        <f t="shared" si="18"/>
        <v>0.505</v>
      </c>
    </row>
    <row r="550" spans="13:31">
      <c r="M550" s="46">
        <v>10</v>
      </c>
      <c r="N550" s="47" t="s">
        <v>130</v>
      </c>
      <c r="O550" s="47" t="s">
        <v>489</v>
      </c>
      <c r="P550" s="47" t="s">
        <v>344</v>
      </c>
      <c r="Q550" s="47" t="s">
        <v>744</v>
      </c>
      <c r="R550" s="48">
        <v>0</v>
      </c>
      <c r="T550" s="55">
        <v>10</v>
      </c>
      <c r="U550" s="56">
        <v>1995</v>
      </c>
      <c r="V550" s="57" t="s">
        <v>124</v>
      </c>
      <c r="W550" s="57" t="s">
        <v>111</v>
      </c>
      <c r="X550" s="57" t="s">
        <v>102</v>
      </c>
      <c r="Y550" s="58" t="str">
        <f t="shared" si="17"/>
        <v>101995冷房ビル用マルチ有り</v>
      </c>
      <c r="Z550" s="59">
        <v>-0.218</v>
      </c>
      <c r="AA550" s="59">
        <v>1.218</v>
      </c>
      <c r="AB550" s="60">
        <v>1.0356000000000001</v>
      </c>
      <c r="AC550" s="60">
        <v>0.90459999999999996</v>
      </c>
      <c r="AD550" s="61">
        <f>HLOOKUP(T550,既存設備NO2!$E$16:$P$17,2,0)</f>
        <v>0</v>
      </c>
      <c r="AE550" s="62">
        <f t="shared" si="18"/>
        <v>0.90400000000000003</v>
      </c>
    </row>
    <row r="551" spans="13:31">
      <c r="M551" s="46">
        <v>10</v>
      </c>
      <c r="N551" s="47" t="s">
        <v>128</v>
      </c>
      <c r="O551" s="47" t="s">
        <v>489</v>
      </c>
      <c r="P551" s="47" t="s">
        <v>344</v>
      </c>
      <c r="Q551" s="47" t="s">
        <v>745</v>
      </c>
      <c r="R551" s="48">
        <v>6.8000000000000005E-2</v>
      </c>
      <c r="T551" s="55">
        <v>10</v>
      </c>
      <c r="U551" s="56">
        <v>1995</v>
      </c>
      <c r="V551" s="57" t="s">
        <v>124</v>
      </c>
      <c r="W551" s="57" t="s">
        <v>121</v>
      </c>
      <c r="X551" s="57" t="s">
        <v>102</v>
      </c>
      <c r="Y551" s="58" t="str">
        <f t="shared" si="17"/>
        <v>101995冷房設備用有り</v>
      </c>
      <c r="Z551" s="59">
        <v>0.25</v>
      </c>
      <c r="AA551" s="59">
        <v>0.75</v>
      </c>
      <c r="AB551" s="60">
        <v>1.0219</v>
      </c>
      <c r="AC551" s="60">
        <v>0.55700000000000005</v>
      </c>
      <c r="AD551" s="61">
        <f>HLOOKUP(T551,既存設備NO2!$E$16:$P$17,2,0)</f>
        <v>0</v>
      </c>
      <c r="AE551" s="62">
        <f t="shared" si="18"/>
        <v>0.55700000000000005</v>
      </c>
    </row>
    <row r="552" spans="13:31">
      <c r="M552" s="46">
        <v>10</v>
      </c>
      <c r="N552" s="47" t="s">
        <v>138</v>
      </c>
      <c r="O552" s="47" t="s">
        <v>489</v>
      </c>
      <c r="P552" s="47" t="s">
        <v>344</v>
      </c>
      <c r="Q552" s="47" t="s">
        <v>746</v>
      </c>
      <c r="R552" s="48">
        <v>0</v>
      </c>
      <c r="T552" s="55">
        <v>10</v>
      </c>
      <c r="U552" s="56">
        <v>1995</v>
      </c>
      <c r="V552" s="57" t="s">
        <v>124</v>
      </c>
      <c r="W552" s="57" t="s">
        <v>125</v>
      </c>
      <c r="X552" s="57" t="s">
        <v>140</v>
      </c>
      <c r="Y552" s="58" t="str">
        <f t="shared" si="17"/>
        <v>101995冷房店舗用無し（一定速）</v>
      </c>
      <c r="Z552" s="59">
        <v>0.26</v>
      </c>
      <c r="AA552" s="59">
        <v>0.74</v>
      </c>
      <c r="AB552" s="60">
        <v>0.26</v>
      </c>
      <c r="AC552" s="60">
        <v>0.74</v>
      </c>
      <c r="AD552" s="61">
        <f>HLOOKUP(T552,既存設備NO2!$E$16:$P$17,2,0)</f>
        <v>0</v>
      </c>
      <c r="AE552" s="62">
        <f t="shared" si="18"/>
        <v>0.74</v>
      </c>
    </row>
    <row r="553" spans="13:31">
      <c r="M553" s="46">
        <v>10</v>
      </c>
      <c r="N553" s="47" t="s">
        <v>143</v>
      </c>
      <c r="O553" s="47" t="s">
        <v>489</v>
      </c>
      <c r="P553" s="47" t="s">
        <v>344</v>
      </c>
      <c r="Q553" s="47" t="s">
        <v>747</v>
      </c>
      <c r="R553" s="48">
        <v>0</v>
      </c>
      <c r="T553" s="55">
        <v>10</v>
      </c>
      <c r="U553" s="56">
        <v>1995</v>
      </c>
      <c r="V553" s="57" t="s">
        <v>124</v>
      </c>
      <c r="W553" s="57" t="s">
        <v>111</v>
      </c>
      <c r="X553" s="57" t="s">
        <v>140</v>
      </c>
      <c r="Y553" s="58" t="str">
        <f t="shared" si="17"/>
        <v>101995冷房ビル用マルチ無し（一定速）</v>
      </c>
      <c r="Z553" s="59">
        <v>0.26</v>
      </c>
      <c r="AA553" s="59">
        <v>0.74</v>
      </c>
      <c r="AB553" s="60">
        <v>0.26</v>
      </c>
      <c r="AC553" s="60">
        <v>0.74</v>
      </c>
      <c r="AD553" s="61">
        <f>HLOOKUP(T553,既存設備NO2!$E$16:$P$17,2,0)</f>
        <v>0</v>
      </c>
      <c r="AE553" s="62">
        <f t="shared" si="18"/>
        <v>0.74</v>
      </c>
    </row>
    <row r="554" spans="13:31">
      <c r="M554" s="46">
        <v>10</v>
      </c>
      <c r="N554" s="47" t="s">
        <v>149</v>
      </c>
      <c r="O554" s="47" t="s">
        <v>489</v>
      </c>
      <c r="P554" s="47" t="s">
        <v>344</v>
      </c>
      <c r="Q554" s="47" t="s">
        <v>748</v>
      </c>
      <c r="R554" s="48">
        <v>0</v>
      </c>
      <c r="T554" s="55">
        <v>10</v>
      </c>
      <c r="U554" s="56">
        <v>1995</v>
      </c>
      <c r="V554" s="57" t="s">
        <v>124</v>
      </c>
      <c r="W554" s="57" t="s">
        <v>121</v>
      </c>
      <c r="X554" s="57" t="s">
        <v>140</v>
      </c>
      <c r="Y554" s="58" t="str">
        <f t="shared" si="17"/>
        <v>101995冷房設備用無し（一定速）</v>
      </c>
      <c r="Z554" s="59">
        <v>0.26</v>
      </c>
      <c r="AA554" s="59">
        <v>0.74</v>
      </c>
      <c r="AB554" s="60">
        <v>0.26</v>
      </c>
      <c r="AC554" s="60">
        <v>0.74</v>
      </c>
      <c r="AD554" s="61">
        <f>HLOOKUP(T554,既存設備NO2!$E$16:$P$17,2,0)</f>
        <v>0</v>
      </c>
      <c r="AE554" s="62">
        <f t="shared" si="18"/>
        <v>0.74</v>
      </c>
    </row>
    <row r="555" spans="13:31">
      <c r="M555" s="46">
        <v>10</v>
      </c>
      <c r="N555" s="47" t="s">
        <v>154</v>
      </c>
      <c r="O555" s="47" t="s">
        <v>489</v>
      </c>
      <c r="P555" s="47" t="s">
        <v>344</v>
      </c>
      <c r="Q555" s="47" t="s">
        <v>749</v>
      </c>
      <c r="R555" s="48">
        <v>4.4999999999999998E-2</v>
      </c>
      <c r="T555" s="55">
        <v>10</v>
      </c>
      <c r="U555" s="56">
        <v>1995</v>
      </c>
      <c r="V555" s="57" t="s">
        <v>156</v>
      </c>
      <c r="W555" s="57" t="s">
        <v>125</v>
      </c>
      <c r="X555" s="57" t="s">
        <v>102</v>
      </c>
      <c r="Y555" s="58" t="str">
        <f t="shared" si="17"/>
        <v>101995暖房店舗用有り</v>
      </c>
      <c r="Z555" s="59">
        <v>0.374</v>
      </c>
      <c r="AA555" s="59">
        <v>0.626</v>
      </c>
      <c r="AB555" s="60">
        <v>1.0275000000000001</v>
      </c>
      <c r="AC555" s="60">
        <v>0.46260000000000001</v>
      </c>
      <c r="AD555" s="61">
        <f>HLOOKUP(T555,既存設備NO2!$E$16:$P$17,2,0)</f>
        <v>0</v>
      </c>
      <c r="AE555" s="62">
        <f t="shared" si="18"/>
        <v>0.46200000000000002</v>
      </c>
    </row>
    <row r="556" spans="13:31">
      <c r="M556" s="46">
        <v>10</v>
      </c>
      <c r="N556" s="47" t="s">
        <v>153</v>
      </c>
      <c r="O556" s="47" t="s">
        <v>489</v>
      </c>
      <c r="P556" s="47" t="s">
        <v>344</v>
      </c>
      <c r="Q556" s="47" t="s">
        <v>750</v>
      </c>
      <c r="R556" s="48">
        <v>4.4999999999999998E-2</v>
      </c>
      <c r="T556" s="55">
        <v>10</v>
      </c>
      <c r="U556" s="56">
        <v>1995</v>
      </c>
      <c r="V556" s="57" t="s">
        <v>156</v>
      </c>
      <c r="W556" s="57" t="s">
        <v>111</v>
      </c>
      <c r="X556" s="57" t="s">
        <v>102</v>
      </c>
      <c r="Y556" s="58" t="str">
        <f t="shared" si="17"/>
        <v>101995暖房ビル用マルチ有り</v>
      </c>
      <c r="Z556" s="59">
        <v>-0.112</v>
      </c>
      <c r="AA556" s="59">
        <v>1.1120000000000001</v>
      </c>
      <c r="AB556" s="60">
        <v>1.0236000000000001</v>
      </c>
      <c r="AC556" s="60">
        <v>0.82809999999999995</v>
      </c>
      <c r="AD556" s="61">
        <f>HLOOKUP(T556,既存設備NO2!$E$16:$P$17,2,0)</f>
        <v>0</v>
      </c>
      <c r="AE556" s="62">
        <f t="shared" si="18"/>
        <v>0.82799999999999996</v>
      </c>
    </row>
    <row r="557" spans="13:31">
      <c r="M557" s="46">
        <v>10</v>
      </c>
      <c r="N557" s="47" t="s">
        <v>110</v>
      </c>
      <c r="O557" s="47" t="s">
        <v>489</v>
      </c>
      <c r="P557" s="47" t="s">
        <v>344</v>
      </c>
      <c r="Q557" s="47" t="s">
        <v>751</v>
      </c>
      <c r="R557" s="48">
        <v>0.121</v>
      </c>
      <c r="T557" s="55">
        <v>10</v>
      </c>
      <c r="U557" s="56">
        <v>1995</v>
      </c>
      <c r="V557" s="57" t="s">
        <v>156</v>
      </c>
      <c r="W557" s="57" t="s">
        <v>121</v>
      </c>
      <c r="X557" s="57" t="s">
        <v>102</v>
      </c>
      <c r="Y557" s="58" t="str">
        <f t="shared" si="17"/>
        <v>101995暖房設備用有り</v>
      </c>
      <c r="Z557" s="59">
        <v>0.25</v>
      </c>
      <c r="AA557" s="59">
        <v>0.75</v>
      </c>
      <c r="AB557" s="60">
        <v>1.0159</v>
      </c>
      <c r="AC557" s="60">
        <v>0.5585</v>
      </c>
      <c r="AD557" s="61">
        <f>HLOOKUP(T557,既存設備NO2!$E$16:$P$17,2,0)</f>
        <v>0</v>
      </c>
      <c r="AE557" s="62">
        <f t="shared" si="18"/>
        <v>0.55800000000000005</v>
      </c>
    </row>
    <row r="558" spans="13:31">
      <c r="M558" s="46">
        <v>10</v>
      </c>
      <c r="N558" s="47" t="s">
        <v>90</v>
      </c>
      <c r="O558" s="47" t="s">
        <v>489</v>
      </c>
      <c r="P558" s="47" t="s">
        <v>344</v>
      </c>
      <c r="Q558" s="47" t="s">
        <v>752</v>
      </c>
      <c r="R558" s="48">
        <v>0.16900000000000001</v>
      </c>
      <c r="T558" s="55">
        <v>10</v>
      </c>
      <c r="U558" s="56">
        <v>1995</v>
      </c>
      <c r="V558" s="57" t="s">
        <v>156</v>
      </c>
      <c r="W558" s="57" t="s">
        <v>125</v>
      </c>
      <c r="X558" s="57" t="s">
        <v>140</v>
      </c>
      <c r="Y558" s="58" t="str">
        <f t="shared" si="17"/>
        <v>101995暖房店舗用無し（一定速）</v>
      </c>
      <c r="Z558" s="59">
        <v>0.26</v>
      </c>
      <c r="AA558" s="59">
        <v>0.74</v>
      </c>
      <c r="AB558" s="60">
        <v>0.26</v>
      </c>
      <c r="AC558" s="60">
        <v>0.74</v>
      </c>
      <c r="AD558" s="61">
        <f>HLOOKUP(T558,既存設備NO2!$E$16:$P$17,2,0)</f>
        <v>0</v>
      </c>
      <c r="AE558" s="62">
        <f t="shared" si="18"/>
        <v>0.74</v>
      </c>
    </row>
    <row r="559" spans="13:31">
      <c r="M559" s="46">
        <v>10</v>
      </c>
      <c r="N559" s="47" t="s">
        <v>171</v>
      </c>
      <c r="O559" s="47" t="s">
        <v>489</v>
      </c>
      <c r="P559" s="47" t="s">
        <v>344</v>
      </c>
      <c r="Q559" s="47" t="s">
        <v>753</v>
      </c>
      <c r="R559" s="48">
        <v>0</v>
      </c>
      <c r="T559" s="55">
        <v>10</v>
      </c>
      <c r="U559" s="56">
        <v>1995</v>
      </c>
      <c r="V559" s="57" t="s">
        <v>156</v>
      </c>
      <c r="W559" s="57" t="s">
        <v>111</v>
      </c>
      <c r="X559" s="57" t="s">
        <v>140</v>
      </c>
      <c r="Y559" s="58" t="str">
        <f t="shared" si="17"/>
        <v>101995暖房ビル用マルチ無し（一定速）</v>
      </c>
      <c r="Z559" s="59">
        <v>0.26</v>
      </c>
      <c r="AA559" s="59">
        <v>0.74</v>
      </c>
      <c r="AB559" s="60">
        <v>0.26</v>
      </c>
      <c r="AC559" s="60">
        <v>0.74</v>
      </c>
      <c r="AD559" s="61">
        <f>HLOOKUP(T559,既存設備NO2!$E$16:$P$17,2,0)</f>
        <v>0</v>
      </c>
      <c r="AE559" s="62">
        <f t="shared" si="18"/>
        <v>0.74</v>
      </c>
    </row>
    <row r="560" spans="13:31">
      <c r="M560" s="46">
        <v>11</v>
      </c>
      <c r="N560" s="47" t="s">
        <v>112</v>
      </c>
      <c r="O560" s="47" t="s">
        <v>489</v>
      </c>
      <c r="P560" s="47" t="s">
        <v>344</v>
      </c>
      <c r="Q560" s="47" t="s">
        <v>754</v>
      </c>
      <c r="R560" s="48">
        <v>0.09</v>
      </c>
      <c r="T560" s="55">
        <v>10</v>
      </c>
      <c r="U560" s="56">
        <v>1995</v>
      </c>
      <c r="V560" s="57" t="s">
        <v>156</v>
      </c>
      <c r="W560" s="57" t="s">
        <v>121</v>
      </c>
      <c r="X560" s="57" t="s">
        <v>140</v>
      </c>
      <c r="Y560" s="58" t="str">
        <f t="shared" si="17"/>
        <v>101995暖房設備用無し（一定速）</v>
      </c>
      <c r="Z560" s="59">
        <v>0.26</v>
      </c>
      <c r="AA560" s="59">
        <v>0.74</v>
      </c>
      <c r="AB560" s="60">
        <v>0.26</v>
      </c>
      <c r="AC560" s="60">
        <v>0.74</v>
      </c>
      <c r="AD560" s="61">
        <f>HLOOKUP(T560,既存設備NO2!$E$16:$P$17,2,0)</f>
        <v>0</v>
      </c>
      <c r="AE560" s="62">
        <f t="shared" si="18"/>
        <v>0.74</v>
      </c>
    </row>
    <row r="561" spans="13:31">
      <c r="M561" s="46">
        <v>11</v>
      </c>
      <c r="N561" s="47" t="s">
        <v>122</v>
      </c>
      <c r="O561" s="47" t="s">
        <v>489</v>
      </c>
      <c r="P561" s="47" t="s">
        <v>344</v>
      </c>
      <c r="Q561" s="47" t="s">
        <v>755</v>
      </c>
      <c r="R561" s="48">
        <v>9.7000000000000003E-2</v>
      </c>
      <c r="T561" s="55">
        <v>10</v>
      </c>
      <c r="U561" s="56">
        <v>2005</v>
      </c>
      <c r="V561" s="57" t="s">
        <v>124</v>
      </c>
      <c r="W561" s="57" t="s">
        <v>125</v>
      </c>
      <c r="X561" s="57" t="s">
        <v>102</v>
      </c>
      <c r="Y561" s="58" t="str">
        <f t="shared" si="17"/>
        <v>102005冷房店舗用有り</v>
      </c>
      <c r="Z561" s="59">
        <v>-0.86599999999999999</v>
      </c>
      <c r="AA561" s="59">
        <v>1.8660000000000001</v>
      </c>
      <c r="AB561" s="60">
        <v>1.0455000000000001</v>
      </c>
      <c r="AC561" s="60">
        <v>1.3880999999999999</v>
      </c>
      <c r="AD561" s="61">
        <f>HLOOKUP(T561,既存設備NO2!$E$16:$P$17,2,0)</f>
        <v>0</v>
      </c>
      <c r="AE561" s="62">
        <f t="shared" si="18"/>
        <v>1.3879999999999999</v>
      </c>
    </row>
    <row r="562" spans="13:31">
      <c r="M562" s="46">
        <v>11</v>
      </c>
      <c r="N562" s="47" t="s">
        <v>130</v>
      </c>
      <c r="O562" s="47" t="s">
        <v>489</v>
      </c>
      <c r="P562" s="47" t="s">
        <v>344</v>
      </c>
      <c r="Q562" s="47" t="s">
        <v>756</v>
      </c>
      <c r="R562" s="48">
        <v>8.1000000000000003E-2</v>
      </c>
      <c r="T562" s="55">
        <v>10</v>
      </c>
      <c r="U562" s="56">
        <v>2005</v>
      </c>
      <c r="V562" s="57" t="s">
        <v>124</v>
      </c>
      <c r="W562" s="57" t="s">
        <v>111</v>
      </c>
      <c r="X562" s="57" t="s">
        <v>102</v>
      </c>
      <c r="Y562" s="58" t="str">
        <f t="shared" ref="Y562:Y625" si="19">T562&amp;U562&amp;V562&amp;W562&amp;X562</f>
        <v>102005冷房ビル用マルチ有り</v>
      </c>
      <c r="Z562" s="59">
        <v>-0.68200000000000005</v>
      </c>
      <c r="AA562" s="59">
        <v>1.6819999999999999</v>
      </c>
      <c r="AB562" s="60">
        <v>1.0490999999999999</v>
      </c>
      <c r="AC562" s="60">
        <v>1.2492000000000001</v>
      </c>
      <c r="AD562" s="61">
        <f>HLOOKUP(T562,既存設備NO2!$E$16:$P$17,2,0)</f>
        <v>0</v>
      </c>
      <c r="AE562" s="62">
        <f t="shared" si="18"/>
        <v>1.2490000000000001</v>
      </c>
    </row>
    <row r="563" spans="13:31">
      <c r="M563" s="46">
        <v>11</v>
      </c>
      <c r="N563" s="47" t="s">
        <v>128</v>
      </c>
      <c r="O563" s="47" t="s">
        <v>489</v>
      </c>
      <c r="P563" s="47" t="s">
        <v>344</v>
      </c>
      <c r="Q563" s="47" t="s">
        <v>757</v>
      </c>
      <c r="R563" s="48">
        <v>0.16600000000000001</v>
      </c>
      <c r="T563" s="55">
        <v>10</v>
      </c>
      <c r="U563" s="56">
        <v>2005</v>
      </c>
      <c r="V563" s="57" t="s">
        <v>124</v>
      </c>
      <c r="W563" s="57" t="s">
        <v>121</v>
      </c>
      <c r="X563" s="57" t="s">
        <v>102</v>
      </c>
      <c r="Y563" s="58" t="str">
        <f t="shared" si="19"/>
        <v>102005冷房設備用有り</v>
      </c>
      <c r="Z563" s="59">
        <v>-0.114</v>
      </c>
      <c r="AA563" s="59">
        <v>1.1140000000000001</v>
      </c>
      <c r="AB563" s="60">
        <v>1.0325</v>
      </c>
      <c r="AC563" s="60">
        <v>0.82740000000000002</v>
      </c>
      <c r="AD563" s="61">
        <f>HLOOKUP(T563,既存設備NO2!$E$16:$P$17,2,0)</f>
        <v>0</v>
      </c>
      <c r="AE563" s="62">
        <f t="shared" si="18"/>
        <v>0.82699999999999996</v>
      </c>
    </row>
    <row r="564" spans="13:31">
      <c r="M564" s="46">
        <v>11</v>
      </c>
      <c r="N564" s="47" t="s">
        <v>138</v>
      </c>
      <c r="O564" s="47" t="s">
        <v>489</v>
      </c>
      <c r="P564" s="47" t="s">
        <v>344</v>
      </c>
      <c r="Q564" s="47" t="s">
        <v>758</v>
      </c>
      <c r="R564" s="48">
        <v>9.5000000000000001E-2</v>
      </c>
      <c r="T564" s="55">
        <v>10</v>
      </c>
      <c r="U564" s="56">
        <v>2005</v>
      </c>
      <c r="V564" s="57" t="s">
        <v>124</v>
      </c>
      <c r="W564" s="57" t="s">
        <v>125</v>
      </c>
      <c r="X564" s="57" t="s">
        <v>140</v>
      </c>
      <c r="Y564" s="58" t="str">
        <f t="shared" si="19"/>
        <v>102005冷房店舗用無し（一定速）</v>
      </c>
      <c r="Z564" s="59">
        <v>0.25</v>
      </c>
      <c r="AA564" s="59">
        <v>0.75</v>
      </c>
      <c r="AB564" s="60">
        <v>0.25</v>
      </c>
      <c r="AC564" s="60">
        <v>0.75</v>
      </c>
      <c r="AD564" s="61">
        <f>HLOOKUP(T564,既存設備NO2!$E$16:$P$17,2,0)</f>
        <v>0</v>
      </c>
      <c r="AE564" s="62">
        <f t="shared" si="18"/>
        <v>0.75</v>
      </c>
    </row>
    <row r="565" spans="13:31">
      <c r="M565" s="46">
        <v>11</v>
      </c>
      <c r="N565" s="47" t="s">
        <v>143</v>
      </c>
      <c r="O565" s="47" t="s">
        <v>489</v>
      </c>
      <c r="P565" s="47" t="s">
        <v>344</v>
      </c>
      <c r="Q565" s="47" t="s">
        <v>759</v>
      </c>
      <c r="R565" s="48">
        <v>0.114</v>
      </c>
      <c r="T565" s="55">
        <v>10</v>
      </c>
      <c r="U565" s="56">
        <v>2005</v>
      </c>
      <c r="V565" s="57" t="s">
        <v>124</v>
      </c>
      <c r="W565" s="57" t="s">
        <v>111</v>
      </c>
      <c r="X565" s="57" t="s">
        <v>140</v>
      </c>
      <c r="Y565" s="58" t="str">
        <f t="shared" si="19"/>
        <v>102005冷房ビル用マルチ無し（一定速）</v>
      </c>
      <c r="Z565" s="59">
        <v>0.25</v>
      </c>
      <c r="AA565" s="59">
        <v>0.75</v>
      </c>
      <c r="AB565" s="60">
        <v>0.25</v>
      </c>
      <c r="AC565" s="60">
        <v>0.75</v>
      </c>
      <c r="AD565" s="61">
        <f>HLOOKUP(T565,既存設備NO2!$E$16:$P$17,2,0)</f>
        <v>0</v>
      </c>
      <c r="AE565" s="62">
        <f t="shared" si="18"/>
        <v>0.75</v>
      </c>
    </row>
    <row r="566" spans="13:31">
      <c r="M566" s="46">
        <v>11</v>
      </c>
      <c r="N566" s="47" t="s">
        <v>149</v>
      </c>
      <c r="O566" s="47" t="s">
        <v>489</v>
      </c>
      <c r="P566" s="47" t="s">
        <v>344</v>
      </c>
      <c r="Q566" s="47" t="s">
        <v>760</v>
      </c>
      <c r="R566" s="48">
        <v>0.104</v>
      </c>
      <c r="T566" s="55">
        <v>10</v>
      </c>
      <c r="U566" s="56">
        <v>2005</v>
      </c>
      <c r="V566" s="57" t="s">
        <v>124</v>
      </c>
      <c r="W566" s="57" t="s">
        <v>121</v>
      </c>
      <c r="X566" s="57" t="s">
        <v>140</v>
      </c>
      <c r="Y566" s="58" t="str">
        <f t="shared" si="19"/>
        <v>102005冷房設備用無し（一定速）</v>
      </c>
      <c r="Z566" s="59">
        <v>0.25</v>
      </c>
      <c r="AA566" s="59">
        <v>0.75</v>
      </c>
      <c r="AB566" s="60">
        <v>0.25</v>
      </c>
      <c r="AC566" s="60">
        <v>0.75</v>
      </c>
      <c r="AD566" s="61">
        <f>HLOOKUP(T566,既存設備NO2!$E$16:$P$17,2,0)</f>
        <v>0</v>
      </c>
      <c r="AE566" s="62">
        <f t="shared" si="18"/>
        <v>0.75</v>
      </c>
    </row>
    <row r="567" spans="13:31">
      <c r="M567" s="46">
        <v>11</v>
      </c>
      <c r="N567" s="47" t="s">
        <v>154</v>
      </c>
      <c r="O567" s="47" t="s">
        <v>489</v>
      </c>
      <c r="P567" s="47" t="s">
        <v>344</v>
      </c>
      <c r="Q567" s="47" t="s">
        <v>761</v>
      </c>
      <c r="R567" s="48">
        <v>0.20200000000000001</v>
      </c>
      <c r="T567" s="55">
        <v>10</v>
      </c>
      <c r="U567" s="56">
        <v>2005</v>
      </c>
      <c r="V567" s="57" t="s">
        <v>156</v>
      </c>
      <c r="W567" s="57" t="s">
        <v>125</v>
      </c>
      <c r="X567" s="57" t="s">
        <v>102</v>
      </c>
      <c r="Y567" s="58" t="str">
        <f t="shared" si="19"/>
        <v>102005暖房店舗用有り</v>
      </c>
      <c r="Z567" s="59">
        <v>-0.65</v>
      </c>
      <c r="AA567" s="59">
        <v>1.65</v>
      </c>
      <c r="AB567" s="60">
        <v>1.0726</v>
      </c>
      <c r="AC567" s="60">
        <v>1.2194</v>
      </c>
      <c r="AD567" s="61">
        <f>HLOOKUP(T567,既存設備NO2!$E$16:$P$17,2,0)</f>
        <v>0</v>
      </c>
      <c r="AE567" s="62">
        <f t="shared" si="18"/>
        <v>1.2190000000000001</v>
      </c>
    </row>
    <row r="568" spans="13:31">
      <c r="M568" s="46">
        <v>11</v>
      </c>
      <c r="N568" s="47" t="s">
        <v>153</v>
      </c>
      <c r="O568" s="47" t="s">
        <v>489</v>
      </c>
      <c r="P568" s="47" t="s">
        <v>344</v>
      </c>
      <c r="Q568" s="47" t="s">
        <v>762</v>
      </c>
      <c r="R568" s="48">
        <v>0.13100000000000001</v>
      </c>
      <c r="T568" s="55">
        <v>10</v>
      </c>
      <c r="U568" s="56">
        <v>2005</v>
      </c>
      <c r="V568" s="57" t="s">
        <v>156</v>
      </c>
      <c r="W568" s="57" t="s">
        <v>111</v>
      </c>
      <c r="X568" s="57" t="s">
        <v>102</v>
      </c>
      <c r="Y568" s="58" t="str">
        <f t="shared" si="19"/>
        <v>102005暖房ビル用マルチ有り</v>
      </c>
      <c r="Z568" s="59">
        <v>-0.56000000000000005</v>
      </c>
      <c r="AA568" s="59">
        <v>1.56</v>
      </c>
      <c r="AB568" s="60">
        <v>1.0330999999999999</v>
      </c>
      <c r="AC568" s="60">
        <v>1.1617</v>
      </c>
      <c r="AD568" s="61">
        <f>HLOOKUP(T568,既存設備NO2!$E$16:$P$17,2,0)</f>
        <v>0</v>
      </c>
      <c r="AE568" s="62">
        <f t="shared" si="18"/>
        <v>1.161</v>
      </c>
    </row>
    <row r="569" spans="13:31">
      <c r="M569" s="46">
        <v>11</v>
      </c>
      <c r="N569" s="47" t="s">
        <v>110</v>
      </c>
      <c r="O569" s="47" t="s">
        <v>489</v>
      </c>
      <c r="P569" s="47" t="s">
        <v>344</v>
      </c>
      <c r="Q569" s="47" t="s">
        <v>763</v>
      </c>
      <c r="R569" s="48">
        <v>0.254</v>
      </c>
      <c r="T569" s="55">
        <v>10</v>
      </c>
      <c r="U569" s="56">
        <v>2005</v>
      </c>
      <c r="V569" s="57" t="s">
        <v>156</v>
      </c>
      <c r="W569" s="57" t="s">
        <v>121</v>
      </c>
      <c r="X569" s="57" t="s">
        <v>102</v>
      </c>
      <c r="Y569" s="58" t="str">
        <f t="shared" si="19"/>
        <v>102005暖房設備用有り</v>
      </c>
      <c r="Z569" s="59">
        <v>-0.126</v>
      </c>
      <c r="AA569" s="59">
        <v>1.1259999999999999</v>
      </c>
      <c r="AB569" s="60">
        <v>1.0239</v>
      </c>
      <c r="AC569" s="60">
        <v>0.83850000000000002</v>
      </c>
      <c r="AD569" s="61">
        <f>HLOOKUP(T569,既存設備NO2!$E$16:$P$17,2,0)</f>
        <v>0</v>
      </c>
      <c r="AE569" s="62">
        <f t="shared" si="18"/>
        <v>0.83799999999999997</v>
      </c>
    </row>
    <row r="570" spans="13:31">
      <c r="M570" s="46">
        <v>11</v>
      </c>
      <c r="N570" s="47" t="s">
        <v>90</v>
      </c>
      <c r="O570" s="47" t="s">
        <v>489</v>
      </c>
      <c r="P570" s="47" t="s">
        <v>344</v>
      </c>
      <c r="Q570" s="47" t="s">
        <v>764</v>
      </c>
      <c r="R570" s="48">
        <v>0.309</v>
      </c>
      <c r="T570" s="79">
        <v>10</v>
      </c>
      <c r="U570" s="80">
        <v>2005</v>
      </c>
      <c r="V570" s="81" t="s">
        <v>156</v>
      </c>
      <c r="W570" s="81" t="s">
        <v>125</v>
      </c>
      <c r="X570" s="81" t="s">
        <v>140</v>
      </c>
      <c r="Y570" s="82" t="str">
        <f t="shared" si="19"/>
        <v>102005暖房店舗用無し（一定速）</v>
      </c>
      <c r="Z570" s="83">
        <v>0.25</v>
      </c>
      <c r="AA570" s="83">
        <v>0.75</v>
      </c>
      <c r="AB570" s="84">
        <v>0.25</v>
      </c>
      <c r="AC570" s="84">
        <v>0.75</v>
      </c>
      <c r="AD570" s="61">
        <f>HLOOKUP(T570,既存設備NO2!$E$16:$P$17,2,0)</f>
        <v>0</v>
      </c>
      <c r="AE570" s="62">
        <f t="shared" ref="AE570:AE633" si="20">ROUNDDOWN(IF(AD570&gt;=0.25,Z570*AD570+AA570,AB570*AD570+AC570),3)</f>
        <v>0.75</v>
      </c>
    </row>
    <row r="571" spans="13:31">
      <c r="M571" s="46">
        <v>11</v>
      </c>
      <c r="N571" s="47" t="s">
        <v>171</v>
      </c>
      <c r="O571" s="47" t="s">
        <v>489</v>
      </c>
      <c r="P571" s="47" t="s">
        <v>344</v>
      </c>
      <c r="Q571" s="47" t="s">
        <v>765</v>
      </c>
      <c r="R571" s="48">
        <v>5.0999999999999997E-2</v>
      </c>
      <c r="T571" s="79">
        <v>10</v>
      </c>
      <c r="U571" s="80">
        <v>2005</v>
      </c>
      <c r="V571" s="81" t="s">
        <v>156</v>
      </c>
      <c r="W571" s="81" t="s">
        <v>111</v>
      </c>
      <c r="X571" s="81" t="s">
        <v>140</v>
      </c>
      <c r="Y571" s="82" t="str">
        <f t="shared" si="19"/>
        <v>102005暖房ビル用マルチ無し（一定速）</v>
      </c>
      <c r="Z571" s="83">
        <v>0.25</v>
      </c>
      <c r="AA571" s="83">
        <v>0.75</v>
      </c>
      <c r="AB571" s="84">
        <v>0.25</v>
      </c>
      <c r="AC571" s="84">
        <v>0.75</v>
      </c>
      <c r="AD571" s="61">
        <f>HLOOKUP(T571,既存設備NO2!$E$16:$P$17,2,0)</f>
        <v>0</v>
      </c>
      <c r="AE571" s="62">
        <f t="shared" si="20"/>
        <v>0.75</v>
      </c>
    </row>
    <row r="572" spans="13:31">
      <c r="M572" s="46">
        <v>12</v>
      </c>
      <c r="N572" s="47" t="s">
        <v>112</v>
      </c>
      <c r="O572" s="47" t="s">
        <v>489</v>
      </c>
      <c r="P572" s="47" t="s">
        <v>344</v>
      </c>
      <c r="Q572" s="47" t="s">
        <v>766</v>
      </c>
      <c r="R572" s="48">
        <v>0.151</v>
      </c>
      <c r="T572" s="79">
        <v>10</v>
      </c>
      <c r="U572" s="80">
        <v>2005</v>
      </c>
      <c r="V572" s="81" t="s">
        <v>156</v>
      </c>
      <c r="W572" s="81" t="s">
        <v>121</v>
      </c>
      <c r="X572" s="81" t="s">
        <v>140</v>
      </c>
      <c r="Y572" s="82" t="str">
        <f t="shared" si="19"/>
        <v>102005暖房設備用無し（一定速）</v>
      </c>
      <c r="Z572" s="83">
        <v>0.25</v>
      </c>
      <c r="AA572" s="83">
        <v>0.75</v>
      </c>
      <c r="AB572" s="84">
        <v>0.25</v>
      </c>
      <c r="AC572" s="84">
        <v>0.75</v>
      </c>
      <c r="AD572" s="61">
        <f>HLOOKUP(T572,既存設備NO2!$E$16:$P$17,2,0)</f>
        <v>0</v>
      </c>
      <c r="AE572" s="62">
        <f t="shared" si="20"/>
        <v>0.75</v>
      </c>
    </row>
    <row r="573" spans="13:31">
      <c r="M573" s="46">
        <v>12</v>
      </c>
      <c r="N573" s="47" t="s">
        <v>122</v>
      </c>
      <c r="O573" s="47" t="s">
        <v>489</v>
      </c>
      <c r="P573" s="47" t="s">
        <v>344</v>
      </c>
      <c r="Q573" s="47" t="s">
        <v>767</v>
      </c>
      <c r="R573" s="48">
        <v>0.156</v>
      </c>
      <c r="T573" s="79">
        <v>10</v>
      </c>
      <c r="U573" s="80">
        <v>2010</v>
      </c>
      <c r="V573" s="81" t="s">
        <v>124</v>
      </c>
      <c r="W573" s="81" t="s">
        <v>125</v>
      </c>
      <c r="X573" s="81" t="s">
        <v>102</v>
      </c>
      <c r="Y573" s="82" t="str">
        <f t="shared" si="19"/>
        <v>102010冷房店舗用有り</v>
      </c>
      <c r="Z573" s="83">
        <v>-1.1000000000000001</v>
      </c>
      <c r="AA573" s="83">
        <v>2.1</v>
      </c>
      <c r="AB573" s="84">
        <v>1.0511999999999999</v>
      </c>
      <c r="AC573" s="84">
        <v>1.5622</v>
      </c>
      <c r="AD573" s="61">
        <f>HLOOKUP(T573,既存設備NO2!$E$16:$P$17,2,0)</f>
        <v>0</v>
      </c>
      <c r="AE573" s="62">
        <f t="shared" si="20"/>
        <v>1.5620000000000001</v>
      </c>
    </row>
    <row r="574" spans="13:31">
      <c r="M574" s="46">
        <v>12</v>
      </c>
      <c r="N574" s="47" t="s">
        <v>130</v>
      </c>
      <c r="O574" s="47" t="s">
        <v>489</v>
      </c>
      <c r="P574" s="47" t="s">
        <v>344</v>
      </c>
      <c r="Q574" s="47" t="s">
        <v>768</v>
      </c>
      <c r="R574" s="48">
        <v>0.191</v>
      </c>
      <c r="T574" s="79">
        <v>10</v>
      </c>
      <c r="U574" s="80">
        <v>2010</v>
      </c>
      <c r="V574" s="81" t="s">
        <v>124</v>
      </c>
      <c r="W574" s="81" t="s">
        <v>111</v>
      </c>
      <c r="X574" s="81" t="s">
        <v>102</v>
      </c>
      <c r="Y574" s="82" t="str">
        <f t="shared" si="19"/>
        <v>102010冷房ビル用マルチ有り</v>
      </c>
      <c r="Z574" s="83">
        <v>-0.88</v>
      </c>
      <c r="AA574" s="83">
        <v>1.88</v>
      </c>
      <c r="AB574" s="84">
        <v>1.0548999999999999</v>
      </c>
      <c r="AC574" s="84">
        <v>1.3963000000000001</v>
      </c>
      <c r="AD574" s="61">
        <f>HLOOKUP(T574,既存設備NO2!$E$16:$P$17,2,0)</f>
        <v>0</v>
      </c>
      <c r="AE574" s="62">
        <f t="shared" si="20"/>
        <v>1.3959999999999999</v>
      </c>
    </row>
    <row r="575" spans="13:31">
      <c r="M575" s="46">
        <v>12</v>
      </c>
      <c r="N575" s="47" t="s">
        <v>128</v>
      </c>
      <c r="O575" s="47" t="s">
        <v>489</v>
      </c>
      <c r="P575" s="47" t="s">
        <v>344</v>
      </c>
      <c r="Q575" s="47" t="s">
        <v>769</v>
      </c>
      <c r="R575" s="48">
        <v>0.316</v>
      </c>
      <c r="T575" s="79">
        <v>10</v>
      </c>
      <c r="U575" s="80">
        <v>2010</v>
      </c>
      <c r="V575" s="81" t="s">
        <v>124</v>
      </c>
      <c r="W575" s="81" t="s">
        <v>121</v>
      </c>
      <c r="X575" s="81" t="s">
        <v>102</v>
      </c>
      <c r="Y575" s="82" t="str">
        <f t="shared" si="19"/>
        <v>102010冷房設備用有り</v>
      </c>
      <c r="Z575" s="83">
        <v>-0.26</v>
      </c>
      <c r="AA575" s="83">
        <v>1.26</v>
      </c>
      <c r="AB575" s="84">
        <v>1.1929000000000001</v>
      </c>
      <c r="AC575" s="84">
        <v>0.89680000000000004</v>
      </c>
      <c r="AD575" s="61">
        <f>HLOOKUP(T575,既存設備NO2!$E$16:$P$17,2,0)</f>
        <v>0</v>
      </c>
      <c r="AE575" s="62">
        <f t="shared" si="20"/>
        <v>0.89600000000000002</v>
      </c>
    </row>
    <row r="576" spans="13:31">
      <c r="M576" s="46">
        <v>12</v>
      </c>
      <c r="N576" s="47" t="s">
        <v>138</v>
      </c>
      <c r="O576" s="47" t="s">
        <v>489</v>
      </c>
      <c r="P576" s="47" t="s">
        <v>344</v>
      </c>
      <c r="Q576" s="47" t="s">
        <v>770</v>
      </c>
      <c r="R576" s="48">
        <v>0.16900000000000001</v>
      </c>
      <c r="T576" s="79">
        <v>10</v>
      </c>
      <c r="U576" s="80">
        <v>2010</v>
      </c>
      <c r="V576" s="81" t="s">
        <v>124</v>
      </c>
      <c r="W576" s="81" t="s">
        <v>125</v>
      </c>
      <c r="X576" s="81" t="s">
        <v>140</v>
      </c>
      <c r="Y576" s="82" t="str">
        <f t="shared" si="19"/>
        <v>102010冷房店舗用無し（一定速）</v>
      </c>
      <c r="Z576" s="83">
        <v>0.25</v>
      </c>
      <c r="AA576" s="83">
        <v>0.75</v>
      </c>
      <c r="AB576" s="84">
        <v>0.25</v>
      </c>
      <c r="AC576" s="84">
        <v>0.75</v>
      </c>
      <c r="AD576" s="61">
        <f>HLOOKUP(T576,既存設備NO2!$E$16:$P$17,2,0)</f>
        <v>0</v>
      </c>
      <c r="AE576" s="62">
        <f t="shared" si="20"/>
        <v>0.75</v>
      </c>
    </row>
    <row r="577" spans="13:31">
      <c r="M577" s="46">
        <v>12</v>
      </c>
      <c r="N577" s="47" t="s">
        <v>143</v>
      </c>
      <c r="O577" s="47" t="s">
        <v>489</v>
      </c>
      <c r="P577" s="47" t="s">
        <v>344</v>
      </c>
      <c r="Q577" s="47" t="s">
        <v>771</v>
      </c>
      <c r="R577" s="48">
        <v>0.16600000000000001</v>
      </c>
      <c r="T577" s="79">
        <v>10</v>
      </c>
      <c r="U577" s="80">
        <v>2010</v>
      </c>
      <c r="V577" s="81" t="s">
        <v>124</v>
      </c>
      <c r="W577" s="81" t="s">
        <v>111</v>
      </c>
      <c r="X577" s="81" t="s">
        <v>140</v>
      </c>
      <c r="Y577" s="82" t="str">
        <f t="shared" si="19"/>
        <v>102010冷房ビル用マルチ無し（一定速）</v>
      </c>
      <c r="Z577" s="83">
        <v>0.25</v>
      </c>
      <c r="AA577" s="83">
        <v>0.75</v>
      </c>
      <c r="AB577" s="84">
        <v>0.25</v>
      </c>
      <c r="AC577" s="84">
        <v>0.75</v>
      </c>
      <c r="AD577" s="61">
        <f>HLOOKUP(T577,既存設備NO2!$E$16:$P$17,2,0)</f>
        <v>0</v>
      </c>
      <c r="AE577" s="62">
        <f t="shared" si="20"/>
        <v>0.75</v>
      </c>
    </row>
    <row r="578" spans="13:31">
      <c r="M578" s="46">
        <v>12</v>
      </c>
      <c r="N578" s="47" t="s">
        <v>149</v>
      </c>
      <c r="O578" s="47" t="s">
        <v>489</v>
      </c>
      <c r="P578" s="47" t="s">
        <v>344</v>
      </c>
      <c r="Q578" s="47" t="s">
        <v>772</v>
      </c>
      <c r="R578" s="48">
        <v>0.156</v>
      </c>
      <c r="T578" s="79">
        <v>10</v>
      </c>
      <c r="U578" s="80">
        <v>2010</v>
      </c>
      <c r="V578" s="81" t="s">
        <v>124</v>
      </c>
      <c r="W578" s="81" t="s">
        <v>121</v>
      </c>
      <c r="X578" s="81" t="s">
        <v>140</v>
      </c>
      <c r="Y578" s="82" t="str">
        <f t="shared" si="19"/>
        <v>102010冷房設備用無し（一定速）</v>
      </c>
      <c r="Z578" s="83">
        <v>0.25</v>
      </c>
      <c r="AA578" s="83">
        <v>0.75</v>
      </c>
      <c r="AB578" s="84">
        <v>0.25</v>
      </c>
      <c r="AC578" s="84">
        <v>0.75</v>
      </c>
      <c r="AD578" s="61">
        <f>HLOOKUP(T578,既存設備NO2!$E$16:$P$17,2,0)</f>
        <v>0</v>
      </c>
      <c r="AE578" s="62">
        <f t="shared" si="20"/>
        <v>0.75</v>
      </c>
    </row>
    <row r="579" spans="13:31">
      <c r="M579" s="46">
        <v>12</v>
      </c>
      <c r="N579" s="47" t="s">
        <v>154</v>
      </c>
      <c r="O579" s="47" t="s">
        <v>489</v>
      </c>
      <c r="P579" s="47" t="s">
        <v>344</v>
      </c>
      <c r="Q579" s="47" t="s">
        <v>773</v>
      </c>
      <c r="R579" s="48">
        <v>0.27600000000000002</v>
      </c>
      <c r="T579" s="79">
        <v>10</v>
      </c>
      <c r="U579" s="80">
        <v>2010</v>
      </c>
      <c r="V579" s="81" t="s">
        <v>156</v>
      </c>
      <c r="W579" s="81" t="s">
        <v>125</v>
      </c>
      <c r="X579" s="81" t="s">
        <v>102</v>
      </c>
      <c r="Y579" s="82" t="str">
        <f t="shared" si="19"/>
        <v>102010暖房店舗用有り</v>
      </c>
      <c r="Z579" s="83">
        <v>-0.72</v>
      </c>
      <c r="AA579" s="83">
        <v>1.72</v>
      </c>
      <c r="AB579" s="84">
        <v>1.0757000000000001</v>
      </c>
      <c r="AC579" s="84">
        <v>1.2710999999999999</v>
      </c>
      <c r="AD579" s="61">
        <f>HLOOKUP(T579,既存設備NO2!$E$16:$P$17,2,0)</f>
        <v>0</v>
      </c>
      <c r="AE579" s="62">
        <f t="shared" si="20"/>
        <v>1.2709999999999999</v>
      </c>
    </row>
    <row r="580" spans="13:31">
      <c r="M580" s="46">
        <v>12</v>
      </c>
      <c r="N580" s="47" t="s">
        <v>153</v>
      </c>
      <c r="O580" s="47" t="s">
        <v>489</v>
      </c>
      <c r="P580" s="47" t="s">
        <v>344</v>
      </c>
      <c r="Q580" s="47" t="s">
        <v>774</v>
      </c>
      <c r="R580" s="48">
        <v>0.224</v>
      </c>
      <c r="T580" s="79">
        <v>10</v>
      </c>
      <c r="U580" s="80">
        <v>2010</v>
      </c>
      <c r="V580" s="81" t="s">
        <v>156</v>
      </c>
      <c r="W580" s="81" t="s">
        <v>111</v>
      </c>
      <c r="X580" s="81" t="s">
        <v>102</v>
      </c>
      <c r="Y580" s="82" t="str">
        <f t="shared" si="19"/>
        <v>102010暖房ビル用マルチ有り</v>
      </c>
      <c r="Z580" s="83">
        <v>-0.7</v>
      </c>
      <c r="AA580" s="83">
        <v>1.7</v>
      </c>
      <c r="AB580" s="84">
        <v>1.036</v>
      </c>
      <c r="AC580" s="84">
        <v>1.266</v>
      </c>
      <c r="AD580" s="61">
        <f>HLOOKUP(T580,既存設備NO2!$E$16:$P$17,2,0)</f>
        <v>0</v>
      </c>
      <c r="AE580" s="62">
        <f t="shared" si="20"/>
        <v>1.266</v>
      </c>
    </row>
    <row r="581" spans="13:31">
      <c r="M581" s="46">
        <v>12</v>
      </c>
      <c r="N581" s="47" t="s">
        <v>110</v>
      </c>
      <c r="O581" s="47" t="s">
        <v>489</v>
      </c>
      <c r="P581" s="47" t="s">
        <v>344</v>
      </c>
      <c r="Q581" s="47" t="s">
        <v>775</v>
      </c>
      <c r="R581" s="48">
        <v>0.42199999999999999</v>
      </c>
      <c r="T581" s="79">
        <v>10</v>
      </c>
      <c r="U581" s="80">
        <v>2010</v>
      </c>
      <c r="V581" s="81" t="s">
        <v>156</v>
      </c>
      <c r="W581" s="81" t="s">
        <v>121</v>
      </c>
      <c r="X581" s="81" t="s">
        <v>102</v>
      </c>
      <c r="Y581" s="82" t="str">
        <f t="shared" si="19"/>
        <v>102010暖房設備用有り</v>
      </c>
      <c r="Z581" s="83">
        <v>-0.26</v>
      </c>
      <c r="AA581" s="83">
        <v>1.26</v>
      </c>
      <c r="AB581" s="84">
        <v>0.82779999999999998</v>
      </c>
      <c r="AC581" s="84">
        <v>0.98809999999999998</v>
      </c>
      <c r="AD581" s="61">
        <f>HLOOKUP(T581,既存設備NO2!$E$16:$P$17,2,0)</f>
        <v>0</v>
      </c>
      <c r="AE581" s="62">
        <f t="shared" si="20"/>
        <v>0.98799999999999999</v>
      </c>
    </row>
    <row r="582" spans="13:31">
      <c r="M582" s="46">
        <v>12</v>
      </c>
      <c r="N582" s="47" t="s">
        <v>90</v>
      </c>
      <c r="O582" s="47" t="s">
        <v>489</v>
      </c>
      <c r="P582" s="47" t="s">
        <v>344</v>
      </c>
      <c r="Q582" s="47" t="s">
        <v>776</v>
      </c>
      <c r="R582" s="48">
        <v>0.52800000000000002</v>
      </c>
      <c r="T582" s="79">
        <v>10</v>
      </c>
      <c r="U582" s="80">
        <v>2010</v>
      </c>
      <c r="V582" s="81" t="s">
        <v>156</v>
      </c>
      <c r="W582" s="81" t="s">
        <v>125</v>
      </c>
      <c r="X582" s="81" t="s">
        <v>140</v>
      </c>
      <c r="Y582" s="82" t="str">
        <f t="shared" si="19"/>
        <v>102010暖房店舗用無し（一定速）</v>
      </c>
      <c r="Z582" s="83">
        <v>0.25</v>
      </c>
      <c r="AA582" s="83">
        <v>0.75</v>
      </c>
      <c r="AB582" s="84">
        <v>0.25</v>
      </c>
      <c r="AC582" s="84">
        <v>0.75</v>
      </c>
      <c r="AD582" s="61">
        <f>HLOOKUP(T582,既存設備NO2!$E$16:$P$17,2,0)</f>
        <v>0</v>
      </c>
      <c r="AE582" s="62">
        <f t="shared" si="20"/>
        <v>0.75</v>
      </c>
    </row>
    <row r="583" spans="13:31">
      <c r="M583" s="46">
        <v>12</v>
      </c>
      <c r="N583" s="47" t="s">
        <v>171</v>
      </c>
      <c r="O583" s="47" t="s">
        <v>489</v>
      </c>
      <c r="P583" s="47" t="s">
        <v>344</v>
      </c>
      <c r="Q583" s="47" t="s">
        <v>777</v>
      </c>
      <c r="R583" s="48">
        <v>0.13300000000000001</v>
      </c>
      <c r="T583" s="79">
        <v>10</v>
      </c>
      <c r="U583" s="80">
        <v>2010</v>
      </c>
      <c r="V583" s="81" t="s">
        <v>156</v>
      </c>
      <c r="W583" s="81" t="s">
        <v>111</v>
      </c>
      <c r="X583" s="81" t="s">
        <v>140</v>
      </c>
      <c r="Y583" s="82" t="str">
        <f t="shared" si="19"/>
        <v>102010暖房ビル用マルチ無し（一定速）</v>
      </c>
      <c r="Z583" s="83">
        <v>0.25</v>
      </c>
      <c r="AA583" s="83">
        <v>0.75</v>
      </c>
      <c r="AB583" s="84">
        <v>0.25</v>
      </c>
      <c r="AC583" s="84">
        <v>0.75</v>
      </c>
      <c r="AD583" s="61">
        <f>HLOOKUP(T583,既存設備NO2!$E$16:$P$17,2,0)</f>
        <v>0</v>
      </c>
      <c r="AE583" s="62">
        <f t="shared" si="20"/>
        <v>0.75</v>
      </c>
    </row>
    <row r="584" spans="13:31">
      <c r="T584" s="79">
        <v>10</v>
      </c>
      <c r="U584" s="80">
        <v>2010</v>
      </c>
      <c r="V584" s="81" t="s">
        <v>156</v>
      </c>
      <c r="W584" s="81" t="s">
        <v>121</v>
      </c>
      <c r="X584" s="81" t="s">
        <v>140</v>
      </c>
      <c r="Y584" s="82" t="str">
        <f t="shared" si="19"/>
        <v>102010暖房設備用無し（一定速）</v>
      </c>
      <c r="Z584" s="83">
        <v>0.25</v>
      </c>
      <c r="AA584" s="83">
        <v>0.75</v>
      </c>
      <c r="AB584" s="84">
        <v>0.25</v>
      </c>
      <c r="AC584" s="84">
        <v>0.75</v>
      </c>
      <c r="AD584" s="61">
        <f>HLOOKUP(T584,既存設備NO2!$E$16:$P$17,2,0)</f>
        <v>0</v>
      </c>
      <c r="AE584" s="62">
        <f t="shared" si="20"/>
        <v>0.75</v>
      </c>
    </row>
    <row r="585" spans="13:31">
      <c r="T585" s="79">
        <v>10</v>
      </c>
      <c r="U585" s="80">
        <v>2015</v>
      </c>
      <c r="V585" s="81" t="s">
        <v>124</v>
      </c>
      <c r="W585" s="81" t="s">
        <v>125</v>
      </c>
      <c r="X585" s="81" t="s">
        <v>102</v>
      </c>
      <c r="Y585" s="82" t="str">
        <f t="shared" si="19"/>
        <v>102015冷房店舗用有り</v>
      </c>
      <c r="Z585" s="83">
        <v>-1.38</v>
      </c>
      <c r="AA585" s="83">
        <v>2.38</v>
      </c>
      <c r="AB585" s="84">
        <v>1.0581</v>
      </c>
      <c r="AC585" s="84">
        <v>1.7705</v>
      </c>
      <c r="AD585" s="61">
        <f>HLOOKUP(T585,既存設備NO2!$E$16:$P$17,2,0)</f>
        <v>0</v>
      </c>
      <c r="AE585" s="62">
        <f t="shared" si="20"/>
        <v>1.77</v>
      </c>
    </row>
    <row r="586" spans="13:31">
      <c r="T586" s="79">
        <v>10</v>
      </c>
      <c r="U586" s="80">
        <v>2015</v>
      </c>
      <c r="V586" s="81" t="s">
        <v>124</v>
      </c>
      <c r="W586" s="81" t="s">
        <v>111</v>
      </c>
      <c r="X586" s="81" t="s">
        <v>102</v>
      </c>
      <c r="Y586" s="82" t="str">
        <f t="shared" si="19"/>
        <v>102015冷房ビル用マルチ有り</v>
      </c>
      <c r="Z586" s="83">
        <v>-1.5740000000000001</v>
      </c>
      <c r="AA586" s="83">
        <v>2.5739999999999998</v>
      </c>
      <c r="AB586" s="84">
        <v>1.0751999999999999</v>
      </c>
      <c r="AC586" s="84">
        <v>1.9117</v>
      </c>
      <c r="AD586" s="61">
        <f>HLOOKUP(T586,既存設備NO2!$E$16:$P$17,2,0)</f>
        <v>0</v>
      </c>
      <c r="AE586" s="62">
        <f t="shared" si="20"/>
        <v>1.911</v>
      </c>
    </row>
    <row r="587" spans="13:31">
      <c r="T587" s="79">
        <v>10</v>
      </c>
      <c r="U587" s="80">
        <v>2015</v>
      </c>
      <c r="V587" s="81" t="s">
        <v>124</v>
      </c>
      <c r="W587" s="81" t="s">
        <v>121</v>
      </c>
      <c r="X587" s="81" t="s">
        <v>102</v>
      </c>
      <c r="Y587" s="82" t="str">
        <f t="shared" si="19"/>
        <v>102015冷房設備用有り</v>
      </c>
      <c r="Z587" s="83">
        <v>-0.62</v>
      </c>
      <c r="AA587" s="83">
        <v>1.62</v>
      </c>
      <c r="AB587" s="84">
        <v>1.0472999999999999</v>
      </c>
      <c r="AC587" s="84">
        <v>1.2032</v>
      </c>
      <c r="AD587" s="61">
        <f>HLOOKUP(T587,既存設備NO2!$E$16:$P$17,2,0)</f>
        <v>0</v>
      </c>
      <c r="AE587" s="62">
        <f t="shared" si="20"/>
        <v>1.2030000000000001</v>
      </c>
    </row>
    <row r="588" spans="13:31">
      <c r="T588" s="79">
        <v>10</v>
      </c>
      <c r="U588" s="80">
        <v>2015</v>
      </c>
      <c r="V588" s="81" t="s">
        <v>124</v>
      </c>
      <c r="W588" s="81" t="s">
        <v>125</v>
      </c>
      <c r="X588" s="81" t="s">
        <v>140</v>
      </c>
      <c r="Y588" s="82" t="str">
        <f t="shared" si="19"/>
        <v>102015冷房店舗用無し（一定速）</v>
      </c>
      <c r="Z588" s="83">
        <v>0.25</v>
      </c>
      <c r="AA588" s="83">
        <v>0.75</v>
      </c>
      <c r="AB588" s="84">
        <v>0.25</v>
      </c>
      <c r="AC588" s="84">
        <v>0.75</v>
      </c>
      <c r="AD588" s="61">
        <f>HLOOKUP(T588,既存設備NO2!$E$16:$P$17,2,0)</f>
        <v>0</v>
      </c>
      <c r="AE588" s="62">
        <f t="shared" si="20"/>
        <v>0.75</v>
      </c>
    </row>
    <row r="589" spans="13:31">
      <c r="T589" s="79">
        <v>10</v>
      </c>
      <c r="U589" s="80">
        <v>2015</v>
      </c>
      <c r="V589" s="81" t="s">
        <v>124</v>
      </c>
      <c r="W589" s="81" t="s">
        <v>111</v>
      </c>
      <c r="X589" s="81" t="s">
        <v>140</v>
      </c>
      <c r="Y589" s="82" t="str">
        <f t="shared" si="19"/>
        <v>102015冷房ビル用マルチ無し（一定速）</v>
      </c>
      <c r="Z589" s="83">
        <v>0.25</v>
      </c>
      <c r="AA589" s="83">
        <v>0.75</v>
      </c>
      <c r="AB589" s="84">
        <v>0.25</v>
      </c>
      <c r="AC589" s="84">
        <v>0.75</v>
      </c>
      <c r="AD589" s="61">
        <f>HLOOKUP(T589,既存設備NO2!$E$16:$P$17,2,0)</f>
        <v>0</v>
      </c>
      <c r="AE589" s="62">
        <f t="shared" si="20"/>
        <v>0.75</v>
      </c>
    </row>
    <row r="590" spans="13:31">
      <c r="T590" s="79">
        <v>10</v>
      </c>
      <c r="U590" s="80">
        <v>2015</v>
      </c>
      <c r="V590" s="81" t="s">
        <v>124</v>
      </c>
      <c r="W590" s="81" t="s">
        <v>121</v>
      </c>
      <c r="X590" s="81" t="s">
        <v>140</v>
      </c>
      <c r="Y590" s="82" t="str">
        <f t="shared" si="19"/>
        <v>102015冷房設備用無し（一定速）</v>
      </c>
      <c r="Z590" s="83">
        <v>0.25</v>
      </c>
      <c r="AA590" s="83">
        <v>0.75</v>
      </c>
      <c r="AB590" s="84">
        <v>0.25</v>
      </c>
      <c r="AC590" s="84">
        <v>0.75</v>
      </c>
      <c r="AD590" s="61">
        <f>HLOOKUP(T590,既存設備NO2!$E$16:$P$17,2,0)</f>
        <v>0</v>
      </c>
      <c r="AE590" s="62">
        <f t="shared" si="20"/>
        <v>0.75</v>
      </c>
    </row>
    <row r="591" spans="13:31">
      <c r="T591" s="55">
        <v>10</v>
      </c>
      <c r="U591" s="56">
        <v>2015</v>
      </c>
      <c r="V591" s="57" t="s">
        <v>156</v>
      </c>
      <c r="W591" s="57" t="s">
        <v>125</v>
      </c>
      <c r="X591" s="57" t="s">
        <v>102</v>
      </c>
      <c r="Y591" s="58" t="str">
        <f t="shared" si="19"/>
        <v>102015暖房店舗用有り</v>
      </c>
      <c r="Z591" s="59">
        <v>-0.97</v>
      </c>
      <c r="AA591" s="59">
        <v>1.97</v>
      </c>
      <c r="AB591" s="60">
        <v>1.0867</v>
      </c>
      <c r="AC591" s="60">
        <v>1.4558</v>
      </c>
      <c r="AD591" s="61">
        <f>HLOOKUP(T591,既存設備NO2!$E$16:$P$17,2,0)</f>
        <v>0</v>
      </c>
      <c r="AE591" s="62">
        <f t="shared" si="20"/>
        <v>1.4550000000000001</v>
      </c>
    </row>
    <row r="592" spans="13:31">
      <c r="T592" s="55">
        <v>10</v>
      </c>
      <c r="U592" s="56">
        <v>2015</v>
      </c>
      <c r="V592" s="57" t="s">
        <v>156</v>
      </c>
      <c r="W592" s="57" t="s">
        <v>111</v>
      </c>
      <c r="X592" s="57" t="s">
        <v>102</v>
      </c>
      <c r="Y592" s="58" t="str">
        <f t="shared" si="19"/>
        <v>102015暖房ビル用マルチ有り</v>
      </c>
      <c r="Z592" s="59">
        <v>-0.876</v>
      </c>
      <c r="AA592" s="59">
        <v>1.8759999999999999</v>
      </c>
      <c r="AB592" s="60">
        <v>1.0398000000000001</v>
      </c>
      <c r="AC592" s="60">
        <v>1.3971</v>
      </c>
      <c r="AD592" s="61">
        <f>HLOOKUP(T592,既存設備NO2!$E$16:$P$17,2,0)</f>
        <v>0</v>
      </c>
      <c r="AE592" s="62">
        <f t="shared" si="20"/>
        <v>1.397</v>
      </c>
    </row>
    <row r="593" spans="20:31">
      <c r="T593" s="55">
        <v>10</v>
      </c>
      <c r="U593" s="56">
        <v>2015</v>
      </c>
      <c r="V593" s="57" t="s">
        <v>156</v>
      </c>
      <c r="W593" s="57" t="s">
        <v>121</v>
      </c>
      <c r="X593" s="57" t="s">
        <v>102</v>
      </c>
      <c r="Y593" s="58" t="str">
        <f t="shared" si="19"/>
        <v>102015暖房設備用有り</v>
      </c>
      <c r="Z593" s="59">
        <v>-0.59799999999999998</v>
      </c>
      <c r="AA593" s="59">
        <v>1.5980000000000001</v>
      </c>
      <c r="AB593" s="60">
        <v>1.0339</v>
      </c>
      <c r="AC593" s="60">
        <v>1.19</v>
      </c>
      <c r="AD593" s="61">
        <f>HLOOKUP(T593,既存設備NO2!$E$16:$P$17,2,0)</f>
        <v>0</v>
      </c>
      <c r="AE593" s="62">
        <f t="shared" si="20"/>
        <v>1.19</v>
      </c>
    </row>
    <row r="594" spans="20:31">
      <c r="T594" s="55">
        <v>10</v>
      </c>
      <c r="U594" s="56">
        <v>2015</v>
      </c>
      <c r="V594" s="57" t="s">
        <v>156</v>
      </c>
      <c r="W594" s="57" t="s">
        <v>125</v>
      </c>
      <c r="X594" s="57" t="s">
        <v>140</v>
      </c>
      <c r="Y594" s="58" t="str">
        <f t="shared" si="19"/>
        <v>102015暖房店舗用無し（一定速）</v>
      </c>
      <c r="Z594" s="59">
        <v>0.25</v>
      </c>
      <c r="AA594" s="59">
        <v>0.75</v>
      </c>
      <c r="AB594" s="60">
        <v>0.25</v>
      </c>
      <c r="AC594" s="60">
        <v>0.75</v>
      </c>
      <c r="AD594" s="61">
        <f>HLOOKUP(T594,既存設備NO2!$E$16:$P$17,2,0)</f>
        <v>0</v>
      </c>
      <c r="AE594" s="62">
        <f t="shared" si="20"/>
        <v>0.75</v>
      </c>
    </row>
    <row r="595" spans="20:31">
      <c r="T595" s="55">
        <v>10</v>
      </c>
      <c r="U595" s="56">
        <v>2015</v>
      </c>
      <c r="V595" s="57" t="s">
        <v>156</v>
      </c>
      <c r="W595" s="57" t="s">
        <v>111</v>
      </c>
      <c r="X595" s="57" t="s">
        <v>140</v>
      </c>
      <c r="Y595" s="58" t="str">
        <f t="shared" si="19"/>
        <v>102015暖房ビル用マルチ無し（一定速）</v>
      </c>
      <c r="Z595" s="59">
        <v>0.25</v>
      </c>
      <c r="AA595" s="59">
        <v>0.75</v>
      </c>
      <c r="AB595" s="60">
        <v>0.25</v>
      </c>
      <c r="AC595" s="60">
        <v>0.75</v>
      </c>
      <c r="AD595" s="61">
        <f>HLOOKUP(T595,既存設備NO2!$E$16:$P$17,2,0)</f>
        <v>0</v>
      </c>
      <c r="AE595" s="62">
        <f t="shared" si="20"/>
        <v>0.75</v>
      </c>
    </row>
    <row r="596" spans="20:31">
      <c r="T596" s="55">
        <v>10</v>
      </c>
      <c r="U596" s="57">
        <v>2015</v>
      </c>
      <c r="V596" s="57" t="s">
        <v>156</v>
      </c>
      <c r="W596" s="57" t="s">
        <v>121</v>
      </c>
      <c r="X596" s="57" t="s">
        <v>140</v>
      </c>
      <c r="Y596" s="58" t="str">
        <f t="shared" si="19"/>
        <v>102015暖房設備用無し（一定速）</v>
      </c>
      <c r="Z596" s="59">
        <v>0.25</v>
      </c>
      <c r="AA596" s="59">
        <v>0.75</v>
      </c>
      <c r="AB596" s="60">
        <v>0.25</v>
      </c>
      <c r="AC596" s="60">
        <v>0.75</v>
      </c>
      <c r="AD596" s="61">
        <f>HLOOKUP(T596,既存設備NO2!$E$16:$P$17,2,0)</f>
        <v>0</v>
      </c>
      <c r="AE596" s="62">
        <f t="shared" si="20"/>
        <v>0.75</v>
      </c>
    </row>
    <row r="597" spans="20:31">
      <c r="T597" s="71">
        <v>10</v>
      </c>
      <c r="U597" s="72">
        <v>2020</v>
      </c>
      <c r="V597" s="72" t="s">
        <v>124</v>
      </c>
      <c r="W597" s="72" t="s">
        <v>125</v>
      </c>
      <c r="X597" s="72" t="s">
        <v>102</v>
      </c>
      <c r="Y597" s="73" t="str">
        <f t="shared" si="19"/>
        <v>102020冷房店舗用有り</v>
      </c>
      <c r="Z597" s="72">
        <v>-1.38</v>
      </c>
      <c r="AA597" s="72">
        <v>2.38</v>
      </c>
      <c r="AB597" s="72">
        <v>1.0581</v>
      </c>
      <c r="AC597" s="72">
        <v>1.7705</v>
      </c>
      <c r="AD597" s="61">
        <f>HLOOKUP(T597,既存設備NO2!$E$16:$P$17,2,0)</f>
        <v>0</v>
      </c>
      <c r="AE597" s="74">
        <f t="shared" si="20"/>
        <v>1.77</v>
      </c>
    </row>
    <row r="598" spans="20:31">
      <c r="T598" s="71">
        <v>10</v>
      </c>
      <c r="U598" s="72">
        <v>2020</v>
      </c>
      <c r="V598" s="72" t="s">
        <v>124</v>
      </c>
      <c r="W598" s="72" t="s">
        <v>111</v>
      </c>
      <c r="X598" s="72" t="s">
        <v>102</v>
      </c>
      <c r="Y598" s="73" t="str">
        <f t="shared" si="19"/>
        <v>102020冷房ビル用マルチ有り</v>
      </c>
      <c r="Z598" s="72">
        <v>-1.68</v>
      </c>
      <c r="AA598" s="72">
        <v>2.68</v>
      </c>
      <c r="AB598" s="72">
        <v>1.0788</v>
      </c>
      <c r="AC598" s="72">
        <v>2.0053000000000001</v>
      </c>
      <c r="AD598" s="61">
        <f>HLOOKUP(T598,既存設備NO2!$E$16:$P$17,2,0)</f>
        <v>0</v>
      </c>
      <c r="AE598" s="74">
        <f t="shared" si="20"/>
        <v>2.0049999999999999</v>
      </c>
    </row>
    <row r="599" spans="20:31">
      <c r="T599" s="71">
        <v>10</v>
      </c>
      <c r="U599" s="72">
        <v>2020</v>
      </c>
      <c r="V599" s="72" t="s">
        <v>124</v>
      </c>
      <c r="W599" s="72" t="s">
        <v>121</v>
      </c>
      <c r="X599" s="72" t="s">
        <v>102</v>
      </c>
      <c r="Y599" s="73" t="str">
        <f t="shared" si="19"/>
        <v>102020冷房設備用有り</v>
      </c>
      <c r="Z599" s="72">
        <v>-0.62</v>
      </c>
      <c r="AA599" s="72">
        <v>1.62</v>
      </c>
      <c r="AB599" s="72">
        <v>1.0472999999999999</v>
      </c>
      <c r="AC599" s="72">
        <v>1.2032</v>
      </c>
      <c r="AD599" s="61">
        <f>HLOOKUP(T599,既存設備NO2!$E$16:$P$17,2,0)</f>
        <v>0</v>
      </c>
      <c r="AE599" s="74">
        <f t="shared" si="20"/>
        <v>1.2030000000000001</v>
      </c>
    </row>
    <row r="600" spans="20:31">
      <c r="T600" s="71">
        <v>10</v>
      </c>
      <c r="U600" s="72">
        <v>2020</v>
      </c>
      <c r="V600" s="72" t="s">
        <v>124</v>
      </c>
      <c r="W600" s="72" t="s">
        <v>125</v>
      </c>
      <c r="X600" s="72" t="s">
        <v>140</v>
      </c>
      <c r="Y600" s="73" t="str">
        <f t="shared" si="19"/>
        <v>102020冷房店舗用無し（一定速）</v>
      </c>
      <c r="Z600" s="75">
        <v>0.25</v>
      </c>
      <c r="AA600" s="75">
        <v>0.75</v>
      </c>
      <c r="AB600" s="76">
        <v>0.25</v>
      </c>
      <c r="AC600" s="76">
        <v>0.75</v>
      </c>
      <c r="AD600" s="61">
        <f>HLOOKUP(T600,既存設備NO2!$E$16:$P$17,2,0)</f>
        <v>0</v>
      </c>
      <c r="AE600" s="74">
        <f t="shared" si="20"/>
        <v>0.75</v>
      </c>
    </row>
    <row r="601" spans="20:31">
      <c r="T601" s="71">
        <v>10</v>
      </c>
      <c r="U601" s="72">
        <v>2020</v>
      </c>
      <c r="V601" s="72" t="s">
        <v>124</v>
      </c>
      <c r="W601" s="72" t="s">
        <v>111</v>
      </c>
      <c r="X601" s="72" t="s">
        <v>140</v>
      </c>
      <c r="Y601" s="73" t="str">
        <f t="shared" si="19"/>
        <v>102020冷房ビル用マルチ無し（一定速）</v>
      </c>
      <c r="Z601" s="75">
        <v>0.25</v>
      </c>
      <c r="AA601" s="75">
        <v>0.75</v>
      </c>
      <c r="AB601" s="76">
        <v>0.25</v>
      </c>
      <c r="AC601" s="76">
        <v>0.75</v>
      </c>
      <c r="AD601" s="61">
        <f>HLOOKUP(T601,既存設備NO2!$E$16:$P$17,2,0)</f>
        <v>0</v>
      </c>
      <c r="AE601" s="74">
        <f t="shared" si="20"/>
        <v>0.75</v>
      </c>
    </row>
    <row r="602" spans="20:31">
      <c r="T602" s="71">
        <v>10</v>
      </c>
      <c r="U602" s="72">
        <v>2020</v>
      </c>
      <c r="V602" s="72" t="s">
        <v>124</v>
      </c>
      <c r="W602" s="72" t="s">
        <v>121</v>
      </c>
      <c r="X602" s="72" t="s">
        <v>140</v>
      </c>
      <c r="Y602" s="73" t="str">
        <f t="shared" si="19"/>
        <v>102020冷房設備用無し（一定速）</v>
      </c>
      <c r="Z602" s="75">
        <v>0.25</v>
      </c>
      <c r="AA602" s="75">
        <v>0.75</v>
      </c>
      <c r="AB602" s="76">
        <v>0.25</v>
      </c>
      <c r="AC602" s="76">
        <v>0.75</v>
      </c>
      <c r="AD602" s="61">
        <f>HLOOKUP(T602,既存設備NO2!$E$16:$P$17,2,0)</f>
        <v>0</v>
      </c>
      <c r="AE602" s="74">
        <f t="shared" si="20"/>
        <v>0.75</v>
      </c>
    </row>
    <row r="603" spans="20:31">
      <c r="T603" s="71">
        <v>10</v>
      </c>
      <c r="U603" s="72">
        <v>2020</v>
      </c>
      <c r="V603" s="72" t="s">
        <v>156</v>
      </c>
      <c r="W603" s="72" t="s">
        <v>125</v>
      </c>
      <c r="X603" s="72" t="s">
        <v>102</v>
      </c>
      <c r="Y603" s="73" t="str">
        <f t="shared" si="19"/>
        <v>102020暖房店舗用有り</v>
      </c>
      <c r="Z603" s="72">
        <v>-0.96</v>
      </c>
      <c r="AA603" s="72">
        <v>1.96</v>
      </c>
      <c r="AB603" s="72">
        <v>1.0862000000000001</v>
      </c>
      <c r="AC603" s="72">
        <v>1.4483999999999999</v>
      </c>
      <c r="AD603" s="61">
        <f>HLOOKUP(T603,既存設備NO2!$E$16:$P$17,2,0)</f>
        <v>0</v>
      </c>
      <c r="AE603" s="74">
        <f t="shared" si="20"/>
        <v>1.448</v>
      </c>
    </row>
    <row r="604" spans="20:31">
      <c r="T604" s="71">
        <v>10</v>
      </c>
      <c r="U604" s="72">
        <v>2020</v>
      </c>
      <c r="V604" s="72" t="s">
        <v>156</v>
      </c>
      <c r="W604" s="72" t="s">
        <v>111</v>
      </c>
      <c r="X604" s="72" t="s">
        <v>102</v>
      </c>
      <c r="Y604" s="73" t="str">
        <f t="shared" si="19"/>
        <v>102020暖房ビル用マルチ有り</v>
      </c>
      <c r="Z604" s="72">
        <v>-1.1000000000000001</v>
      </c>
      <c r="AA604" s="72">
        <v>2.1</v>
      </c>
      <c r="AB604" s="72">
        <v>1.0416000000000001</v>
      </c>
      <c r="AC604" s="72">
        <v>1.4596</v>
      </c>
      <c r="AD604" s="61">
        <f>HLOOKUP(T604,既存設備NO2!$E$16:$P$17,2,0)</f>
        <v>0</v>
      </c>
      <c r="AE604" s="74">
        <f t="shared" si="20"/>
        <v>1.4590000000000001</v>
      </c>
    </row>
    <row r="605" spans="20:31">
      <c r="T605" s="71">
        <v>10</v>
      </c>
      <c r="U605" s="72">
        <v>2020</v>
      </c>
      <c r="V605" s="72" t="s">
        <v>156</v>
      </c>
      <c r="W605" s="72" t="s">
        <v>121</v>
      </c>
      <c r="X605" s="72" t="s">
        <v>102</v>
      </c>
      <c r="Y605" s="73" t="str">
        <f t="shared" si="19"/>
        <v>102020暖房設備用有り</v>
      </c>
      <c r="Z605" s="72">
        <v>-0.46</v>
      </c>
      <c r="AA605" s="72">
        <v>1.46</v>
      </c>
      <c r="AB605" s="72">
        <v>0.94</v>
      </c>
      <c r="AC605" s="72">
        <v>1.1100000000000001</v>
      </c>
      <c r="AD605" s="61">
        <f>HLOOKUP(T605,既存設備NO2!$E$16:$P$17,2,0)</f>
        <v>0</v>
      </c>
      <c r="AE605" s="74">
        <f t="shared" si="20"/>
        <v>1.1100000000000001</v>
      </c>
    </row>
    <row r="606" spans="20:31">
      <c r="T606" s="71">
        <v>10</v>
      </c>
      <c r="U606" s="72">
        <v>2020</v>
      </c>
      <c r="V606" s="72" t="s">
        <v>156</v>
      </c>
      <c r="W606" s="72" t="s">
        <v>125</v>
      </c>
      <c r="X606" s="72" t="s">
        <v>140</v>
      </c>
      <c r="Y606" s="73" t="str">
        <f t="shared" si="19"/>
        <v>102020暖房店舗用無し（一定速）</v>
      </c>
      <c r="Z606" s="75">
        <v>0.25</v>
      </c>
      <c r="AA606" s="75">
        <v>0.75</v>
      </c>
      <c r="AB606" s="76">
        <v>0.25</v>
      </c>
      <c r="AC606" s="76">
        <v>0.75</v>
      </c>
      <c r="AD606" s="61">
        <f>HLOOKUP(T606,既存設備NO2!$E$16:$P$17,2,0)</f>
        <v>0</v>
      </c>
      <c r="AE606" s="74">
        <f t="shared" si="20"/>
        <v>0.75</v>
      </c>
    </row>
    <row r="607" spans="20:31">
      <c r="T607" s="71">
        <v>10</v>
      </c>
      <c r="U607" s="72">
        <v>2020</v>
      </c>
      <c r="V607" s="72" t="s">
        <v>156</v>
      </c>
      <c r="W607" s="72" t="s">
        <v>111</v>
      </c>
      <c r="X607" s="72" t="s">
        <v>140</v>
      </c>
      <c r="Y607" s="73" t="str">
        <f t="shared" si="19"/>
        <v>102020暖房ビル用マルチ無し（一定速）</v>
      </c>
      <c r="Z607" s="75">
        <v>0.25</v>
      </c>
      <c r="AA607" s="75">
        <v>0.75</v>
      </c>
      <c r="AB607" s="76">
        <v>0.25</v>
      </c>
      <c r="AC607" s="76">
        <v>0.75</v>
      </c>
      <c r="AD607" s="61">
        <f>HLOOKUP(T607,既存設備NO2!$E$16:$P$17,2,0)</f>
        <v>0</v>
      </c>
      <c r="AE607" s="74">
        <f t="shared" si="20"/>
        <v>0.75</v>
      </c>
    </row>
    <row r="608" spans="20:31">
      <c r="T608" s="71">
        <v>10</v>
      </c>
      <c r="U608" s="72">
        <v>2020</v>
      </c>
      <c r="V608" s="72" t="s">
        <v>156</v>
      </c>
      <c r="W608" s="72" t="s">
        <v>121</v>
      </c>
      <c r="X608" s="72" t="s">
        <v>140</v>
      </c>
      <c r="Y608" s="73" t="str">
        <f t="shared" si="19"/>
        <v>102020暖房設備用無し（一定速）</v>
      </c>
      <c r="Z608" s="75">
        <v>0.25</v>
      </c>
      <c r="AA608" s="75">
        <v>0.75</v>
      </c>
      <c r="AB608" s="76">
        <v>0.25</v>
      </c>
      <c r="AC608" s="76">
        <v>0.75</v>
      </c>
      <c r="AD608" s="61">
        <f>HLOOKUP(T608,既存設備NO2!$E$16:$P$17,2,0)</f>
        <v>0</v>
      </c>
      <c r="AE608" s="74">
        <f t="shared" si="20"/>
        <v>0.75</v>
      </c>
    </row>
    <row r="609" spans="20:31">
      <c r="T609" s="55">
        <v>11</v>
      </c>
      <c r="U609" s="56">
        <v>1995</v>
      </c>
      <c r="V609" s="57" t="s">
        <v>124</v>
      </c>
      <c r="W609" s="57" t="s">
        <v>125</v>
      </c>
      <c r="X609" s="57" t="s">
        <v>102</v>
      </c>
      <c r="Y609" s="58" t="str">
        <f t="shared" si="19"/>
        <v>111995冷房店舗用有り</v>
      </c>
      <c r="Z609" s="59">
        <v>0.32</v>
      </c>
      <c r="AA609" s="59">
        <v>0.68</v>
      </c>
      <c r="AB609" s="60">
        <v>1.0165999999999999</v>
      </c>
      <c r="AC609" s="60">
        <v>0.50590000000000002</v>
      </c>
      <c r="AD609" s="61">
        <f>HLOOKUP(T609,既存設備NO2!$E$16:$P$17,2,0)</f>
        <v>0</v>
      </c>
      <c r="AE609" s="62">
        <f t="shared" si="20"/>
        <v>0.505</v>
      </c>
    </row>
    <row r="610" spans="20:31">
      <c r="T610" s="55">
        <v>11</v>
      </c>
      <c r="U610" s="56">
        <v>1995</v>
      </c>
      <c r="V610" s="57" t="s">
        <v>124</v>
      </c>
      <c r="W610" s="57" t="s">
        <v>111</v>
      </c>
      <c r="X610" s="57" t="s">
        <v>102</v>
      </c>
      <c r="Y610" s="58" t="str">
        <f t="shared" si="19"/>
        <v>111995冷房ビル用マルチ有り</v>
      </c>
      <c r="Z610" s="59">
        <v>-0.218</v>
      </c>
      <c r="AA610" s="59">
        <v>1.218</v>
      </c>
      <c r="AB610" s="60">
        <v>1.0356000000000001</v>
      </c>
      <c r="AC610" s="60">
        <v>0.90459999999999996</v>
      </c>
      <c r="AD610" s="61">
        <f>HLOOKUP(T610,既存設備NO2!$E$16:$P$17,2,0)</f>
        <v>0</v>
      </c>
      <c r="AE610" s="62">
        <f t="shared" si="20"/>
        <v>0.90400000000000003</v>
      </c>
    </row>
    <row r="611" spans="20:31">
      <c r="T611" s="55">
        <v>11</v>
      </c>
      <c r="U611" s="56">
        <v>1995</v>
      </c>
      <c r="V611" s="57" t="s">
        <v>124</v>
      </c>
      <c r="W611" s="57" t="s">
        <v>121</v>
      </c>
      <c r="X611" s="57" t="s">
        <v>102</v>
      </c>
      <c r="Y611" s="58" t="str">
        <f t="shared" si="19"/>
        <v>111995冷房設備用有り</v>
      </c>
      <c r="Z611" s="59">
        <v>0.25</v>
      </c>
      <c r="AA611" s="59">
        <v>0.75</v>
      </c>
      <c r="AB611" s="60">
        <v>1.0219</v>
      </c>
      <c r="AC611" s="60">
        <v>0.55700000000000005</v>
      </c>
      <c r="AD611" s="61">
        <f>HLOOKUP(T611,既存設備NO2!$E$16:$P$17,2,0)</f>
        <v>0</v>
      </c>
      <c r="AE611" s="62">
        <f t="shared" si="20"/>
        <v>0.55700000000000005</v>
      </c>
    </row>
    <row r="612" spans="20:31">
      <c r="T612" s="55">
        <v>11</v>
      </c>
      <c r="U612" s="56">
        <v>1995</v>
      </c>
      <c r="V612" s="57" t="s">
        <v>124</v>
      </c>
      <c r="W612" s="57" t="s">
        <v>125</v>
      </c>
      <c r="X612" s="57" t="s">
        <v>140</v>
      </c>
      <c r="Y612" s="58" t="str">
        <f t="shared" si="19"/>
        <v>111995冷房店舗用無し（一定速）</v>
      </c>
      <c r="Z612" s="59">
        <v>0.26</v>
      </c>
      <c r="AA612" s="59">
        <v>0.74</v>
      </c>
      <c r="AB612" s="60">
        <v>0.26</v>
      </c>
      <c r="AC612" s="60">
        <v>0.74</v>
      </c>
      <c r="AD612" s="61">
        <f>HLOOKUP(T612,既存設備NO2!$E$16:$P$17,2,0)</f>
        <v>0</v>
      </c>
      <c r="AE612" s="62">
        <f t="shared" si="20"/>
        <v>0.74</v>
      </c>
    </row>
    <row r="613" spans="20:31">
      <c r="T613" s="55">
        <v>11</v>
      </c>
      <c r="U613" s="56">
        <v>1995</v>
      </c>
      <c r="V613" s="57" t="s">
        <v>124</v>
      </c>
      <c r="W613" s="57" t="s">
        <v>111</v>
      </c>
      <c r="X613" s="57" t="s">
        <v>140</v>
      </c>
      <c r="Y613" s="58" t="str">
        <f t="shared" si="19"/>
        <v>111995冷房ビル用マルチ無し（一定速）</v>
      </c>
      <c r="Z613" s="59">
        <v>0.26</v>
      </c>
      <c r="AA613" s="59">
        <v>0.74</v>
      </c>
      <c r="AB613" s="60">
        <v>0.26</v>
      </c>
      <c r="AC613" s="60">
        <v>0.74</v>
      </c>
      <c r="AD613" s="61">
        <f>HLOOKUP(T613,既存設備NO2!$E$16:$P$17,2,0)</f>
        <v>0</v>
      </c>
      <c r="AE613" s="62">
        <f t="shared" si="20"/>
        <v>0.74</v>
      </c>
    </row>
    <row r="614" spans="20:31">
      <c r="T614" s="55">
        <v>11</v>
      </c>
      <c r="U614" s="56">
        <v>1995</v>
      </c>
      <c r="V614" s="57" t="s">
        <v>124</v>
      </c>
      <c r="W614" s="57" t="s">
        <v>121</v>
      </c>
      <c r="X614" s="57" t="s">
        <v>140</v>
      </c>
      <c r="Y614" s="58" t="str">
        <f t="shared" si="19"/>
        <v>111995冷房設備用無し（一定速）</v>
      </c>
      <c r="Z614" s="59">
        <v>0.26</v>
      </c>
      <c r="AA614" s="59">
        <v>0.74</v>
      </c>
      <c r="AB614" s="60">
        <v>0.26</v>
      </c>
      <c r="AC614" s="60">
        <v>0.74</v>
      </c>
      <c r="AD614" s="61">
        <f>HLOOKUP(T614,既存設備NO2!$E$16:$P$17,2,0)</f>
        <v>0</v>
      </c>
      <c r="AE614" s="62">
        <f t="shared" si="20"/>
        <v>0.74</v>
      </c>
    </row>
    <row r="615" spans="20:31">
      <c r="T615" s="55">
        <v>11</v>
      </c>
      <c r="U615" s="56">
        <v>1995</v>
      </c>
      <c r="V615" s="57" t="s">
        <v>156</v>
      </c>
      <c r="W615" s="57" t="s">
        <v>125</v>
      </c>
      <c r="X615" s="57" t="s">
        <v>102</v>
      </c>
      <c r="Y615" s="58" t="str">
        <f t="shared" si="19"/>
        <v>111995暖房店舗用有り</v>
      </c>
      <c r="Z615" s="59">
        <v>0.374</v>
      </c>
      <c r="AA615" s="59">
        <v>0.626</v>
      </c>
      <c r="AB615" s="60">
        <v>1.0275000000000001</v>
      </c>
      <c r="AC615" s="60">
        <v>0.46260000000000001</v>
      </c>
      <c r="AD615" s="61">
        <f>HLOOKUP(T615,既存設備NO2!$E$16:$P$17,2,0)</f>
        <v>0</v>
      </c>
      <c r="AE615" s="62">
        <f t="shared" si="20"/>
        <v>0.46200000000000002</v>
      </c>
    </row>
    <row r="616" spans="20:31">
      <c r="T616" s="55">
        <v>11</v>
      </c>
      <c r="U616" s="56">
        <v>1995</v>
      </c>
      <c r="V616" s="57" t="s">
        <v>156</v>
      </c>
      <c r="W616" s="57" t="s">
        <v>111</v>
      </c>
      <c r="X616" s="57" t="s">
        <v>102</v>
      </c>
      <c r="Y616" s="58" t="str">
        <f t="shared" si="19"/>
        <v>111995暖房ビル用マルチ有り</v>
      </c>
      <c r="Z616" s="59">
        <v>-0.112</v>
      </c>
      <c r="AA616" s="59">
        <v>1.1120000000000001</v>
      </c>
      <c r="AB616" s="60">
        <v>1.0236000000000001</v>
      </c>
      <c r="AC616" s="60">
        <v>0.82809999999999995</v>
      </c>
      <c r="AD616" s="61">
        <f>HLOOKUP(T616,既存設備NO2!$E$16:$P$17,2,0)</f>
        <v>0</v>
      </c>
      <c r="AE616" s="62">
        <f t="shared" si="20"/>
        <v>0.82799999999999996</v>
      </c>
    </row>
    <row r="617" spans="20:31">
      <c r="T617" s="55">
        <v>11</v>
      </c>
      <c r="U617" s="56">
        <v>1995</v>
      </c>
      <c r="V617" s="57" t="s">
        <v>156</v>
      </c>
      <c r="W617" s="57" t="s">
        <v>121</v>
      </c>
      <c r="X617" s="57" t="s">
        <v>102</v>
      </c>
      <c r="Y617" s="58" t="str">
        <f t="shared" si="19"/>
        <v>111995暖房設備用有り</v>
      </c>
      <c r="Z617" s="59">
        <v>0.25</v>
      </c>
      <c r="AA617" s="59">
        <v>0.75</v>
      </c>
      <c r="AB617" s="60">
        <v>1.0159</v>
      </c>
      <c r="AC617" s="60">
        <v>0.5585</v>
      </c>
      <c r="AD617" s="61">
        <f>HLOOKUP(T617,既存設備NO2!$E$16:$P$17,2,0)</f>
        <v>0</v>
      </c>
      <c r="AE617" s="62">
        <f t="shared" si="20"/>
        <v>0.55800000000000005</v>
      </c>
    </row>
    <row r="618" spans="20:31">
      <c r="T618" s="55">
        <v>11</v>
      </c>
      <c r="U618" s="56">
        <v>1995</v>
      </c>
      <c r="V618" s="57" t="s">
        <v>156</v>
      </c>
      <c r="W618" s="57" t="s">
        <v>125</v>
      </c>
      <c r="X618" s="57" t="s">
        <v>140</v>
      </c>
      <c r="Y618" s="58" t="str">
        <f t="shared" si="19"/>
        <v>111995暖房店舗用無し（一定速）</v>
      </c>
      <c r="Z618" s="59">
        <v>0.26</v>
      </c>
      <c r="AA618" s="59">
        <v>0.74</v>
      </c>
      <c r="AB618" s="60">
        <v>0.26</v>
      </c>
      <c r="AC618" s="60">
        <v>0.74</v>
      </c>
      <c r="AD618" s="61">
        <f>HLOOKUP(T618,既存設備NO2!$E$16:$P$17,2,0)</f>
        <v>0</v>
      </c>
      <c r="AE618" s="62">
        <f t="shared" si="20"/>
        <v>0.74</v>
      </c>
    </row>
    <row r="619" spans="20:31">
      <c r="T619" s="55">
        <v>11</v>
      </c>
      <c r="U619" s="56">
        <v>1995</v>
      </c>
      <c r="V619" s="57" t="s">
        <v>156</v>
      </c>
      <c r="W619" s="57" t="s">
        <v>111</v>
      </c>
      <c r="X619" s="57" t="s">
        <v>140</v>
      </c>
      <c r="Y619" s="58" t="str">
        <f t="shared" si="19"/>
        <v>111995暖房ビル用マルチ無し（一定速）</v>
      </c>
      <c r="Z619" s="59">
        <v>0.26</v>
      </c>
      <c r="AA619" s="59">
        <v>0.74</v>
      </c>
      <c r="AB619" s="60">
        <v>0.26</v>
      </c>
      <c r="AC619" s="60">
        <v>0.74</v>
      </c>
      <c r="AD619" s="61">
        <f>HLOOKUP(T619,既存設備NO2!$E$16:$P$17,2,0)</f>
        <v>0</v>
      </c>
      <c r="AE619" s="62">
        <f t="shared" si="20"/>
        <v>0.74</v>
      </c>
    </row>
    <row r="620" spans="20:31">
      <c r="T620" s="55">
        <v>11</v>
      </c>
      <c r="U620" s="56">
        <v>1995</v>
      </c>
      <c r="V620" s="57" t="s">
        <v>156</v>
      </c>
      <c r="W620" s="57" t="s">
        <v>121</v>
      </c>
      <c r="X620" s="57" t="s">
        <v>140</v>
      </c>
      <c r="Y620" s="58" t="str">
        <f t="shared" si="19"/>
        <v>111995暖房設備用無し（一定速）</v>
      </c>
      <c r="Z620" s="59">
        <v>0.26</v>
      </c>
      <c r="AA620" s="59">
        <v>0.74</v>
      </c>
      <c r="AB620" s="60">
        <v>0.26</v>
      </c>
      <c r="AC620" s="60">
        <v>0.74</v>
      </c>
      <c r="AD620" s="61">
        <f>HLOOKUP(T620,既存設備NO2!$E$16:$P$17,2,0)</f>
        <v>0</v>
      </c>
      <c r="AE620" s="62">
        <f t="shared" si="20"/>
        <v>0.74</v>
      </c>
    </row>
    <row r="621" spans="20:31">
      <c r="T621" s="55">
        <v>11</v>
      </c>
      <c r="U621" s="56">
        <v>2005</v>
      </c>
      <c r="V621" s="57" t="s">
        <v>124</v>
      </c>
      <c r="W621" s="57" t="s">
        <v>125</v>
      </c>
      <c r="X621" s="57" t="s">
        <v>102</v>
      </c>
      <c r="Y621" s="58" t="str">
        <f t="shared" si="19"/>
        <v>112005冷房店舗用有り</v>
      </c>
      <c r="Z621" s="59">
        <v>-0.86599999999999999</v>
      </c>
      <c r="AA621" s="59">
        <v>1.8660000000000001</v>
      </c>
      <c r="AB621" s="60">
        <v>1.0455000000000001</v>
      </c>
      <c r="AC621" s="60">
        <v>1.3880999999999999</v>
      </c>
      <c r="AD621" s="61">
        <f>HLOOKUP(T621,既存設備NO2!$E$16:$P$17,2,0)</f>
        <v>0</v>
      </c>
      <c r="AE621" s="62">
        <f t="shared" si="20"/>
        <v>1.3879999999999999</v>
      </c>
    </row>
    <row r="622" spans="20:31">
      <c r="T622" s="55">
        <v>11</v>
      </c>
      <c r="U622" s="56">
        <v>2005</v>
      </c>
      <c r="V622" s="57" t="s">
        <v>124</v>
      </c>
      <c r="W622" s="57" t="s">
        <v>111</v>
      </c>
      <c r="X622" s="57" t="s">
        <v>102</v>
      </c>
      <c r="Y622" s="58" t="str">
        <f t="shared" si="19"/>
        <v>112005冷房ビル用マルチ有り</v>
      </c>
      <c r="Z622" s="59">
        <v>-0.68200000000000005</v>
      </c>
      <c r="AA622" s="59">
        <v>1.6819999999999999</v>
      </c>
      <c r="AB622" s="60">
        <v>1.0490999999999999</v>
      </c>
      <c r="AC622" s="60">
        <v>1.2492000000000001</v>
      </c>
      <c r="AD622" s="61">
        <f>HLOOKUP(T622,既存設備NO2!$E$16:$P$17,2,0)</f>
        <v>0</v>
      </c>
      <c r="AE622" s="62">
        <f t="shared" si="20"/>
        <v>1.2490000000000001</v>
      </c>
    </row>
    <row r="623" spans="20:31">
      <c r="T623" s="55">
        <v>11</v>
      </c>
      <c r="U623" s="56">
        <v>2005</v>
      </c>
      <c r="V623" s="57" t="s">
        <v>124</v>
      </c>
      <c r="W623" s="57" t="s">
        <v>121</v>
      </c>
      <c r="X623" s="57" t="s">
        <v>102</v>
      </c>
      <c r="Y623" s="58" t="str">
        <f t="shared" si="19"/>
        <v>112005冷房設備用有り</v>
      </c>
      <c r="Z623" s="59">
        <v>-0.114</v>
      </c>
      <c r="AA623" s="59">
        <v>1.1140000000000001</v>
      </c>
      <c r="AB623" s="60">
        <v>1.0325</v>
      </c>
      <c r="AC623" s="60">
        <v>0.82740000000000002</v>
      </c>
      <c r="AD623" s="61">
        <f>HLOOKUP(T623,既存設備NO2!$E$16:$P$17,2,0)</f>
        <v>0</v>
      </c>
      <c r="AE623" s="62">
        <f t="shared" si="20"/>
        <v>0.82699999999999996</v>
      </c>
    </row>
    <row r="624" spans="20:31">
      <c r="T624" s="55">
        <v>11</v>
      </c>
      <c r="U624" s="56">
        <v>2005</v>
      </c>
      <c r="V624" s="57" t="s">
        <v>124</v>
      </c>
      <c r="W624" s="57" t="s">
        <v>125</v>
      </c>
      <c r="X624" s="57" t="s">
        <v>140</v>
      </c>
      <c r="Y624" s="58" t="str">
        <f t="shared" si="19"/>
        <v>112005冷房店舗用無し（一定速）</v>
      </c>
      <c r="Z624" s="59">
        <v>0.25</v>
      </c>
      <c r="AA624" s="59">
        <v>0.75</v>
      </c>
      <c r="AB624" s="60">
        <v>0.25</v>
      </c>
      <c r="AC624" s="60">
        <v>0.75</v>
      </c>
      <c r="AD624" s="61">
        <f>HLOOKUP(T624,既存設備NO2!$E$16:$P$17,2,0)</f>
        <v>0</v>
      </c>
      <c r="AE624" s="62">
        <f t="shared" si="20"/>
        <v>0.75</v>
      </c>
    </row>
    <row r="625" spans="20:31">
      <c r="T625" s="55">
        <v>11</v>
      </c>
      <c r="U625" s="56">
        <v>2005</v>
      </c>
      <c r="V625" s="57" t="s">
        <v>124</v>
      </c>
      <c r="W625" s="57" t="s">
        <v>111</v>
      </c>
      <c r="X625" s="57" t="s">
        <v>140</v>
      </c>
      <c r="Y625" s="58" t="str">
        <f t="shared" si="19"/>
        <v>112005冷房ビル用マルチ無し（一定速）</v>
      </c>
      <c r="Z625" s="59">
        <v>0.25</v>
      </c>
      <c r="AA625" s="59">
        <v>0.75</v>
      </c>
      <c r="AB625" s="60">
        <v>0.25</v>
      </c>
      <c r="AC625" s="60">
        <v>0.75</v>
      </c>
      <c r="AD625" s="61">
        <f>HLOOKUP(T625,既存設備NO2!$E$16:$P$17,2,0)</f>
        <v>0</v>
      </c>
      <c r="AE625" s="62">
        <f t="shared" si="20"/>
        <v>0.75</v>
      </c>
    </row>
    <row r="626" spans="20:31">
      <c r="T626" s="55">
        <v>11</v>
      </c>
      <c r="U626" s="56">
        <v>2005</v>
      </c>
      <c r="V626" s="57" t="s">
        <v>124</v>
      </c>
      <c r="W626" s="57" t="s">
        <v>121</v>
      </c>
      <c r="X626" s="57" t="s">
        <v>140</v>
      </c>
      <c r="Y626" s="58" t="str">
        <f t="shared" ref="Y626:Y689" si="21">T626&amp;U626&amp;V626&amp;W626&amp;X626</f>
        <v>112005冷房設備用無し（一定速）</v>
      </c>
      <c r="Z626" s="59">
        <v>0.25</v>
      </c>
      <c r="AA626" s="59">
        <v>0.75</v>
      </c>
      <c r="AB626" s="60">
        <v>0.25</v>
      </c>
      <c r="AC626" s="60">
        <v>0.75</v>
      </c>
      <c r="AD626" s="61">
        <f>HLOOKUP(T626,既存設備NO2!$E$16:$P$17,2,0)</f>
        <v>0</v>
      </c>
      <c r="AE626" s="62">
        <f t="shared" si="20"/>
        <v>0.75</v>
      </c>
    </row>
    <row r="627" spans="20:31">
      <c r="T627" s="55">
        <v>11</v>
      </c>
      <c r="U627" s="56">
        <v>2005</v>
      </c>
      <c r="V627" s="57" t="s">
        <v>156</v>
      </c>
      <c r="W627" s="57" t="s">
        <v>125</v>
      </c>
      <c r="X627" s="57" t="s">
        <v>102</v>
      </c>
      <c r="Y627" s="58" t="str">
        <f t="shared" si="21"/>
        <v>112005暖房店舗用有り</v>
      </c>
      <c r="Z627" s="59">
        <v>-0.65</v>
      </c>
      <c r="AA627" s="59">
        <v>1.65</v>
      </c>
      <c r="AB627" s="60">
        <v>1.0726</v>
      </c>
      <c r="AC627" s="60">
        <v>1.2194</v>
      </c>
      <c r="AD627" s="61">
        <f>HLOOKUP(T627,既存設備NO2!$E$16:$P$17,2,0)</f>
        <v>0</v>
      </c>
      <c r="AE627" s="62">
        <f t="shared" si="20"/>
        <v>1.2190000000000001</v>
      </c>
    </row>
    <row r="628" spans="20:31">
      <c r="T628" s="55">
        <v>11</v>
      </c>
      <c r="U628" s="56">
        <v>2005</v>
      </c>
      <c r="V628" s="57" t="s">
        <v>156</v>
      </c>
      <c r="W628" s="57" t="s">
        <v>111</v>
      </c>
      <c r="X628" s="57" t="s">
        <v>102</v>
      </c>
      <c r="Y628" s="58" t="str">
        <f t="shared" si="21"/>
        <v>112005暖房ビル用マルチ有り</v>
      </c>
      <c r="Z628" s="59">
        <v>-0.56000000000000005</v>
      </c>
      <c r="AA628" s="59">
        <v>1.56</v>
      </c>
      <c r="AB628" s="60">
        <v>1.0330999999999999</v>
      </c>
      <c r="AC628" s="60">
        <v>1.1617</v>
      </c>
      <c r="AD628" s="61">
        <f>HLOOKUP(T628,既存設備NO2!$E$16:$P$17,2,0)</f>
        <v>0</v>
      </c>
      <c r="AE628" s="62">
        <f t="shared" si="20"/>
        <v>1.161</v>
      </c>
    </row>
    <row r="629" spans="20:31">
      <c r="T629" s="55">
        <v>11</v>
      </c>
      <c r="U629" s="56">
        <v>2005</v>
      </c>
      <c r="V629" s="57" t="s">
        <v>156</v>
      </c>
      <c r="W629" s="57" t="s">
        <v>121</v>
      </c>
      <c r="X629" s="57" t="s">
        <v>102</v>
      </c>
      <c r="Y629" s="58" t="str">
        <f t="shared" si="21"/>
        <v>112005暖房設備用有り</v>
      </c>
      <c r="Z629" s="59">
        <v>-0.126</v>
      </c>
      <c r="AA629" s="59">
        <v>1.1259999999999999</v>
      </c>
      <c r="AB629" s="60">
        <v>1.0239</v>
      </c>
      <c r="AC629" s="60">
        <v>0.83850000000000002</v>
      </c>
      <c r="AD629" s="61">
        <f>HLOOKUP(T629,既存設備NO2!$E$16:$P$17,2,0)</f>
        <v>0</v>
      </c>
      <c r="AE629" s="62">
        <f t="shared" si="20"/>
        <v>0.83799999999999997</v>
      </c>
    </row>
    <row r="630" spans="20:31">
      <c r="T630" s="55">
        <v>11</v>
      </c>
      <c r="U630" s="56">
        <v>2005</v>
      </c>
      <c r="V630" s="57" t="s">
        <v>156</v>
      </c>
      <c r="W630" s="57" t="s">
        <v>125</v>
      </c>
      <c r="X630" s="57" t="s">
        <v>140</v>
      </c>
      <c r="Y630" s="58" t="str">
        <f t="shared" si="21"/>
        <v>112005暖房店舗用無し（一定速）</v>
      </c>
      <c r="Z630" s="59">
        <v>0.25</v>
      </c>
      <c r="AA630" s="59">
        <v>0.75</v>
      </c>
      <c r="AB630" s="60">
        <v>0.25</v>
      </c>
      <c r="AC630" s="60">
        <v>0.75</v>
      </c>
      <c r="AD630" s="61">
        <f>HLOOKUP(T630,既存設備NO2!$E$16:$P$17,2,0)</f>
        <v>0</v>
      </c>
      <c r="AE630" s="62">
        <f t="shared" si="20"/>
        <v>0.75</v>
      </c>
    </row>
    <row r="631" spans="20:31">
      <c r="T631" s="55">
        <v>11</v>
      </c>
      <c r="U631" s="56">
        <v>2005</v>
      </c>
      <c r="V631" s="57" t="s">
        <v>156</v>
      </c>
      <c r="W631" s="57" t="s">
        <v>111</v>
      </c>
      <c r="X631" s="57" t="s">
        <v>140</v>
      </c>
      <c r="Y631" s="58" t="str">
        <f t="shared" si="21"/>
        <v>112005暖房ビル用マルチ無し（一定速）</v>
      </c>
      <c r="Z631" s="59">
        <v>0.25</v>
      </c>
      <c r="AA631" s="59">
        <v>0.75</v>
      </c>
      <c r="AB631" s="60">
        <v>0.25</v>
      </c>
      <c r="AC631" s="60">
        <v>0.75</v>
      </c>
      <c r="AD631" s="61">
        <f>HLOOKUP(T631,既存設備NO2!$E$16:$P$17,2,0)</f>
        <v>0</v>
      </c>
      <c r="AE631" s="62">
        <f t="shared" si="20"/>
        <v>0.75</v>
      </c>
    </row>
    <row r="632" spans="20:31">
      <c r="T632" s="55">
        <v>11</v>
      </c>
      <c r="U632" s="67">
        <v>2005</v>
      </c>
      <c r="V632" s="46" t="s">
        <v>156</v>
      </c>
      <c r="W632" s="46" t="s">
        <v>121</v>
      </c>
      <c r="X632" s="46" t="s">
        <v>140</v>
      </c>
      <c r="Y632" s="68" t="str">
        <f t="shared" si="21"/>
        <v>112005暖房設備用無し（一定速）</v>
      </c>
      <c r="Z632" s="69">
        <v>0.25</v>
      </c>
      <c r="AA632" s="69">
        <v>0.75</v>
      </c>
      <c r="AB632" s="70">
        <v>0.25</v>
      </c>
      <c r="AC632" s="70">
        <v>0.75</v>
      </c>
      <c r="AD632" s="61">
        <f>HLOOKUP(T632,既存設備NO2!$E$16:$P$17,2,0)</f>
        <v>0</v>
      </c>
      <c r="AE632" s="62">
        <f t="shared" si="20"/>
        <v>0.75</v>
      </c>
    </row>
    <row r="633" spans="20:31">
      <c r="T633" s="55">
        <v>11</v>
      </c>
      <c r="U633" s="67">
        <v>2010</v>
      </c>
      <c r="V633" s="46" t="s">
        <v>124</v>
      </c>
      <c r="W633" s="46" t="s">
        <v>125</v>
      </c>
      <c r="X633" s="46" t="s">
        <v>102</v>
      </c>
      <c r="Y633" s="68" t="str">
        <f t="shared" si="21"/>
        <v>112010冷房店舗用有り</v>
      </c>
      <c r="Z633" s="69">
        <v>-1.1000000000000001</v>
      </c>
      <c r="AA633" s="69">
        <v>2.1</v>
      </c>
      <c r="AB633" s="70">
        <v>1.0511999999999999</v>
      </c>
      <c r="AC633" s="70">
        <v>1.5622</v>
      </c>
      <c r="AD633" s="61">
        <f>HLOOKUP(T633,既存設備NO2!$E$16:$P$17,2,0)</f>
        <v>0</v>
      </c>
      <c r="AE633" s="62">
        <f t="shared" si="20"/>
        <v>1.5620000000000001</v>
      </c>
    </row>
    <row r="634" spans="20:31">
      <c r="T634" s="55">
        <v>11</v>
      </c>
      <c r="U634" s="67">
        <v>2010</v>
      </c>
      <c r="V634" s="46" t="s">
        <v>124</v>
      </c>
      <c r="W634" s="46" t="s">
        <v>111</v>
      </c>
      <c r="X634" s="46" t="s">
        <v>102</v>
      </c>
      <c r="Y634" s="68" t="str">
        <f t="shared" si="21"/>
        <v>112010冷房ビル用マルチ有り</v>
      </c>
      <c r="Z634" s="69">
        <v>-0.88</v>
      </c>
      <c r="AA634" s="69">
        <v>1.88</v>
      </c>
      <c r="AB634" s="70">
        <v>1.0548999999999999</v>
      </c>
      <c r="AC634" s="70">
        <v>1.3963000000000001</v>
      </c>
      <c r="AD634" s="61">
        <f>HLOOKUP(T634,既存設備NO2!$E$16:$P$17,2,0)</f>
        <v>0</v>
      </c>
      <c r="AE634" s="62">
        <f t="shared" ref="AE634:AE697" si="22">ROUNDDOWN(IF(AD634&gt;=0.25,Z634*AD634+AA634,AB634*AD634+AC634),3)</f>
        <v>1.3959999999999999</v>
      </c>
    </row>
    <row r="635" spans="20:31">
      <c r="T635" s="55">
        <v>11</v>
      </c>
      <c r="U635" s="67">
        <v>2010</v>
      </c>
      <c r="V635" s="46" t="s">
        <v>124</v>
      </c>
      <c r="W635" s="46" t="s">
        <v>121</v>
      </c>
      <c r="X635" s="46" t="s">
        <v>102</v>
      </c>
      <c r="Y635" s="68" t="str">
        <f t="shared" si="21"/>
        <v>112010冷房設備用有り</v>
      </c>
      <c r="Z635" s="69">
        <v>-0.26</v>
      </c>
      <c r="AA635" s="69">
        <v>1.26</v>
      </c>
      <c r="AB635" s="70">
        <v>1.1929000000000001</v>
      </c>
      <c r="AC635" s="70">
        <v>0.89680000000000004</v>
      </c>
      <c r="AD635" s="61">
        <f>HLOOKUP(T635,既存設備NO2!$E$16:$P$17,2,0)</f>
        <v>0</v>
      </c>
      <c r="AE635" s="62">
        <f t="shared" si="22"/>
        <v>0.89600000000000002</v>
      </c>
    </row>
    <row r="636" spans="20:31">
      <c r="T636" s="55">
        <v>11</v>
      </c>
      <c r="U636" s="67">
        <v>2010</v>
      </c>
      <c r="V636" s="46" t="s">
        <v>124</v>
      </c>
      <c r="W636" s="46" t="s">
        <v>125</v>
      </c>
      <c r="X636" s="46" t="s">
        <v>140</v>
      </c>
      <c r="Y636" s="68" t="str">
        <f t="shared" si="21"/>
        <v>112010冷房店舗用無し（一定速）</v>
      </c>
      <c r="Z636" s="69">
        <v>0.25</v>
      </c>
      <c r="AA636" s="69">
        <v>0.75</v>
      </c>
      <c r="AB636" s="70">
        <v>0.25</v>
      </c>
      <c r="AC636" s="70">
        <v>0.75</v>
      </c>
      <c r="AD636" s="61">
        <f>HLOOKUP(T636,既存設備NO2!$E$16:$P$17,2,0)</f>
        <v>0</v>
      </c>
      <c r="AE636" s="62">
        <f t="shared" si="22"/>
        <v>0.75</v>
      </c>
    </row>
    <row r="637" spans="20:31">
      <c r="T637" s="55">
        <v>11</v>
      </c>
      <c r="U637" s="67">
        <v>2010</v>
      </c>
      <c r="V637" s="46" t="s">
        <v>124</v>
      </c>
      <c r="W637" s="46" t="s">
        <v>111</v>
      </c>
      <c r="X637" s="46" t="s">
        <v>140</v>
      </c>
      <c r="Y637" s="68" t="str">
        <f t="shared" si="21"/>
        <v>112010冷房ビル用マルチ無し（一定速）</v>
      </c>
      <c r="Z637" s="69">
        <v>0.25</v>
      </c>
      <c r="AA637" s="69">
        <v>0.75</v>
      </c>
      <c r="AB637" s="70">
        <v>0.25</v>
      </c>
      <c r="AC637" s="70">
        <v>0.75</v>
      </c>
      <c r="AD637" s="61">
        <f>HLOOKUP(T637,既存設備NO2!$E$16:$P$17,2,0)</f>
        <v>0</v>
      </c>
      <c r="AE637" s="62">
        <f t="shared" si="22"/>
        <v>0.75</v>
      </c>
    </row>
    <row r="638" spans="20:31">
      <c r="T638" s="55">
        <v>11</v>
      </c>
      <c r="U638" s="67">
        <v>2010</v>
      </c>
      <c r="V638" s="46" t="s">
        <v>124</v>
      </c>
      <c r="W638" s="46" t="s">
        <v>121</v>
      </c>
      <c r="X638" s="46" t="s">
        <v>140</v>
      </c>
      <c r="Y638" s="68" t="str">
        <f t="shared" si="21"/>
        <v>112010冷房設備用無し（一定速）</v>
      </c>
      <c r="Z638" s="69">
        <v>0.25</v>
      </c>
      <c r="AA638" s="69">
        <v>0.75</v>
      </c>
      <c r="AB638" s="70">
        <v>0.25</v>
      </c>
      <c r="AC638" s="70">
        <v>0.75</v>
      </c>
      <c r="AD638" s="61">
        <f>HLOOKUP(T638,既存設備NO2!$E$16:$P$17,2,0)</f>
        <v>0</v>
      </c>
      <c r="AE638" s="62">
        <f t="shared" si="22"/>
        <v>0.75</v>
      </c>
    </row>
    <row r="639" spans="20:31">
      <c r="T639" s="55">
        <v>11</v>
      </c>
      <c r="U639" s="67">
        <v>2010</v>
      </c>
      <c r="V639" s="46" t="s">
        <v>156</v>
      </c>
      <c r="W639" s="46" t="s">
        <v>125</v>
      </c>
      <c r="X639" s="46" t="s">
        <v>102</v>
      </c>
      <c r="Y639" s="68" t="str">
        <f t="shared" si="21"/>
        <v>112010暖房店舗用有り</v>
      </c>
      <c r="Z639" s="69">
        <v>-0.72</v>
      </c>
      <c r="AA639" s="69">
        <v>1.72</v>
      </c>
      <c r="AB639" s="70">
        <v>1.0757000000000001</v>
      </c>
      <c r="AC639" s="70">
        <v>1.2710999999999999</v>
      </c>
      <c r="AD639" s="61">
        <f>HLOOKUP(T639,既存設備NO2!$E$16:$P$17,2,0)</f>
        <v>0</v>
      </c>
      <c r="AE639" s="62">
        <f t="shared" si="22"/>
        <v>1.2709999999999999</v>
      </c>
    </row>
    <row r="640" spans="20:31">
      <c r="T640" s="55">
        <v>11</v>
      </c>
      <c r="U640" s="67">
        <v>2010</v>
      </c>
      <c r="V640" s="46" t="s">
        <v>156</v>
      </c>
      <c r="W640" s="46" t="s">
        <v>111</v>
      </c>
      <c r="X640" s="46" t="s">
        <v>102</v>
      </c>
      <c r="Y640" s="68" t="str">
        <f t="shared" si="21"/>
        <v>112010暖房ビル用マルチ有り</v>
      </c>
      <c r="Z640" s="69">
        <v>-0.7</v>
      </c>
      <c r="AA640" s="69">
        <v>1.7</v>
      </c>
      <c r="AB640" s="70">
        <v>1.036</v>
      </c>
      <c r="AC640" s="70">
        <v>1.266</v>
      </c>
      <c r="AD640" s="61">
        <f>HLOOKUP(T640,既存設備NO2!$E$16:$P$17,2,0)</f>
        <v>0</v>
      </c>
      <c r="AE640" s="62">
        <f t="shared" si="22"/>
        <v>1.266</v>
      </c>
    </row>
    <row r="641" spans="20:31">
      <c r="T641" s="55">
        <v>11</v>
      </c>
      <c r="U641" s="67">
        <v>2010</v>
      </c>
      <c r="V641" s="46" t="s">
        <v>156</v>
      </c>
      <c r="W641" s="46" t="s">
        <v>121</v>
      </c>
      <c r="X641" s="46" t="s">
        <v>102</v>
      </c>
      <c r="Y641" s="68" t="str">
        <f t="shared" si="21"/>
        <v>112010暖房設備用有り</v>
      </c>
      <c r="Z641" s="69">
        <v>-0.26</v>
      </c>
      <c r="AA641" s="69">
        <v>1.26</v>
      </c>
      <c r="AB641" s="70">
        <v>0.82779999999999998</v>
      </c>
      <c r="AC641" s="70">
        <v>0.98809999999999998</v>
      </c>
      <c r="AD641" s="61">
        <f>HLOOKUP(T641,既存設備NO2!$E$16:$P$17,2,0)</f>
        <v>0</v>
      </c>
      <c r="AE641" s="62">
        <f t="shared" si="22"/>
        <v>0.98799999999999999</v>
      </c>
    </row>
    <row r="642" spans="20:31">
      <c r="T642" s="55">
        <v>11</v>
      </c>
      <c r="U642" s="67">
        <v>2010</v>
      </c>
      <c r="V642" s="46" t="s">
        <v>156</v>
      </c>
      <c r="W642" s="46" t="s">
        <v>125</v>
      </c>
      <c r="X642" s="46" t="s">
        <v>140</v>
      </c>
      <c r="Y642" s="68" t="str">
        <f t="shared" si="21"/>
        <v>112010暖房店舗用無し（一定速）</v>
      </c>
      <c r="Z642" s="69">
        <v>0.25</v>
      </c>
      <c r="AA642" s="69">
        <v>0.75</v>
      </c>
      <c r="AB642" s="70">
        <v>0.25</v>
      </c>
      <c r="AC642" s="70">
        <v>0.75</v>
      </c>
      <c r="AD642" s="61">
        <f>HLOOKUP(T642,既存設備NO2!$E$16:$P$17,2,0)</f>
        <v>0</v>
      </c>
      <c r="AE642" s="62">
        <f t="shared" si="22"/>
        <v>0.75</v>
      </c>
    </row>
    <row r="643" spans="20:31">
      <c r="T643" s="55">
        <v>11</v>
      </c>
      <c r="U643" s="67">
        <v>2010</v>
      </c>
      <c r="V643" s="46" t="s">
        <v>156</v>
      </c>
      <c r="W643" s="46" t="s">
        <v>111</v>
      </c>
      <c r="X643" s="46" t="s">
        <v>140</v>
      </c>
      <c r="Y643" s="68" t="str">
        <f t="shared" si="21"/>
        <v>112010暖房ビル用マルチ無し（一定速）</v>
      </c>
      <c r="Z643" s="69">
        <v>0.25</v>
      </c>
      <c r="AA643" s="69">
        <v>0.75</v>
      </c>
      <c r="AB643" s="70">
        <v>0.25</v>
      </c>
      <c r="AC643" s="70">
        <v>0.75</v>
      </c>
      <c r="AD643" s="61">
        <f>HLOOKUP(T643,既存設備NO2!$E$16:$P$17,2,0)</f>
        <v>0</v>
      </c>
      <c r="AE643" s="62">
        <f t="shared" si="22"/>
        <v>0.75</v>
      </c>
    </row>
    <row r="644" spans="20:31">
      <c r="T644" s="55">
        <v>11</v>
      </c>
      <c r="U644" s="67">
        <v>2010</v>
      </c>
      <c r="V644" s="46" t="s">
        <v>156</v>
      </c>
      <c r="W644" s="46" t="s">
        <v>121</v>
      </c>
      <c r="X644" s="46" t="s">
        <v>140</v>
      </c>
      <c r="Y644" s="68" t="str">
        <f t="shared" si="21"/>
        <v>112010暖房設備用無し（一定速）</v>
      </c>
      <c r="Z644" s="69">
        <v>0.25</v>
      </c>
      <c r="AA644" s="69">
        <v>0.75</v>
      </c>
      <c r="AB644" s="70">
        <v>0.25</v>
      </c>
      <c r="AC644" s="70">
        <v>0.75</v>
      </c>
      <c r="AD644" s="61">
        <f>HLOOKUP(T644,既存設備NO2!$E$16:$P$17,2,0)</f>
        <v>0</v>
      </c>
      <c r="AE644" s="62">
        <f t="shared" si="22"/>
        <v>0.75</v>
      </c>
    </row>
    <row r="645" spans="20:31">
      <c r="T645" s="55">
        <v>11</v>
      </c>
      <c r="U645" s="67">
        <v>2015</v>
      </c>
      <c r="V645" s="46" t="s">
        <v>124</v>
      </c>
      <c r="W645" s="46" t="s">
        <v>125</v>
      </c>
      <c r="X645" s="46" t="s">
        <v>102</v>
      </c>
      <c r="Y645" s="68" t="str">
        <f t="shared" si="21"/>
        <v>112015冷房店舗用有り</v>
      </c>
      <c r="Z645" s="69">
        <v>-1.38</v>
      </c>
      <c r="AA645" s="69">
        <v>2.38</v>
      </c>
      <c r="AB645" s="70">
        <v>1.0581</v>
      </c>
      <c r="AC645" s="70">
        <v>1.7705</v>
      </c>
      <c r="AD645" s="61">
        <f>HLOOKUP(T645,既存設備NO2!$E$16:$P$17,2,0)</f>
        <v>0</v>
      </c>
      <c r="AE645" s="62">
        <f t="shared" si="22"/>
        <v>1.77</v>
      </c>
    </row>
    <row r="646" spans="20:31">
      <c r="T646" s="55">
        <v>11</v>
      </c>
      <c r="U646" s="67">
        <v>2015</v>
      </c>
      <c r="V646" s="46" t="s">
        <v>124</v>
      </c>
      <c r="W646" s="46" t="s">
        <v>111</v>
      </c>
      <c r="X646" s="46" t="s">
        <v>102</v>
      </c>
      <c r="Y646" s="68" t="str">
        <f t="shared" si="21"/>
        <v>112015冷房ビル用マルチ有り</v>
      </c>
      <c r="Z646" s="69">
        <v>-1.5740000000000001</v>
      </c>
      <c r="AA646" s="69">
        <v>2.5739999999999998</v>
      </c>
      <c r="AB646" s="70">
        <v>1.0751999999999999</v>
      </c>
      <c r="AC646" s="70">
        <v>1.9117</v>
      </c>
      <c r="AD646" s="61">
        <f>HLOOKUP(T646,既存設備NO2!$E$16:$P$17,2,0)</f>
        <v>0</v>
      </c>
      <c r="AE646" s="62">
        <f t="shared" si="22"/>
        <v>1.911</v>
      </c>
    </row>
    <row r="647" spans="20:31">
      <c r="T647" s="55">
        <v>11</v>
      </c>
      <c r="U647" s="56">
        <v>2015</v>
      </c>
      <c r="V647" s="57" t="s">
        <v>124</v>
      </c>
      <c r="W647" s="57" t="s">
        <v>121</v>
      </c>
      <c r="X647" s="57" t="s">
        <v>102</v>
      </c>
      <c r="Y647" s="58" t="str">
        <f t="shared" si="21"/>
        <v>112015冷房設備用有り</v>
      </c>
      <c r="Z647" s="59">
        <v>-0.62</v>
      </c>
      <c r="AA647" s="59">
        <v>1.62</v>
      </c>
      <c r="AB647" s="60">
        <v>1.0472999999999999</v>
      </c>
      <c r="AC647" s="60">
        <v>1.2032</v>
      </c>
      <c r="AD647" s="61">
        <f>HLOOKUP(T647,既存設備NO2!$E$16:$P$17,2,0)</f>
        <v>0</v>
      </c>
      <c r="AE647" s="62">
        <f t="shared" si="22"/>
        <v>1.2030000000000001</v>
      </c>
    </row>
    <row r="648" spans="20:31">
      <c r="T648" s="55">
        <v>11</v>
      </c>
      <c r="U648" s="56">
        <v>2015</v>
      </c>
      <c r="V648" s="57" t="s">
        <v>124</v>
      </c>
      <c r="W648" s="57" t="s">
        <v>125</v>
      </c>
      <c r="X648" s="57" t="s">
        <v>140</v>
      </c>
      <c r="Y648" s="58" t="str">
        <f t="shared" si="21"/>
        <v>112015冷房店舗用無し（一定速）</v>
      </c>
      <c r="Z648" s="59">
        <v>0.25</v>
      </c>
      <c r="AA648" s="59">
        <v>0.75</v>
      </c>
      <c r="AB648" s="60">
        <v>0.25</v>
      </c>
      <c r="AC648" s="60">
        <v>0.75</v>
      </c>
      <c r="AD648" s="61">
        <f>HLOOKUP(T648,既存設備NO2!$E$16:$P$17,2,0)</f>
        <v>0</v>
      </c>
      <c r="AE648" s="62">
        <f t="shared" si="22"/>
        <v>0.75</v>
      </c>
    </row>
    <row r="649" spans="20:31">
      <c r="T649" s="55">
        <v>11</v>
      </c>
      <c r="U649" s="56">
        <v>2015</v>
      </c>
      <c r="V649" s="57" t="s">
        <v>124</v>
      </c>
      <c r="W649" s="57" t="s">
        <v>111</v>
      </c>
      <c r="X649" s="57" t="s">
        <v>140</v>
      </c>
      <c r="Y649" s="58" t="str">
        <f t="shared" si="21"/>
        <v>112015冷房ビル用マルチ無し（一定速）</v>
      </c>
      <c r="Z649" s="59">
        <v>0.25</v>
      </c>
      <c r="AA649" s="59">
        <v>0.75</v>
      </c>
      <c r="AB649" s="60">
        <v>0.25</v>
      </c>
      <c r="AC649" s="60">
        <v>0.75</v>
      </c>
      <c r="AD649" s="61">
        <f>HLOOKUP(T649,既存設備NO2!$E$16:$P$17,2,0)</f>
        <v>0</v>
      </c>
      <c r="AE649" s="62">
        <f t="shared" si="22"/>
        <v>0.75</v>
      </c>
    </row>
    <row r="650" spans="20:31">
      <c r="T650" s="55">
        <v>11</v>
      </c>
      <c r="U650" s="56">
        <v>2015</v>
      </c>
      <c r="V650" s="57" t="s">
        <v>124</v>
      </c>
      <c r="W650" s="57" t="s">
        <v>121</v>
      </c>
      <c r="X650" s="57" t="s">
        <v>140</v>
      </c>
      <c r="Y650" s="58" t="str">
        <f t="shared" si="21"/>
        <v>112015冷房設備用無し（一定速）</v>
      </c>
      <c r="Z650" s="59">
        <v>0.25</v>
      </c>
      <c r="AA650" s="59">
        <v>0.75</v>
      </c>
      <c r="AB650" s="60">
        <v>0.25</v>
      </c>
      <c r="AC650" s="60">
        <v>0.75</v>
      </c>
      <c r="AD650" s="61">
        <f>HLOOKUP(T650,既存設備NO2!$E$16:$P$17,2,0)</f>
        <v>0</v>
      </c>
      <c r="AE650" s="62">
        <f t="shared" si="22"/>
        <v>0.75</v>
      </c>
    </row>
    <row r="651" spans="20:31">
      <c r="T651" s="55">
        <v>11</v>
      </c>
      <c r="U651" s="56">
        <v>2015</v>
      </c>
      <c r="V651" s="57" t="s">
        <v>156</v>
      </c>
      <c r="W651" s="57" t="s">
        <v>125</v>
      </c>
      <c r="X651" s="57" t="s">
        <v>102</v>
      </c>
      <c r="Y651" s="58" t="str">
        <f t="shared" si="21"/>
        <v>112015暖房店舗用有り</v>
      </c>
      <c r="Z651" s="59">
        <v>-0.97</v>
      </c>
      <c r="AA651" s="59">
        <v>1.97</v>
      </c>
      <c r="AB651" s="60">
        <v>1.0867</v>
      </c>
      <c r="AC651" s="60">
        <v>1.4558</v>
      </c>
      <c r="AD651" s="61">
        <f>HLOOKUP(T651,既存設備NO2!$E$16:$P$17,2,0)</f>
        <v>0</v>
      </c>
      <c r="AE651" s="62">
        <f t="shared" si="22"/>
        <v>1.4550000000000001</v>
      </c>
    </row>
    <row r="652" spans="20:31">
      <c r="T652" s="55">
        <v>11</v>
      </c>
      <c r="U652" s="56">
        <v>2015</v>
      </c>
      <c r="V652" s="57" t="s">
        <v>156</v>
      </c>
      <c r="W652" s="57" t="s">
        <v>111</v>
      </c>
      <c r="X652" s="57" t="s">
        <v>102</v>
      </c>
      <c r="Y652" s="58" t="str">
        <f t="shared" si="21"/>
        <v>112015暖房ビル用マルチ有り</v>
      </c>
      <c r="Z652" s="59">
        <v>-0.876</v>
      </c>
      <c r="AA652" s="59">
        <v>1.8759999999999999</v>
      </c>
      <c r="AB652" s="60">
        <v>1.0398000000000001</v>
      </c>
      <c r="AC652" s="60">
        <v>1.3971</v>
      </c>
      <c r="AD652" s="61">
        <f>HLOOKUP(T652,既存設備NO2!$E$16:$P$17,2,0)</f>
        <v>0</v>
      </c>
      <c r="AE652" s="62">
        <f t="shared" si="22"/>
        <v>1.397</v>
      </c>
    </row>
    <row r="653" spans="20:31">
      <c r="T653" s="55">
        <v>11</v>
      </c>
      <c r="U653" s="56">
        <v>2015</v>
      </c>
      <c r="V653" s="57" t="s">
        <v>156</v>
      </c>
      <c r="W653" s="57" t="s">
        <v>121</v>
      </c>
      <c r="X653" s="57" t="s">
        <v>102</v>
      </c>
      <c r="Y653" s="58" t="str">
        <f t="shared" si="21"/>
        <v>112015暖房設備用有り</v>
      </c>
      <c r="Z653" s="59">
        <v>-0.59799999999999998</v>
      </c>
      <c r="AA653" s="59">
        <v>1.5980000000000001</v>
      </c>
      <c r="AB653" s="60">
        <v>1.0339</v>
      </c>
      <c r="AC653" s="60">
        <v>1.19</v>
      </c>
      <c r="AD653" s="61">
        <f>HLOOKUP(T653,既存設備NO2!$E$16:$P$17,2,0)</f>
        <v>0</v>
      </c>
      <c r="AE653" s="62">
        <f t="shared" si="22"/>
        <v>1.19</v>
      </c>
    </row>
    <row r="654" spans="20:31">
      <c r="T654" s="55">
        <v>11</v>
      </c>
      <c r="U654" s="56">
        <v>2015</v>
      </c>
      <c r="V654" s="57" t="s">
        <v>156</v>
      </c>
      <c r="W654" s="57" t="s">
        <v>125</v>
      </c>
      <c r="X654" s="57" t="s">
        <v>140</v>
      </c>
      <c r="Y654" s="58" t="str">
        <f t="shared" si="21"/>
        <v>112015暖房店舗用無し（一定速）</v>
      </c>
      <c r="Z654" s="59">
        <v>0.25</v>
      </c>
      <c r="AA654" s="59">
        <v>0.75</v>
      </c>
      <c r="AB654" s="60">
        <v>0.25</v>
      </c>
      <c r="AC654" s="60">
        <v>0.75</v>
      </c>
      <c r="AD654" s="61">
        <f>HLOOKUP(T654,既存設備NO2!$E$16:$P$17,2,0)</f>
        <v>0</v>
      </c>
      <c r="AE654" s="62">
        <f t="shared" si="22"/>
        <v>0.75</v>
      </c>
    </row>
    <row r="655" spans="20:31">
      <c r="T655" s="55">
        <v>11</v>
      </c>
      <c r="U655" s="56">
        <v>2015</v>
      </c>
      <c r="V655" s="57" t="s">
        <v>156</v>
      </c>
      <c r="W655" s="57" t="s">
        <v>111</v>
      </c>
      <c r="X655" s="57" t="s">
        <v>140</v>
      </c>
      <c r="Y655" s="58" t="str">
        <f t="shared" si="21"/>
        <v>112015暖房ビル用マルチ無し（一定速）</v>
      </c>
      <c r="Z655" s="59">
        <v>0.25</v>
      </c>
      <c r="AA655" s="59">
        <v>0.75</v>
      </c>
      <c r="AB655" s="60">
        <v>0.25</v>
      </c>
      <c r="AC655" s="60">
        <v>0.75</v>
      </c>
      <c r="AD655" s="61">
        <f>HLOOKUP(T655,既存設備NO2!$E$16:$P$17,2,0)</f>
        <v>0</v>
      </c>
      <c r="AE655" s="62">
        <f t="shared" si="22"/>
        <v>0.75</v>
      </c>
    </row>
    <row r="656" spans="20:31">
      <c r="T656" s="55">
        <v>11</v>
      </c>
      <c r="U656" s="57">
        <v>2015</v>
      </c>
      <c r="V656" s="57" t="s">
        <v>156</v>
      </c>
      <c r="W656" s="57" t="s">
        <v>121</v>
      </c>
      <c r="X656" s="57" t="s">
        <v>140</v>
      </c>
      <c r="Y656" s="58" t="str">
        <f t="shared" si="21"/>
        <v>112015暖房設備用無し（一定速）</v>
      </c>
      <c r="Z656" s="59">
        <v>0.25</v>
      </c>
      <c r="AA656" s="59">
        <v>0.75</v>
      </c>
      <c r="AB656" s="60">
        <v>0.25</v>
      </c>
      <c r="AC656" s="60">
        <v>0.75</v>
      </c>
      <c r="AD656" s="61">
        <f>HLOOKUP(T656,既存設備NO2!$E$16:$P$17,2,0)</f>
        <v>0</v>
      </c>
      <c r="AE656" s="62">
        <f t="shared" si="22"/>
        <v>0.75</v>
      </c>
    </row>
    <row r="657" spans="20:31">
      <c r="T657" s="71">
        <v>11</v>
      </c>
      <c r="U657" s="72">
        <v>2020</v>
      </c>
      <c r="V657" s="72" t="s">
        <v>124</v>
      </c>
      <c r="W657" s="72" t="s">
        <v>125</v>
      </c>
      <c r="X657" s="72" t="s">
        <v>102</v>
      </c>
      <c r="Y657" s="73" t="str">
        <f t="shared" si="21"/>
        <v>112020冷房店舗用有り</v>
      </c>
      <c r="Z657" s="72">
        <v>-1.38</v>
      </c>
      <c r="AA657" s="72">
        <v>2.38</v>
      </c>
      <c r="AB657" s="72">
        <v>1.0581</v>
      </c>
      <c r="AC657" s="72">
        <v>1.7705</v>
      </c>
      <c r="AD657" s="61">
        <f>HLOOKUP(T657,既存設備NO2!$E$16:$P$17,2,0)</f>
        <v>0</v>
      </c>
      <c r="AE657" s="74">
        <f t="shared" si="22"/>
        <v>1.77</v>
      </c>
    </row>
    <row r="658" spans="20:31">
      <c r="T658" s="71">
        <v>11</v>
      </c>
      <c r="U658" s="72">
        <v>2020</v>
      </c>
      <c r="V658" s="72" t="s">
        <v>124</v>
      </c>
      <c r="W658" s="72" t="s">
        <v>111</v>
      </c>
      <c r="X658" s="72" t="s">
        <v>102</v>
      </c>
      <c r="Y658" s="73" t="str">
        <f t="shared" si="21"/>
        <v>112020冷房ビル用マルチ有り</v>
      </c>
      <c r="Z658" s="72">
        <v>-1.68</v>
      </c>
      <c r="AA658" s="72">
        <v>2.68</v>
      </c>
      <c r="AB658" s="72">
        <v>1.0788</v>
      </c>
      <c r="AC658" s="72">
        <v>2.0053000000000001</v>
      </c>
      <c r="AD658" s="61">
        <f>HLOOKUP(T658,既存設備NO2!$E$16:$P$17,2,0)</f>
        <v>0</v>
      </c>
      <c r="AE658" s="74">
        <f t="shared" si="22"/>
        <v>2.0049999999999999</v>
      </c>
    </row>
    <row r="659" spans="20:31">
      <c r="T659" s="71">
        <v>11</v>
      </c>
      <c r="U659" s="72">
        <v>2020</v>
      </c>
      <c r="V659" s="72" t="s">
        <v>124</v>
      </c>
      <c r="W659" s="72" t="s">
        <v>121</v>
      </c>
      <c r="X659" s="72" t="s">
        <v>102</v>
      </c>
      <c r="Y659" s="73" t="str">
        <f t="shared" si="21"/>
        <v>112020冷房設備用有り</v>
      </c>
      <c r="Z659" s="72">
        <v>-0.62</v>
      </c>
      <c r="AA659" s="72">
        <v>1.62</v>
      </c>
      <c r="AB659" s="72">
        <v>1.0472999999999999</v>
      </c>
      <c r="AC659" s="72">
        <v>1.2032</v>
      </c>
      <c r="AD659" s="61">
        <f>HLOOKUP(T659,既存設備NO2!$E$16:$P$17,2,0)</f>
        <v>0</v>
      </c>
      <c r="AE659" s="74">
        <f t="shared" si="22"/>
        <v>1.2030000000000001</v>
      </c>
    </row>
    <row r="660" spans="20:31">
      <c r="T660" s="71">
        <v>11</v>
      </c>
      <c r="U660" s="72">
        <v>2020</v>
      </c>
      <c r="V660" s="72" t="s">
        <v>124</v>
      </c>
      <c r="W660" s="72" t="s">
        <v>125</v>
      </c>
      <c r="X660" s="72" t="s">
        <v>140</v>
      </c>
      <c r="Y660" s="73" t="str">
        <f t="shared" si="21"/>
        <v>112020冷房店舗用無し（一定速）</v>
      </c>
      <c r="Z660" s="75">
        <v>0.25</v>
      </c>
      <c r="AA660" s="75">
        <v>0.75</v>
      </c>
      <c r="AB660" s="76">
        <v>0.25</v>
      </c>
      <c r="AC660" s="76">
        <v>0.75</v>
      </c>
      <c r="AD660" s="61">
        <f>HLOOKUP(T660,既存設備NO2!$E$16:$P$17,2,0)</f>
        <v>0</v>
      </c>
      <c r="AE660" s="74">
        <f t="shared" si="22"/>
        <v>0.75</v>
      </c>
    </row>
    <row r="661" spans="20:31">
      <c r="T661" s="71">
        <v>11</v>
      </c>
      <c r="U661" s="72">
        <v>2020</v>
      </c>
      <c r="V661" s="72" t="s">
        <v>124</v>
      </c>
      <c r="W661" s="72" t="s">
        <v>111</v>
      </c>
      <c r="X661" s="72" t="s">
        <v>140</v>
      </c>
      <c r="Y661" s="73" t="str">
        <f t="shared" si="21"/>
        <v>112020冷房ビル用マルチ無し（一定速）</v>
      </c>
      <c r="Z661" s="75">
        <v>0.25</v>
      </c>
      <c r="AA661" s="75">
        <v>0.75</v>
      </c>
      <c r="AB661" s="76">
        <v>0.25</v>
      </c>
      <c r="AC661" s="76">
        <v>0.75</v>
      </c>
      <c r="AD661" s="61">
        <f>HLOOKUP(T661,既存設備NO2!$E$16:$P$17,2,0)</f>
        <v>0</v>
      </c>
      <c r="AE661" s="74">
        <f t="shared" si="22"/>
        <v>0.75</v>
      </c>
    </row>
    <row r="662" spans="20:31">
      <c r="T662" s="71">
        <v>11</v>
      </c>
      <c r="U662" s="72">
        <v>2020</v>
      </c>
      <c r="V662" s="72" t="s">
        <v>124</v>
      </c>
      <c r="W662" s="72" t="s">
        <v>121</v>
      </c>
      <c r="X662" s="72" t="s">
        <v>140</v>
      </c>
      <c r="Y662" s="73" t="str">
        <f t="shared" si="21"/>
        <v>112020冷房設備用無し（一定速）</v>
      </c>
      <c r="Z662" s="75">
        <v>0.25</v>
      </c>
      <c r="AA662" s="75">
        <v>0.75</v>
      </c>
      <c r="AB662" s="76">
        <v>0.25</v>
      </c>
      <c r="AC662" s="76">
        <v>0.75</v>
      </c>
      <c r="AD662" s="61">
        <f>HLOOKUP(T662,既存設備NO2!$E$16:$P$17,2,0)</f>
        <v>0</v>
      </c>
      <c r="AE662" s="74">
        <f t="shared" si="22"/>
        <v>0.75</v>
      </c>
    </row>
    <row r="663" spans="20:31">
      <c r="T663" s="71">
        <v>11</v>
      </c>
      <c r="U663" s="72">
        <v>2020</v>
      </c>
      <c r="V663" s="72" t="s">
        <v>156</v>
      </c>
      <c r="W663" s="72" t="s">
        <v>125</v>
      </c>
      <c r="X663" s="72" t="s">
        <v>102</v>
      </c>
      <c r="Y663" s="73" t="str">
        <f t="shared" si="21"/>
        <v>112020暖房店舗用有り</v>
      </c>
      <c r="Z663" s="72">
        <v>-0.96</v>
      </c>
      <c r="AA663" s="72">
        <v>1.96</v>
      </c>
      <c r="AB663" s="72">
        <v>1.0862000000000001</v>
      </c>
      <c r="AC663" s="72">
        <v>1.4483999999999999</v>
      </c>
      <c r="AD663" s="61">
        <f>HLOOKUP(T663,既存設備NO2!$E$16:$P$17,2,0)</f>
        <v>0</v>
      </c>
      <c r="AE663" s="74">
        <f t="shared" si="22"/>
        <v>1.448</v>
      </c>
    </row>
    <row r="664" spans="20:31">
      <c r="T664" s="71">
        <v>11</v>
      </c>
      <c r="U664" s="72">
        <v>2020</v>
      </c>
      <c r="V664" s="72" t="s">
        <v>156</v>
      </c>
      <c r="W664" s="72" t="s">
        <v>111</v>
      </c>
      <c r="X664" s="72" t="s">
        <v>102</v>
      </c>
      <c r="Y664" s="73" t="str">
        <f t="shared" si="21"/>
        <v>112020暖房ビル用マルチ有り</v>
      </c>
      <c r="Z664" s="72">
        <v>-1.1000000000000001</v>
      </c>
      <c r="AA664" s="72">
        <v>2.1</v>
      </c>
      <c r="AB664" s="72">
        <v>1.0416000000000001</v>
      </c>
      <c r="AC664" s="72">
        <v>1.4596</v>
      </c>
      <c r="AD664" s="61">
        <f>HLOOKUP(T664,既存設備NO2!$E$16:$P$17,2,0)</f>
        <v>0</v>
      </c>
      <c r="AE664" s="74">
        <f t="shared" si="22"/>
        <v>1.4590000000000001</v>
      </c>
    </row>
    <row r="665" spans="20:31">
      <c r="T665" s="71">
        <v>11</v>
      </c>
      <c r="U665" s="72">
        <v>2020</v>
      </c>
      <c r="V665" s="72" t="s">
        <v>156</v>
      </c>
      <c r="W665" s="72" t="s">
        <v>121</v>
      </c>
      <c r="X665" s="72" t="s">
        <v>102</v>
      </c>
      <c r="Y665" s="73" t="str">
        <f t="shared" si="21"/>
        <v>112020暖房設備用有り</v>
      </c>
      <c r="Z665" s="72">
        <v>-0.46</v>
      </c>
      <c r="AA665" s="72">
        <v>1.46</v>
      </c>
      <c r="AB665" s="72">
        <v>0.94</v>
      </c>
      <c r="AC665" s="72">
        <v>1.1100000000000001</v>
      </c>
      <c r="AD665" s="61">
        <f>HLOOKUP(T665,既存設備NO2!$E$16:$P$17,2,0)</f>
        <v>0</v>
      </c>
      <c r="AE665" s="74">
        <f t="shared" si="22"/>
        <v>1.1100000000000001</v>
      </c>
    </row>
    <row r="666" spans="20:31">
      <c r="T666" s="71">
        <v>11</v>
      </c>
      <c r="U666" s="72">
        <v>2020</v>
      </c>
      <c r="V666" s="72" t="s">
        <v>156</v>
      </c>
      <c r="W666" s="72" t="s">
        <v>125</v>
      </c>
      <c r="X666" s="72" t="s">
        <v>140</v>
      </c>
      <c r="Y666" s="73" t="str">
        <f t="shared" si="21"/>
        <v>112020暖房店舗用無し（一定速）</v>
      </c>
      <c r="Z666" s="75">
        <v>0.25</v>
      </c>
      <c r="AA666" s="75">
        <v>0.75</v>
      </c>
      <c r="AB666" s="76">
        <v>0.25</v>
      </c>
      <c r="AC666" s="76">
        <v>0.75</v>
      </c>
      <c r="AD666" s="61">
        <f>HLOOKUP(T666,既存設備NO2!$E$16:$P$17,2,0)</f>
        <v>0</v>
      </c>
      <c r="AE666" s="74">
        <f t="shared" si="22"/>
        <v>0.75</v>
      </c>
    </row>
    <row r="667" spans="20:31">
      <c r="T667" s="71">
        <v>11</v>
      </c>
      <c r="U667" s="72">
        <v>2020</v>
      </c>
      <c r="V667" s="72" t="s">
        <v>156</v>
      </c>
      <c r="W667" s="72" t="s">
        <v>111</v>
      </c>
      <c r="X667" s="72" t="s">
        <v>140</v>
      </c>
      <c r="Y667" s="73" t="str">
        <f t="shared" si="21"/>
        <v>112020暖房ビル用マルチ無し（一定速）</v>
      </c>
      <c r="Z667" s="75">
        <v>0.25</v>
      </c>
      <c r="AA667" s="75">
        <v>0.75</v>
      </c>
      <c r="AB667" s="76">
        <v>0.25</v>
      </c>
      <c r="AC667" s="76">
        <v>0.75</v>
      </c>
      <c r="AD667" s="61">
        <f>HLOOKUP(T667,既存設備NO2!$E$16:$P$17,2,0)</f>
        <v>0</v>
      </c>
      <c r="AE667" s="74">
        <f t="shared" si="22"/>
        <v>0.75</v>
      </c>
    </row>
    <row r="668" spans="20:31">
      <c r="T668" s="71">
        <v>11</v>
      </c>
      <c r="U668" s="72">
        <v>2020</v>
      </c>
      <c r="V668" s="72" t="s">
        <v>156</v>
      </c>
      <c r="W668" s="72" t="s">
        <v>121</v>
      </c>
      <c r="X668" s="72" t="s">
        <v>140</v>
      </c>
      <c r="Y668" s="73" t="str">
        <f t="shared" si="21"/>
        <v>112020暖房設備用無し（一定速）</v>
      </c>
      <c r="Z668" s="75">
        <v>0.25</v>
      </c>
      <c r="AA668" s="75">
        <v>0.75</v>
      </c>
      <c r="AB668" s="76">
        <v>0.25</v>
      </c>
      <c r="AC668" s="76">
        <v>0.75</v>
      </c>
      <c r="AD668" s="61">
        <f>HLOOKUP(T668,既存設備NO2!$E$16:$P$17,2,0)</f>
        <v>0</v>
      </c>
      <c r="AE668" s="74">
        <f t="shared" si="22"/>
        <v>0.75</v>
      </c>
    </row>
    <row r="669" spans="20:31">
      <c r="T669" s="55">
        <v>12</v>
      </c>
      <c r="U669" s="56">
        <v>1995</v>
      </c>
      <c r="V669" s="57" t="s">
        <v>124</v>
      </c>
      <c r="W669" s="57" t="s">
        <v>125</v>
      </c>
      <c r="X669" s="57" t="s">
        <v>102</v>
      </c>
      <c r="Y669" s="58" t="str">
        <f t="shared" si="21"/>
        <v>121995冷房店舗用有り</v>
      </c>
      <c r="Z669" s="59">
        <v>0.32</v>
      </c>
      <c r="AA669" s="59">
        <v>0.68</v>
      </c>
      <c r="AB669" s="60">
        <v>1.0165999999999999</v>
      </c>
      <c r="AC669" s="60">
        <v>0.50590000000000002</v>
      </c>
      <c r="AD669" s="61">
        <f>HLOOKUP(T669,既存設備NO2!$E$16:$P$17,2,0)</f>
        <v>0</v>
      </c>
      <c r="AE669" s="62">
        <f t="shared" si="22"/>
        <v>0.505</v>
      </c>
    </row>
    <row r="670" spans="20:31">
      <c r="T670" s="55">
        <v>12</v>
      </c>
      <c r="U670" s="56">
        <v>1995</v>
      </c>
      <c r="V670" s="57" t="s">
        <v>124</v>
      </c>
      <c r="W670" s="57" t="s">
        <v>111</v>
      </c>
      <c r="X670" s="57" t="s">
        <v>102</v>
      </c>
      <c r="Y670" s="58" t="str">
        <f t="shared" si="21"/>
        <v>121995冷房ビル用マルチ有り</v>
      </c>
      <c r="Z670" s="59">
        <v>-0.218</v>
      </c>
      <c r="AA670" s="59">
        <v>1.218</v>
      </c>
      <c r="AB670" s="60">
        <v>1.0356000000000001</v>
      </c>
      <c r="AC670" s="60">
        <v>0.90459999999999996</v>
      </c>
      <c r="AD670" s="61">
        <f>HLOOKUP(T670,既存設備NO2!$E$16:$P$17,2,0)</f>
        <v>0</v>
      </c>
      <c r="AE670" s="62">
        <f t="shared" si="22"/>
        <v>0.90400000000000003</v>
      </c>
    </row>
    <row r="671" spans="20:31">
      <c r="T671" s="55">
        <v>12</v>
      </c>
      <c r="U671" s="56">
        <v>1995</v>
      </c>
      <c r="V671" s="57" t="s">
        <v>124</v>
      </c>
      <c r="W671" s="57" t="s">
        <v>121</v>
      </c>
      <c r="X671" s="57" t="s">
        <v>102</v>
      </c>
      <c r="Y671" s="58" t="str">
        <f t="shared" si="21"/>
        <v>121995冷房設備用有り</v>
      </c>
      <c r="Z671" s="59">
        <v>0.25</v>
      </c>
      <c r="AA671" s="59">
        <v>0.75</v>
      </c>
      <c r="AB671" s="60">
        <v>1.0219</v>
      </c>
      <c r="AC671" s="60">
        <v>0.55700000000000005</v>
      </c>
      <c r="AD671" s="61">
        <f>HLOOKUP(T671,既存設備NO2!$E$16:$P$17,2,0)</f>
        <v>0</v>
      </c>
      <c r="AE671" s="62">
        <f t="shared" si="22"/>
        <v>0.55700000000000005</v>
      </c>
    </row>
    <row r="672" spans="20:31">
      <c r="T672" s="55">
        <v>12</v>
      </c>
      <c r="U672" s="56">
        <v>1995</v>
      </c>
      <c r="V672" s="57" t="s">
        <v>124</v>
      </c>
      <c r="W672" s="57" t="s">
        <v>125</v>
      </c>
      <c r="X672" s="57" t="s">
        <v>140</v>
      </c>
      <c r="Y672" s="58" t="str">
        <f t="shared" si="21"/>
        <v>121995冷房店舗用無し（一定速）</v>
      </c>
      <c r="Z672" s="59">
        <v>0.26</v>
      </c>
      <c r="AA672" s="59">
        <v>0.74</v>
      </c>
      <c r="AB672" s="60">
        <v>0.26</v>
      </c>
      <c r="AC672" s="60">
        <v>0.74</v>
      </c>
      <c r="AD672" s="61">
        <f>HLOOKUP(T672,既存設備NO2!$E$16:$P$17,2,0)</f>
        <v>0</v>
      </c>
      <c r="AE672" s="62">
        <f t="shared" si="22"/>
        <v>0.74</v>
      </c>
    </row>
    <row r="673" spans="20:31">
      <c r="T673" s="55">
        <v>12</v>
      </c>
      <c r="U673" s="56">
        <v>1995</v>
      </c>
      <c r="V673" s="57" t="s">
        <v>124</v>
      </c>
      <c r="W673" s="57" t="s">
        <v>111</v>
      </c>
      <c r="X673" s="57" t="s">
        <v>140</v>
      </c>
      <c r="Y673" s="58" t="str">
        <f t="shared" si="21"/>
        <v>121995冷房ビル用マルチ無し（一定速）</v>
      </c>
      <c r="Z673" s="59">
        <v>0.26</v>
      </c>
      <c r="AA673" s="59">
        <v>0.74</v>
      </c>
      <c r="AB673" s="60">
        <v>0.26</v>
      </c>
      <c r="AC673" s="60">
        <v>0.74</v>
      </c>
      <c r="AD673" s="61">
        <f>HLOOKUP(T673,既存設備NO2!$E$16:$P$17,2,0)</f>
        <v>0</v>
      </c>
      <c r="AE673" s="62">
        <f t="shared" si="22"/>
        <v>0.74</v>
      </c>
    </row>
    <row r="674" spans="20:31">
      <c r="T674" s="55">
        <v>12</v>
      </c>
      <c r="U674" s="56">
        <v>1995</v>
      </c>
      <c r="V674" s="57" t="s">
        <v>124</v>
      </c>
      <c r="W674" s="57" t="s">
        <v>121</v>
      </c>
      <c r="X674" s="57" t="s">
        <v>140</v>
      </c>
      <c r="Y674" s="58" t="str">
        <f t="shared" si="21"/>
        <v>121995冷房設備用無し（一定速）</v>
      </c>
      <c r="Z674" s="59">
        <v>0.26</v>
      </c>
      <c r="AA674" s="59">
        <v>0.74</v>
      </c>
      <c r="AB674" s="60">
        <v>0.26</v>
      </c>
      <c r="AC674" s="60">
        <v>0.74</v>
      </c>
      <c r="AD674" s="61">
        <f>HLOOKUP(T674,既存設備NO2!$E$16:$P$17,2,0)</f>
        <v>0</v>
      </c>
      <c r="AE674" s="62">
        <f t="shared" si="22"/>
        <v>0.74</v>
      </c>
    </row>
    <row r="675" spans="20:31">
      <c r="T675" s="55">
        <v>12</v>
      </c>
      <c r="U675" s="56">
        <v>1995</v>
      </c>
      <c r="V675" s="57" t="s">
        <v>156</v>
      </c>
      <c r="W675" s="57" t="s">
        <v>125</v>
      </c>
      <c r="X675" s="57" t="s">
        <v>102</v>
      </c>
      <c r="Y675" s="58" t="str">
        <f t="shared" si="21"/>
        <v>121995暖房店舗用有り</v>
      </c>
      <c r="Z675" s="59">
        <v>0.374</v>
      </c>
      <c r="AA675" s="59">
        <v>0.626</v>
      </c>
      <c r="AB675" s="60">
        <v>1.0275000000000001</v>
      </c>
      <c r="AC675" s="60">
        <v>0.46260000000000001</v>
      </c>
      <c r="AD675" s="61">
        <f>HLOOKUP(T675,既存設備NO2!$E$16:$P$17,2,0)</f>
        <v>0</v>
      </c>
      <c r="AE675" s="62">
        <f t="shared" si="22"/>
        <v>0.46200000000000002</v>
      </c>
    </row>
    <row r="676" spans="20:31">
      <c r="T676" s="55">
        <v>12</v>
      </c>
      <c r="U676" s="56">
        <v>1995</v>
      </c>
      <c r="V676" s="57" t="s">
        <v>156</v>
      </c>
      <c r="W676" s="57" t="s">
        <v>111</v>
      </c>
      <c r="X676" s="57" t="s">
        <v>102</v>
      </c>
      <c r="Y676" s="58" t="str">
        <f t="shared" si="21"/>
        <v>121995暖房ビル用マルチ有り</v>
      </c>
      <c r="Z676" s="59">
        <v>-0.112</v>
      </c>
      <c r="AA676" s="59">
        <v>1.1120000000000001</v>
      </c>
      <c r="AB676" s="60">
        <v>1.0236000000000001</v>
      </c>
      <c r="AC676" s="60">
        <v>0.82809999999999995</v>
      </c>
      <c r="AD676" s="61">
        <f>HLOOKUP(T676,既存設備NO2!$E$16:$P$17,2,0)</f>
        <v>0</v>
      </c>
      <c r="AE676" s="62">
        <f t="shared" si="22"/>
        <v>0.82799999999999996</v>
      </c>
    </row>
    <row r="677" spans="20:31">
      <c r="T677" s="55">
        <v>12</v>
      </c>
      <c r="U677" s="56">
        <v>1995</v>
      </c>
      <c r="V677" s="57" t="s">
        <v>156</v>
      </c>
      <c r="W677" s="57" t="s">
        <v>121</v>
      </c>
      <c r="X677" s="57" t="s">
        <v>102</v>
      </c>
      <c r="Y677" s="58" t="str">
        <f t="shared" si="21"/>
        <v>121995暖房設備用有り</v>
      </c>
      <c r="Z677" s="59">
        <v>0.25</v>
      </c>
      <c r="AA677" s="59">
        <v>0.75</v>
      </c>
      <c r="AB677" s="60">
        <v>1.0159</v>
      </c>
      <c r="AC677" s="60">
        <v>0.5585</v>
      </c>
      <c r="AD677" s="61">
        <f>HLOOKUP(T677,既存設備NO2!$E$16:$P$17,2,0)</f>
        <v>0</v>
      </c>
      <c r="AE677" s="62">
        <f t="shared" si="22"/>
        <v>0.55800000000000005</v>
      </c>
    </row>
    <row r="678" spans="20:31">
      <c r="T678" s="55">
        <v>12</v>
      </c>
      <c r="U678" s="56">
        <v>1995</v>
      </c>
      <c r="V678" s="57" t="s">
        <v>156</v>
      </c>
      <c r="W678" s="57" t="s">
        <v>125</v>
      </c>
      <c r="X678" s="57" t="s">
        <v>140</v>
      </c>
      <c r="Y678" s="58" t="str">
        <f t="shared" si="21"/>
        <v>121995暖房店舗用無し（一定速）</v>
      </c>
      <c r="Z678" s="59">
        <v>0.26</v>
      </c>
      <c r="AA678" s="59">
        <v>0.74</v>
      </c>
      <c r="AB678" s="60">
        <v>0.26</v>
      </c>
      <c r="AC678" s="60">
        <v>0.74</v>
      </c>
      <c r="AD678" s="61">
        <f>HLOOKUP(T678,既存設備NO2!$E$16:$P$17,2,0)</f>
        <v>0</v>
      </c>
      <c r="AE678" s="62">
        <f t="shared" si="22"/>
        <v>0.74</v>
      </c>
    </row>
    <row r="679" spans="20:31">
      <c r="T679" s="55">
        <v>12</v>
      </c>
      <c r="U679" s="56">
        <v>1995</v>
      </c>
      <c r="V679" s="57" t="s">
        <v>156</v>
      </c>
      <c r="W679" s="57" t="s">
        <v>111</v>
      </c>
      <c r="X679" s="57" t="s">
        <v>140</v>
      </c>
      <c r="Y679" s="58" t="str">
        <f t="shared" si="21"/>
        <v>121995暖房ビル用マルチ無し（一定速）</v>
      </c>
      <c r="Z679" s="59">
        <v>0.26</v>
      </c>
      <c r="AA679" s="59">
        <v>0.74</v>
      </c>
      <c r="AB679" s="60">
        <v>0.26</v>
      </c>
      <c r="AC679" s="60">
        <v>0.74</v>
      </c>
      <c r="AD679" s="61">
        <f>HLOOKUP(T679,既存設備NO2!$E$16:$P$17,2,0)</f>
        <v>0</v>
      </c>
      <c r="AE679" s="62">
        <f t="shared" si="22"/>
        <v>0.74</v>
      </c>
    </row>
    <row r="680" spans="20:31">
      <c r="T680" s="55">
        <v>12</v>
      </c>
      <c r="U680" s="56">
        <v>1995</v>
      </c>
      <c r="V680" s="57" t="s">
        <v>156</v>
      </c>
      <c r="W680" s="57" t="s">
        <v>121</v>
      </c>
      <c r="X680" s="57" t="s">
        <v>140</v>
      </c>
      <c r="Y680" s="58" t="str">
        <f t="shared" si="21"/>
        <v>121995暖房設備用無し（一定速）</v>
      </c>
      <c r="Z680" s="59">
        <v>0.26</v>
      </c>
      <c r="AA680" s="59">
        <v>0.74</v>
      </c>
      <c r="AB680" s="60">
        <v>0.26</v>
      </c>
      <c r="AC680" s="60">
        <v>0.74</v>
      </c>
      <c r="AD680" s="61">
        <f>HLOOKUP(T680,既存設備NO2!$E$16:$P$17,2,0)</f>
        <v>0</v>
      </c>
      <c r="AE680" s="62">
        <f t="shared" si="22"/>
        <v>0.74</v>
      </c>
    </row>
    <row r="681" spans="20:31">
      <c r="T681" s="55">
        <v>12</v>
      </c>
      <c r="U681" s="56">
        <v>2005</v>
      </c>
      <c r="V681" s="57" t="s">
        <v>124</v>
      </c>
      <c r="W681" s="57" t="s">
        <v>125</v>
      </c>
      <c r="X681" s="57" t="s">
        <v>102</v>
      </c>
      <c r="Y681" s="58" t="str">
        <f t="shared" si="21"/>
        <v>122005冷房店舗用有り</v>
      </c>
      <c r="Z681" s="59">
        <v>-0.86599999999999999</v>
      </c>
      <c r="AA681" s="59">
        <v>1.8660000000000001</v>
      </c>
      <c r="AB681" s="60">
        <v>1.0455000000000001</v>
      </c>
      <c r="AC681" s="60">
        <v>1.3880999999999999</v>
      </c>
      <c r="AD681" s="61">
        <f>HLOOKUP(T681,既存設備NO2!$E$16:$P$17,2,0)</f>
        <v>0</v>
      </c>
      <c r="AE681" s="62">
        <f t="shared" si="22"/>
        <v>1.3879999999999999</v>
      </c>
    </row>
    <row r="682" spans="20:31">
      <c r="T682" s="55">
        <v>12</v>
      </c>
      <c r="U682" s="56">
        <v>2005</v>
      </c>
      <c r="V682" s="57" t="s">
        <v>124</v>
      </c>
      <c r="W682" s="57" t="s">
        <v>111</v>
      </c>
      <c r="X682" s="57" t="s">
        <v>102</v>
      </c>
      <c r="Y682" s="58" t="str">
        <f t="shared" si="21"/>
        <v>122005冷房ビル用マルチ有り</v>
      </c>
      <c r="Z682" s="59">
        <v>-0.68200000000000005</v>
      </c>
      <c r="AA682" s="59">
        <v>1.6819999999999999</v>
      </c>
      <c r="AB682" s="60">
        <v>1.0490999999999999</v>
      </c>
      <c r="AC682" s="60">
        <v>1.2492000000000001</v>
      </c>
      <c r="AD682" s="61">
        <f>HLOOKUP(T682,既存設備NO2!$E$16:$P$17,2,0)</f>
        <v>0</v>
      </c>
      <c r="AE682" s="62">
        <f t="shared" si="22"/>
        <v>1.2490000000000001</v>
      </c>
    </row>
    <row r="683" spans="20:31">
      <c r="T683" s="55">
        <v>12</v>
      </c>
      <c r="U683" s="56">
        <v>2005</v>
      </c>
      <c r="V683" s="57" t="s">
        <v>124</v>
      </c>
      <c r="W683" s="57" t="s">
        <v>121</v>
      </c>
      <c r="X683" s="57" t="s">
        <v>102</v>
      </c>
      <c r="Y683" s="58" t="str">
        <f t="shared" si="21"/>
        <v>122005冷房設備用有り</v>
      </c>
      <c r="Z683" s="59">
        <v>-0.114</v>
      </c>
      <c r="AA683" s="59">
        <v>1.1140000000000001</v>
      </c>
      <c r="AB683" s="60">
        <v>1.0325</v>
      </c>
      <c r="AC683" s="60">
        <v>0.82740000000000002</v>
      </c>
      <c r="AD683" s="61">
        <f>HLOOKUP(T683,既存設備NO2!$E$16:$P$17,2,0)</f>
        <v>0</v>
      </c>
      <c r="AE683" s="62">
        <f t="shared" si="22"/>
        <v>0.82699999999999996</v>
      </c>
    </row>
    <row r="684" spans="20:31">
      <c r="T684" s="55">
        <v>12</v>
      </c>
      <c r="U684" s="56">
        <v>2005</v>
      </c>
      <c r="V684" s="57" t="s">
        <v>124</v>
      </c>
      <c r="W684" s="57" t="s">
        <v>125</v>
      </c>
      <c r="X684" s="57" t="s">
        <v>140</v>
      </c>
      <c r="Y684" s="58" t="str">
        <f t="shared" si="21"/>
        <v>122005冷房店舗用無し（一定速）</v>
      </c>
      <c r="Z684" s="59">
        <v>0.25</v>
      </c>
      <c r="AA684" s="59">
        <v>0.75</v>
      </c>
      <c r="AB684" s="60">
        <v>0.25</v>
      </c>
      <c r="AC684" s="60">
        <v>0.75</v>
      </c>
      <c r="AD684" s="61">
        <f>HLOOKUP(T684,既存設備NO2!$E$16:$P$17,2,0)</f>
        <v>0</v>
      </c>
      <c r="AE684" s="62">
        <f t="shared" si="22"/>
        <v>0.75</v>
      </c>
    </row>
    <row r="685" spans="20:31">
      <c r="T685" s="55">
        <v>12</v>
      </c>
      <c r="U685" s="56">
        <v>2005</v>
      </c>
      <c r="V685" s="57" t="s">
        <v>124</v>
      </c>
      <c r="W685" s="57" t="s">
        <v>111</v>
      </c>
      <c r="X685" s="57" t="s">
        <v>140</v>
      </c>
      <c r="Y685" s="58" t="str">
        <f t="shared" si="21"/>
        <v>122005冷房ビル用マルチ無し（一定速）</v>
      </c>
      <c r="Z685" s="59">
        <v>0.25</v>
      </c>
      <c r="AA685" s="59">
        <v>0.75</v>
      </c>
      <c r="AB685" s="60">
        <v>0.25</v>
      </c>
      <c r="AC685" s="60">
        <v>0.75</v>
      </c>
      <c r="AD685" s="61">
        <f>HLOOKUP(T685,既存設備NO2!$E$16:$P$17,2,0)</f>
        <v>0</v>
      </c>
      <c r="AE685" s="62">
        <f t="shared" si="22"/>
        <v>0.75</v>
      </c>
    </row>
    <row r="686" spans="20:31">
      <c r="T686" s="55">
        <v>12</v>
      </c>
      <c r="U686" s="56">
        <v>2005</v>
      </c>
      <c r="V686" s="57" t="s">
        <v>124</v>
      </c>
      <c r="W686" s="57" t="s">
        <v>121</v>
      </c>
      <c r="X686" s="57" t="s">
        <v>140</v>
      </c>
      <c r="Y686" s="58" t="str">
        <f t="shared" si="21"/>
        <v>122005冷房設備用無し（一定速）</v>
      </c>
      <c r="Z686" s="59">
        <v>0.25</v>
      </c>
      <c r="AA686" s="59">
        <v>0.75</v>
      </c>
      <c r="AB686" s="60">
        <v>0.25</v>
      </c>
      <c r="AC686" s="60">
        <v>0.75</v>
      </c>
      <c r="AD686" s="61">
        <f>HLOOKUP(T686,既存設備NO2!$E$16:$P$17,2,0)</f>
        <v>0</v>
      </c>
      <c r="AE686" s="62">
        <f t="shared" si="22"/>
        <v>0.75</v>
      </c>
    </row>
    <row r="687" spans="20:31">
      <c r="T687" s="55">
        <v>12</v>
      </c>
      <c r="U687" s="56">
        <v>2005</v>
      </c>
      <c r="V687" s="57" t="s">
        <v>156</v>
      </c>
      <c r="W687" s="57" t="s">
        <v>125</v>
      </c>
      <c r="X687" s="57" t="s">
        <v>102</v>
      </c>
      <c r="Y687" s="58" t="str">
        <f t="shared" si="21"/>
        <v>122005暖房店舗用有り</v>
      </c>
      <c r="Z687" s="59">
        <v>-0.65</v>
      </c>
      <c r="AA687" s="59">
        <v>1.65</v>
      </c>
      <c r="AB687" s="60">
        <v>1.0726</v>
      </c>
      <c r="AC687" s="60">
        <v>1.2194</v>
      </c>
      <c r="AD687" s="61">
        <f>HLOOKUP(T687,既存設備NO2!$E$16:$P$17,2,0)</f>
        <v>0</v>
      </c>
      <c r="AE687" s="62">
        <f t="shared" si="22"/>
        <v>1.2190000000000001</v>
      </c>
    </row>
    <row r="688" spans="20:31">
      <c r="T688" s="55">
        <v>12</v>
      </c>
      <c r="U688" s="56">
        <v>2005</v>
      </c>
      <c r="V688" s="57" t="s">
        <v>156</v>
      </c>
      <c r="W688" s="57" t="s">
        <v>111</v>
      </c>
      <c r="X688" s="57" t="s">
        <v>102</v>
      </c>
      <c r="Y688" s="58" t="str">
        <f t="shared" si="21"/>
        <v>122005暖房ビル用マルチ有り</v>
      </c>
      <c r="Z688" s="59">
        <v>-0.56000000000000005</v>
      </c>
      <c r="AA688" s="59">
        <v>1.56</v>
      </c>
      <c r="AB688" s="60">
        <v>1.0330999999999999</v>
      </c>
      <c r="AC688" s="60">
        <v>1.1617</v>
      </c>
      <c r="AD688" s="61">
        <f>HLOOKUP(T688,既存設備NO2!$E$16:$P$17,2,0)</f>
        <v>0</v>
      </c>
      <c r="AE688" s="62">
        <f t="shared" si="22"/>
        <v>1.161</v>
      </c>
    </row>
    <row r="689" spans="20:31">
      <c r="T689" s="55">
        <v>12</v>
      </c>
      <c r="U689" s="56">
        <v>2005</v>
      </c>
      <c r="V689" s="57" t="s">
        <v>156</v>
      </c>
      <c r="W689" s="57" t="s">
        <v>121</v>
      </c>
      <c r="X689" s="57" t="s">
        <v>102</v>
      </c>
      <c r="Y689" s="58" t="str">
        <f t="shared" si="21"/>
        <v>122005暖房設備用有り</v>
      </c>
      <c r="Z689" s="59">
        <v>-0.126</v>
      </c>
      <c r="AA689" s="59">
        <v>1.1259999999999999</v>
      </c>
      <c r="AB689" s="60">
        <v>1.0239</v>
      </c>
      <c r="AC689" s="60">
        <v>0.83850000000000002</v>
      </c>
      <c r="AD689" s="61">
        <f>HLOOKUP(T689,既存設備NO2!$E$16:$P$17,2,0)</f>
        <v>0</v>
      </c>
      <c r="AE689" s="62">
        <f t="shared" si="22"/>
        <v>0.83799999999999997</v>
      </c>
    </row>
    <row r="690" spans="20:31">
      <c r="T690" s="55">
        <v>12</v>
      </c>
      <c r="U690" s="56">
        <v>2005</v>
      </c>
      <c r="V690" s="57" t="s">
        <v>156</v>
      </c>
      <c r="W690" s="57" t="s">
        <v>125</v>
      </c>
      <c r="X690" s="57" t="s">
        <v>140</v>
      </c>
      <c r="Y690" s="58" t="str">
        <f t="shared" ref="Y690:Y728" si="23">T690&amp;U690&amp;V690&amp;W690&amp;X690</f>
        <v>122005暖房店舗用無し（一定速）</v>
      </c>
      <c r="Z690" s="59">
        <v>0.25</v>
      </c>
      <c r="AA690" s="59">
        <v>0.75</v>
      </c>
      <c r="AB690" s="60">
        <v>0.25</v>
      </c>
      <c r="AC690" s="60">
        <v>0.75</v>
      </c>
      <c r="AD690" s="61">
        <f>HLOOKUP(T690,既存設備NO2!$E$16:$P$17,2,0)</f>
        <v>0</v>
      </c>
      <c r="AE690" s="62">
        <f t="shared" si="22"/>
        <v>0.75</v>
      </c>
    </row>
    <row r="691" spans="20:31">
      <c r="T691" s="55">
        <v>12</v>
      </c>
      <c r="U691" s="56">
        <v>2005</v>
      </c>
      <c r="V691" s="57" t="s">
        <v>156</v>
      </c>
      <c r="W691" s="57" t="s">
        <v>111</v>
      </c>
      <c r="X691" s="57" t="s">
        <v>140</v>
      </c>
      <c r="Y691" s="58" t="str">
        <f t="shared" si="23"/>
        <v>122005暖房ビル用マルチ無し（一定速）</v>
      </c>
      <c r="Z691" s="59">
        <v>0.25</v>
      </c>
      <c r="AA691" s="59">
        <v>0.75</v>
      </c>
      <c r="AB691" s="60">
        <v>0.25</v>
      </c>
      <c r="AC691" s="60">
        <v>0.75</v>
      </c>
      <c r="AD691" s="61">
        <f>HLOOKUP(T691,既存設備NO2!$E$16:$P$17,2,0)</f>
        <v>0</v>
      </c>
      <c r="AE691" s="62">
        <f t="shared" si="22"/>
        <v>0.75</v>
      </c>
    </row>
    <row r="692" spans="20:31">
      <c r="T692" s="55">
        <v>12</v>
      </c>
      <c r="U692" s="67">
        <v>2005</v>
      </c>
      <c r="V692" s="46" t="s">
        <v>156</v>
      </c>
      <c r="W692" s="46" t="s">
        <v>121</v>
      </c>
      <c r="X692" s="46" t="s">
        <v>140</v>
      </c>
      <c r="Y692" s="68" t="str">
        <f t="shared" si="23"/>
        <v>122005暖房設備用無し（一定速）</v>
      </c>
      <c r="Z692" s="69">
        <v>0.25</v>
      </c>
      <c r="AA692" s="69">
        <v>0.75</v>
      </c>
      <c r="AB692" s="70">
        <v>0.25</v>
      </c>
      <c r="AC692" s="70">
        <v>0.75</v>
      </c>
      <c r="AD692" s="61">
        <f>HLOOKUP(T692,既存設備NO2!$E$16:$P$17,2,0)</f>
        <v>0</v>
      </c>
      <c r="AE692" s="62">
        <f t="shared" si="22"/>
        <v>0.75</v>
      </c>
    </row>
    <row r="693" spans="20:31">
      <c r="T693" s="55">
        <v>12</v>
      </c>
      <c r="U693" s="67">
        <v>2010</v>
      </c>
      <c r="V693" s="46" t="s">
        <v>124</v>
      </c>
      <c r="W693" s="46" t="s">
        <v>125</v>
      </c>
      <c r="X693" s="46" t="s">
        <v>102</v>
      </c>
      <c r="Y693" s="68" t="str">
        <f t="shared" si="23"/>
        <v>122010冷房店舗用有り</v>
      </c>
      <c r="Z693" s="69">
        <v>-1.1000000000000001</v>
      </c>
      <c r="AA693" s="69">
        <v>2.1</v>
      </c>
      <c r="AB693" s="70">
        <v>1.0511999999999999</v>
      </c>
      <c r="AC693" s="70">
        <v>1.5622</v>
      </c>
      <c r="AD693" s="61">
        <f>HLOOKUP(T693,既存設備NO2!$E$16:$P$17,2,0)</f>
        <v>0</v>
      </c>
      <c r="AE693" s="62">
        <f t="shared" si="22"/>
        <v>1.5620000000000001</v>
      </c>
    </row>
    <row r="694" spans="20:31">
      <c r="T694" s="55">
        <v>12</v>
      </c>
      <c r="U694" s="67">
        <v>2010</v>
      </c>
      <c r="V694" s="46" t="s">
        <v>124</v>
      </c>
      <c r="W694" s="46" t="s">
        <v>111</v>
      </c>
      <c r="X694" s="46" t="s">
        <v>102</v>
      </c>
      <c r="Y694" s="68" t="str">
        <f t="shared" si="23"/>
        <v>122010冷房ビル用マルチ有り</v>
      </c>
      <c r="Z694" s="69">
        <v>-0.88</v>
      </c>
      <c r="AA694" s="69">
        <v>1.88</v>
      </c>
      <c r="AB694" s="70">
        <v>1.0548999999999999</v>
      </c>
      <c r="AC694" s="70">
        <v>1.3963000000000001</v>
      </c>
      <c r="AD694" s="61">
        <f>HLOOKUP(T694,既存設備NO2!$E$16:$P$17,2,0)</f>
        <v>0</v>
      </c>
      <c r="AE694" s="62">
        <f t="shared" si="22"/>
        <v>1.3959999999999999</v>
      </c>
    </row>
    <row r="695" spans="20:31">
      <c r="T695" s="55">
        <v>12</v>
      </c>
      <c r="U695" s="67">
        <v>2010</v>
      </c>
      <c r="V695" s="46" t="s">
        <v>124</v>
      </c>
      <c r="W695" s="46" t="s">
        <v>121</v>
      </c>
      <c r="X695" s="46" t="s">
        <v>102</v>
      </c>
      <c r="Y695" s="68" t="str">
        <f t="shared" si="23"/>
        <v>122010冷房設備用有り</v>
      </c>
      <c r="Z695" s="69">
        <v>-0.26</v>
      </c>
      <c r="AA695" s="69">
        <v>1.26</v>
      </c>
      <c r="AB695" s="70">
        <v>1.1929000000000001</v>
      </c>
      <c r="AC695" s="70">
        <v>0.89680000000000004</v>
      </c>
      <c r="AD695" s="61">
        <f>HLOOKUP(T695,既存設備NO2!$E$16:$P$17,2,0)</f>
        <v>0</v>
      </c>
      <c r="AE695" s="62">
        <f t="shared" si="22"/>
        <v>0.89600000000000002</v>
      </c>
    </row>
    <row r="696" spans="20:31">
      <c r="T696" s="55">
        <v>12</v>
      </c>
      <c r="U696" s="67">
        <v>2010</v>
      </c>
      <c r="V696" s="46" t="s">
        <v>124</v>
      </c>
      <c r="W696" s="46" t="s">
        <v>125</v>
      </c>
      <c r="X696" s="46" t="s">
        <v>140</v>
      </c>
      <c r="Y696" s="68" t="str">
        <f t="shared" si="23"/>
        <v>122010冷房店舗用無し（一定速）</v>
      </c>
      <c r="Z696" s="69">
        <v>0.25</v>
      </c>
      <c r="AA696" s="69">
        <v>0.75</v>
      </c>
      <c r="AB696" s="70">
        <v>0.25</v>
      </c>
      <c r="AC696" s="70">
        <v>0.75</v>
      </c>
      <c r="AD696" s="61">
        <f>HLOOKUP(T696,既存設備NO2!$E$16:$P$17,2,0)</f>
        <v>0</v>
      </c>
      <c r="AE696" s="62">
        <f t="shared" si="22"/>
        <v>0.75</v>
      </c>
    </row>
    <row r="697" spans="20:31">
      <c r="T697" s="55">
        <v>12</v>
      </c>
      <c r="U697" s="67">
        <v>2010</v>
      </c>
      <c r="V697" s="46" t="s">
        <v>124</v>
      </c>
      <c r="W697" s="46" t="s">
        <v>111</v>
      </c>
      <c r="X697" s="46" t="s">
        <v>140</v>
      </c>
      <c r="Y697" s="68" t="str">
        <f t="shared" si="23"/>
        <v>122010冷房ビル用マルチ無し（一定速）</v>
      </c>
      <c r="Z697" s="69">
        <v>0.25</v>
      </c>
      <c r="AA697" s="69">
        <v>0.75</v>
      </c>
      <c r="AB697" s="70">
        <v>0.25</v>
      </c>
      <c r="AC697" s="70">
        <v>0.75</v>
      </c>
      <c r="AD697" s="61">
        <f>HLOOKUP(T697,既存設備NO2!$E$16:$P$17,2,0)</f>
        <v>0</v>
      </c>
      <c r="AE697" s="62">
        <f t="shared" si="22"/>
        <v>0.75</v>
      </c>
    </row>
    <row r="698" spans="20:31">
      <c r="T698" s="55">
        <v>12</v>
      </c>
      <c r="U698" s="67">
        <v>2010</v>
      </c>
      <c r="V698" s="46" t="s">
        <v>124</v>
      </c>
      <c r="W698" s="46" t="s">
        <v>121</v>
      </c>
      <c r="X698" s="46" t="s">
        <v>140</v>
      </c>
      <c r="Y698" s="68" t="str">
        <f t="shared" si="23"/>
        <v>122010冷房設備用無し（一定速）</v>
      </c>
      <c r="Z698" s="69">
        <v>0.25</v>
      </c>
      <c r="AA698" s="69">
        <v>0.75</v>
      </c>
      <c r="AB698" s="70">
        <v>0.25</v>
      </c>
      <c r="AC698" s="70">
        <v>0.75</v>
      </c>
      <c r="AD698" s="61">
        <f>HLOOKUP(T698,既存設備NO2!$E$16:$P$17,2,0)</f>
        <v>0</v>
      </c>
      <c r="AE698" s="62">
        <f t="shared" ref="AE698:AE728" si="24">ROUNDDOWN(IF(AD698&gt;=0.25,Z698*AD698+AA698,AB698*AD698+AC698),3)</f>
        <v>0.75</v>
      </c>
    </row>
    <row r="699" spans="20:31">
      <c r="T699" s="55">
        <v>12</v>
      </c>
      <c r="U699" s="67">
        <v>2010</v>
      </c>
      <c r="V699" s="46" t="s">
        <v>156</v>
      </c>
      <c r="W699" s="46" t="s">
        <v>125</v>
      </c>
      <c r="X699" s="46" t="s">
        <v>102</v>
      </c>
      <c r="Y699" s="68" t="str">
        <f t="shared" si="23"/>
        <v>122010暖房店舗用有り</v>
      </c>
      <c r="Z699" s="69">
        <v>-0.72</v>
      </c>
      <c r="AA699" s="69">
        <v>1.72</v>
      </c>
      <c r="AB699" s="70">
        <v>1.0757000000000001</v>
      </c>
      <c r="AC699" s="70">
        <v>1.2710999999999999</v>
      </c>
      <c r="AD699" s="61">
        <f>HLOOKUP(T699,既存設備NO2!$E$16:$P$17,2,0)</f>
        <v>0</v>
      </c>
      <c r="AE699" s="62">
        <f t="shared" si="24"/>
        <v>1.2709999999999999</v>
      </c>
    </row>
    <row r="700" spans="20:31">
      <c r="T700" s="55">
        <v>12</v>
      </c>
      <c r="U700" s="67">
        <v>2010</v>
      </c>
      <c r="V700" s="46" t="s">
        <v>156</v>
      </c>
      <c r="W700" s="46" t="s">
        <v>111</v>
      </c>
      <c r="X700" s="46" t="s">
        <v>102</v>
      </c>
      <c r="Y700" s="68" t="str">
        <f t="shared" si="23"/>
        <v>122010暖房ビル用マルチ有り</v>
      </c>
      <c r="Z700" s="69">
        <v>-0.7</v>
      </c>
      <c r="AA700" s="69">
        <v>1.7</v>
      </c>
      <c r="AB700" s="70">
        <v>1.036</v>
      </c>
      <c r="AC700" s="70">
        <v>1.266</v>
      </c>
      <c r="AD700" s="61">
        <f>HLOOKUP(T700,既存設備NO2!$E$16:$P$17,2,0)</f>
        <v>0</v>
      </c>
      <c r="AE700" s="62">
        <f t="shared" si="24"/>
        <v>1.266</v>
      </c>
    </row>
    <row r="701" spans="20:31">
      <c r="T701" s="55">
        <v>12</v>
      </c>
      <c r="U701" s="67">
        <v>2010</v>
      </c>
      <c r="V701" s="46" t="s">
        <v>156</v>
      </c>
      <c r="W701" s="46" t="s">
        <v>121</v>
      </c>
      <c r="X701" s="46" t="s">
        <v>102</v>
      </c>
      <c r="Y701" s="68" t="str">
        <f t="shared" si="23"/>
        <v>122010暖房設備用有り</v>
      </c>
      <c r="Z701" s="69">
        <v>-0.26</v>
      </c>
      <c r="AA701" s="69">
        <v>1.26</v>
      </c>
      <c r="AB701" s="70">
        <v>0.82779999999999998</v>
      </c>
      <c r="AC701" s="70">
        <v>0.98809999999999998</v>
      </c>
      <c r="AD701" s="61">
        <f>HLOOKUP(T701,既存設備NO2!$E$16:$P$17,2,0)</f>
        <v>0</v>
      </c>
      <c r="AE701" s="62">
        <f t="shared" si="24"/>
        <v>0.98799999999999999</v>
      </c>
    </row>
    <row r="702" spans="20:31">
      <c r="T702" s="55">
        <v>12</v>
      </c>
      <c r="U702" s="67">
        <v>2010</v>
      </c>
      <c r="V702" s="46" t="s">
        <v>156</v>
      </c>
      <c r="W702" s="46" t="s">
        <v>125</v>
      </c>
      <c r="X702" s="46" t="s">
        <v>140</v>
      </c>
      <c r="Y702" s="68" t="str">
        <f t="shared" si="23"/>
        <v>122010暖房店舗用無し（一定速）</v>
      </c>
      <c r="Z702" s="69">
        <v>0.25</v>
      </c>
      <c r="AA702" s="69">
        <v>0.75</v>
      </c>
      <c r="AB702" s="70">
        <v>0.25</v>
      </c>
      <c r="AC702" s="70">
        <v>0.75</v>
      </c>
      <c r="AD702" s="61">
        <f>HLOOKUP(T702,既存設備NO2!$E$16:$P$17,2,0)</f>
        <v>0</v>
      </c>
      <c r="AE702" s="62">
        <f t="shared" si="24"/>
        <v>0.75</v>
      </c>
    </row>
    <row r="703" spans="20:31">
      <c r="T703" s="55">
        <v>12</v>
      </c>
      <c r="U703" s="67">
        <v>2010</v>
      </c>
      <c r="V703" s="46" t="s">
        <v>156</v>
      </c>
      <c r="W703" s="46" t="s">
        <v>111</v>
      </c>
      <c r="X703" s="46" t="s">
        <v>140</v>
      </c>
      <c r="Y703" s="68" t="str">
        <f t="shared" si="23"/>
        <v>122010暖房ビル用マルチ無し（一定速）</v>
      </c>
      <c r="Z703" s="69">
        <v>0.25</v>
      </c>
      <c r="AA703" s="69">
        <v>0.75</v>
      </c>
      <c r="AB703" s="70">
        <v>0.25</v>
      </c>
      <c r="AC703" s="70">
        <v>0.75</v>
      </c>
      <c r="AD703" s="61">
        <f>HLOOKUP(T703,既存設備NO2!$E$16:$P$17,2,0)</f>
        <v>0</v>
      </c>
      <c r="AE703" s="62">
        <f t="shared" si="24"/>
        <v>0.75</v>
      </c>
    </row>
    <row r="704" spans="20:31">
      <c r="T704" s="55">
        <v>12</v>
      </c>
      <c r="U704" s="67">
        <v>2010</v>
      </c>
      <c r="V704" s="46" t="s">
        <v>156</v>
      </c>
      <c r="W704" s="46" t="s">
        <v>121</v>
      </c>
      <c r="X704" s="46" t="s">
        <v>140</v>
      </c>
      <c r="Y704" s="68" t="str">
        <f t="shared" si="23"/>
        <v>122010暖房設備用無し（一定速）</v>
      </c>
      <c r="Z704" s="69">
        <v>0.25</v>
      </c>
      <c r="AA704" s="69">
        <v>0.75</v>
      </c>
      <c r="AB704" s="70">
        <v>0.25</v>
      </c>
      <c r="AC704" s="70">
        <v>0.75</v>
      </c>
      <c r="AD704" s="61">
        <f>HLOOKUP(T704,既存設備NO2!$E$16:$P$17,2,0)</f>
        <v>0</v>
      </c>
      <c r="AE704" s="62">
        <f t="shared" si="24"/>
        <v>0.75</v>
      </c>
    </row>
    <row r="705" spans="20:31">
      <c r="T705" s="55">
        <v>12</v>
      </c>
      <c r="U705" s="67">
        <v>2015</v>
      </c>
      <c r="V705" s="46" t="s">
        <v>124</v>
      </c>
      <c r="W705" s="46" t="s">
        <v>125</v>
      </c>
      <c r="X705" s="46" t="s">
        <v>102</v>
      </c>
      <c r="Y705" s="68" t="str">
        <f t="shared" si="23"/>
        <v>122015冷房店舗用有り</v>
      </c>
      <c r="Z705" s="69">
        <v>-1.38</v>
      </c>
      <c r="AA705" s="69">
        <v>2.38</v>
      </c>
      <c r="AB705" s="70">
        <v>1.0581</v>
      </c>
      <c r="AC705" s="70">
        <v>1.7705</v>
      </c>
      <c r="AD705" s="61">
        <f>HLOOKUP(T705,既存設備NO2!$E$16:$P$17,2,0)</f>
        <v>0</v>
      </c>
      <c r="AE705" s="62">
        <f t="shared" si="24"/>
        <v>1.77</v>
      </c>
    </row>
    <row r="706" spans="20:31">
      <c r="T706" s="55">
        <v>12</v>
      </c>
      <c r="U706" s="67">
        <v>2015</v>
      </c>
      <c r="V706" s="46" t="s">
        <v>124</v>
      </c>
      <c r="W706" s="46" t="s">
        <v>111</v>
      </c>
      <c r="X706" s="46" t="s">
        <v>102</v>
      </c>
      <c r="Y706" s="68" t="str">
        <f t="shared" si="23"/>
        <v>122015冷房ビル用マルチ有り</v>
      </c>
      <c r="Z706" s="69">
        <v>-1.5740000000000001</v>
      </c>
      <c r="AA706" s="69">
        <v>2.5739999999999998</v>
      </c>
      <c r="AB706" s="70">
        <v>1.0751999999999999</v>
      </c>
      <c r="AC706" s="70">
        <v>1.9117</v>
      </c>
      <c r="AD706" s="61">
        <f>HLOOKUP(T706,既存設備NO2!$E$16:$P$17,2,0)</f>
        <v>0</v>
      </c>
      <c r="AE706" s="62">
        <f t="shared" si="24"/>
        <v>1.911</v>
      </c>
    </row>
    <row r="707" spans="20:31">
      <c r="T707" s="55">
        <v>12</v>
      </c>
      <c r="U707" s="67">
        <v>2015</v>
      </c>
      <c r="V707" s="46" t="s">
        <v>124</v>
      </c>
      <c r="W707" s="46" t="s">
        <v>121</v>
      </c>
      <c r="X707" s="46" t="s">
        <v>102</v>
      </c>
      <c r="Y707" s="68" t="str">
        <f t="shared" si="23"/>
        <v>122015冷房設備用有り</v>
      </c>
      <c r="Z707" s="69">
        <v>-0.62</v>
      </c>
      <c r="AA707" s="69">
        <v>1.62</v>
      </c>
      <c r="AB707" s="70">
        <v>1.0472999999999999</v>
      </c>
      <c r="AC707" s="70">
        <v>1.2032</v>
      </c>
      <c r="AD707" s="61">
        <f>HLOOKUP(T707,既存設備NO2!$E$16:$P$17,2,0)</f>
        <v>0</v>
      </c>
      <c r="AE707" s="62">
        <f t="shared" si="24"/>
        <v>1.2030000000000001</v>
      </c>
    </row>
    <row r="708" spans="20:31">
      <c r="T708" s="55">
        <v>12</v>
      </c>
      <c r="U708" s="67">
        <v>2015</v>
      </c>
      <c r="V708" s="46" t="s">
        <v>124</v>
      </c>
      <c r="W708" s="46" t="s">
        <v>125</v>
      </c>
      <c r="X708" s="46" t="s">
        <v>140</v>
      </c>
      <c r="Y708" s="68" t="str">
        <f t="shared" si="23"/>
        <v>122015冷房店舗用無し（一定速）</v>
      </c>
      <c r="Z708" s="69">
        <v>0.25</v>
      </c>
      <c r="AA708" s="69">
        <v>0.75</v>
      </c>
      <c r="AB708" s="70">
        <v>0.25</v>
      </c>
      <c r="AC708" s="70">
        <v>0.75</v>
      </c>
      <c r="AD708" s="61">
        <f>HLOOKUP(T708,既存設備NO2!$E$16:$P$17,2,0)</f>
        <v>0</v>
      </c>
      <c r="AE708" s="62">
        <f t="shared" si="24"/>
        <v>0.75</v>
      </c>
    </row>
    <row r="709" spans="20:31">
      <c r="T709" s="55">
        <v>12</v>
      </c>
      <c r="U709" s="67">
        <v>2015</v>
      </c>
      <c r="V709" s="46" t="s">
        <v>124</v>
      </c>
      <c r="W709" s="46" t="s">
        <v>111</v>
      </c>
      <c r="X709" s="46" t="s">
        <v>140</v>
      </c>
      <c r="Y709" s="68" t="str">
        <f t="shared" si="23"/>
        <v>122015冷房ビル用マルチ無し（一定速）</v>
      </c>
      <c r="Z709" s="69">
        <v>0.25</v>
      </c>
      <c r="AA709" s="69">
        <v>0.75</v>
      </c>
      <c r="AB709" s="70">
        <v>0.25</v>
      </c>
      <c r="AC709" s="70">
        <v>0.75</v>
      </c>
      <c r="AD709" s="61">
        <f>HLOOKUP(T709,既存設備NO2!$E$16:$P$17,2,0)</f>
        <v>0</v>
      </c>
      <c r="AE709" s="62">
        <f t="shared" si="24"/>
        <v>0.75</v>
      </c>
    </row>
    <row r="710" spans="20:31">
      <c r="T710" s="55">
        <v>12</v>
      </c>
      <c r="U710" s="67">
        <v>2015</v>
      </c>
      <c r="V710" s="46" t="s">
        <v>124</v>
      </c>
      <c r="W710" s="46" t="s">
        <v>121</v>
      </c>
      <c r="X710" s="46" t="s">
        <v>140</v>
      </c>
      <c r="Y710" s="68" t="str">
        <f t="shared" si="23"/>
        <v>122015冷房設備用無し（一定速）</v>
      </c>
      <c r="Z710" s="69">
        <v>0.25</v>
      </c>
      <c r="AA710" s="69">
        <v>0.75</v>
      </c>
      <c r="AB710" s="70">
        <v>0.25</v>
      </c>
      <c r="AC710" s="70">
        <v>0.75</v>
      </c>
      <c r="AD710" s="61">
        <f>HLOOKUP(T710,既存設備NO2!$E$16:$P$17,2,0)</f>
        <v>0</v>
      </c>
      <c r="AE710" s="62">
        <f t="shared" si="24"/>
        <v>0.75</v>
      </c>
    </row>
    <row r="711" spans="20:31">
      <c r="T711" s="55">
        <v>12</v>
      </c>
      <c r="U711" s="56">
        <v>2015</v>
      </c>
      <c r="V711" s="57" t="s">
        <v>156</v>
      </c>
      <c r="W711" s="57" t="s">
        <v>125</v>
      </c>
      <c r="X711" s="57" t="s">
        <v>102</v>
      </c>
      <c r="Y711" s="58" t="str">
        <f t="shared" si="23"/>
        <v>122015暖房店舗用有り</v>
      </c>
      <c r="Z711" s="59">
        <v>-0.97</v>
      </c>
      <c r="AA711" s="59">
        <v>1.97</v>
      </c>
      <c r="AB711" s="60">
        <v>1.0867</v>
      </c>
      <c r="AC711" s="60">
        <v>1.4558</v>
      </c>
      <c r="AD711" s="61">
        <f>HLOOKUP(T711,既存設備NO2!$E$16:$P$17,2,0)</f>
        <v>0</v>
      </c>
      <c r="AE711" s="62">
        <f t="shared" si="24"/>
        <v>1.4550000000000001</v>
      </c>
    </row>
    <row r="712" spans="20:31">
      <c r="T712" s="55">
        <v>12</v>
      </c>
      <c r="U712" s="56">
        <v>2015</v>
      </c>
      <c r="V712" s="57" t="s">
        <v>156</v>
      </c>
      <c r="W712" s="57" t="s">
        <v>111</v>
      </c>
      <c r="X712" s="57" t="s">
        <v>102</v>
      </c>
      <c r="Y712" s="58" t="str">
        <f t="shared" si="23"/>
        <v>122015暖房ビル用マルチ有り</v>
      </c>
      <c r="Z712" s="59">
        <v>-0.876</v>
      </c>
      <c r="AA712" s="59">
        <v>1.8759999999999999</v>
      </c>
      <c r="AB712" s="60">
        <v>1.0398000000000001</v>
      </c>
      <c r="AC712" s="60">
        <v>1.3971</v>
      </c>
      <c r="AD712" s="61">
        <f>HLOOKUP(T712,既存設備NO2!$E$16:$P$17,2,0)</f>
        <v>0</v>
      </c>
      <c r="AE712" s="62">
        <f t="shared" si="24"/>
        <v>1.397</v>
      </c>
    </row>
    <row r="713" spans="20:31">
      <c r="T713" s="55">
        <v>12</v>
      </c>
      <c r="U713" s="56">
        <v>2015</v>
      </c>
      <c r="V713" s="57" t="s">
        <v>156</v>
      </c>
      <c r="W713" s="57" t="s">
        <v>121</v>
      </c>
      <c r="X713" s="57" t="s">
        <v>102</v>
      </c>
      <c r="Y713" s="58" t="str">
        <f t="shared" si="23"/>
        <v>122015暖房設備用有り</v>
      </c>
      <c r="Z713" s="59">
        <v>-0.59799999999999998</v>
      </c>
      <c r="AA713" s="59">
        <v>1.5980000000000001</v>
      </c>
      <c r="AB713" s="60">
        <v>1.0339</v>
      </c>
      <c r="AC713" s="60">
        <v>1.19</v>
      </c>
      <c r="AD713" s="61">
        <f>HLOOKUP(T713,既存設備NO2!$E$16:$P$17,2,0)</f>
        <v>0</v>
      </c>
      <c r="AE713" s="62">
        <f t="shared" si="24"/>
        <v>1.19</v>
      </c>
    </row>
    <row r="714" spans="20:31">
      <c r="T714" s="55">
        <v>12</v>
      </c>
      <c r="U714" s="56">
        <v>2015</v>
      </c>
      <c r="V714" s="57" t="s">
        <v>156</v>
      </c>
      <c r="W714" s="57" t="s">
        <v>125</v>
      </c>
      <c r="X714" s="57" t="s">
        <v>140</v>
      </c>
      <c r="Y714" s="58" t="str">
        <f t="shared" si="23"/>
        <v>122015暖房店舗用無し（一定速）</v>
      </c>
      <c r="Z714" s="59">
        <v>0.25</v>
      </c>
      <c r="AA714" s="59">
        <v>0.75</v>
      </c>
      <c r="AB714" s="60">
        <v>0.25</v>
      </c>
      <c r="AC714" s="60">
        <v>0.75</v>
      </c>
      <c r="AD714" s="61">
        <f>HLOOKUP(T714,既存設備NO2!$E$16:$P$17,2,0)</f>
        <v>0</v>
      </c>
      <c r="AE714" s="62">
        <f t="shared" si="24"/>
        <v>0.75</v>
      </c>
    </row>
    <row r="715" spans="20:31">
      <c r="T715" s="55">
        <v>12</v>
      </c>
      <c r="U715" s="56">
        <v>2015</v>
      </c>
      <c r="V715" s="57" t="s">
        <v>156</v>
      </c>
      <c r="W715" s="57" t="s">
        <v>111</v>
      </c>
      <c r="X715" s="57" t="s">
        <v>140</v>
      </c>
      <c r="Y715" s="58" t="str">
        <f t="shared" si="23"/>
        <v>122015暖房ビル用マルチ無し（一定速）</v>
      </c>
      <c r="Z715" s="59">
        <v>0.25</v>
      </c>
      <c r="AA715" s="59">
        <v>0.75</v>
      </c>
      <c r="AB715" s="60">
        <v>0.25</v>
      </c>
      <c r="AC715" s="60">
        <v>0.75</v>
      </c>
      <c r="AD715" s="61">
        <f>HLOOKUP(T715,既存設備NO2!$E$16:$P$17,2,0)</f>
        <v>0</v>
      </c>
      <c r="AE715" s="62">
        <f t="shared" si="24"/>
        <v>0.75</v>
      </c>
    </row>
    <row r="716" spans="20:31">
      <c r="T716" s="55">
        <v>12</v>
      </c>
      <c r="U716" s="57">
        <v>2015</v>
      </c>
      <c r="V716" s="57" t="s">
        <v>156</v>
      </c>
      <c r="W716" s="57" t="s">
        <v>121</v>
      </c>
      <c r="X716" s="57" t="s">
        <v>140</v>
      </c>
      <c r="Y716" s="58" t="str">
        <f t="shared" si="23"/>
        <v>122015暖房設備用無し（一定速）</v>
      </c>
      <c r="Z716" s="59">
        <v>0.25</v>
      </c>
      <c r="AA716" s="59">
        <v>0.75</v>
      </c>
      <c r="AB716" s="60">
        <v>0.25</v>
      </c>
      <c r="AC716" s="60">
        <v>0.75</v>
      </c>
      <c r="AD716" s="61">
        <f>HLOOKUP(T716,既存設備NO2!$E$16:$P$17,2,0)</f>
        <v>0</v>
      </c>
      <c r="AE716" s="62">
        <f t="shared" si="24"/>
        <v>0.75</v>
      </c>
    </row>
    <row r="717" spans="20:31">
      <c r="T717" s="71">
        <v>12</v>
      </c>
      <c r="U717" s="72">
        <v>2020</v>
      </c>
      <c r="V717" s="72" t="s">
        <v>124</v>
      </c>
      <c r="W717" s="72" t="s">
        <v>125</v>
      </c>
      <c r="X717" s="72" t="s">
        <v>102</v>
      </c>
      <c r="Y717" s="73" t="str">
        <f t="shared" si="23"/>
        <v>122020冷房店舗用有り</v>
      </c>
      <c r="Z717" s="72">
        <v>-1.38</v>
      </c>
      <c r="AA717" s="72">
        <v>2.38</v>
      </c>
      <c r="AB717" s="72">
        <v>1.0581</v>
      </c>
      <c r="AC717" s="72">
        <v>1.7705</v>
      </c>
      <c r="AD717" s="61">
        <f>HLOOKUP(T717,既存設備NO2!$E$16:$P$17,2,0)</f>
        <v>0</v>
      </c>
      <c r="AE717" s="74">
        <f t="shared" si="24"/>
        <v>1.77</v>
      </c>
    </row>
    <row r="718" spans="20:31">
      <c r="T718" s="71">
        <v>12</v>
      </c>
      <c r="U718" s="72">
        <v>2020</v>
      </c>
      <c r="V718" s="72" t="s">
        <v>124</v>
      </c>
      <c r="W718" s="72" t="s">
        <v>111</v>
      </c>
      <c r="X718" s="72" t="s">
        <v>102</v>
      </c>
      <c r="Y718" s="73" t="str">
        <f t="shared" si="23"/>
        <v>122020冷房ビル用マルチ有り</v>
      </c>
      <c r="Z718" s="72">
        <v>-1.68</v>
      </c>
      <c r="AA718" s="72">
        <v>2.68</v>
      </c>
      <c r="AB718" s="72">
        <v>1.0788</v>
      </c>
      <c r="AC718" s="72">
        <v>2.0053000000000001</v>
      </c>
      <c r="AD718" s="61">
        <f>HLOOKUP(T718,既存設備NO2!$E$16:$P$17,2,0)</f>
        <v>0</v>
      </c>
      <c r="AE718" s="74">
        <f t="shared" si="24"/>
        <v>2.0049999999999999</v>
      </c>
    </row>
    <row r="719" spans="20:31">
      <c r="T719" s="71">
        <v>12</v>
      </c>
      <c r="U719" s="72">
        <v>2020</v>
      </c>
      <c r="V719" s="72" t="s">
        <v>124</v>
      </c>
      <c r="W719" s="72" t="s">
        <v>121</v>
      </c>
      <c r="X719" s="72" t="s">
        <v>102</v>
      </c>
      <c r="Y719" s="73" t="str">
        <f t="shared" si="23"/>
        <v>122020冷房設備用有り</v>
      </c>
      <c r="Z719" s="72">
        <v>-0.62</v>
      </c>
      <c r="AA719" s="72">
        <v>1.62</v>
      </c>
      <c r="AB719" s="72">
        <v>1.0472999999999999</v>
      </c>
      <c r="AC719" s="72">
        <v>1.2032</v>
      </c>
      <c r="AD719" s="61">
        <f>HLOOKUP(T719,既存設備NO2!$E$16:$P$17,2,0)</f>
        <v>0</v>
      </c>
      <c r="AE719" s="74">
        <f t="shared" si="24"/>
        <v>1.2030000000000001</v>
      </c>
    </row>
    <row r="720" spans="20:31">
      <c r="T720" s="71">
        <v>12</v>
      </c>
      <c r="U720" s="72">
        <v>2020</v>
      </c>
      <c r="V720" s="72" t="s">
        <v>124</v>
      </c>
      <c r="W720" s="72" t="s">
        <v>125</v>
      </c>
      <c r="X720" s="72" t="s">
        <v>140</v>
      </c>
      <c r="Y720" s="73" t="str">
        <f t="shared" si="23"/>
        <v>122020冷房店舗用無し（一定速）</v>
      </c>
      <c r="Z720" s="75">
        <v>0.25</v>
      </c>
      <c r="AA720" s="75">
        <v>0.75</v>
      </c>
      <c r="AB720" s="76">
        <v>0.25</v>
      </c>
      <c r="AC720" s="76">
        <v>0.75</v>
      </c>
      <c r="AD720" s="61">
        <f>HLOOKUP(T720,既存設備NO2!$E$16:$P$17,2,0)</f>
        <v>0</v>
      </c>
      <c r="AE720" s="74">
        <f t="shared" si="24"/>
        <v>0.75</v>
      </c>
    </row>
    <row r="721" spans="20:31">
      <c r="T721" s="71">
        <v>12</v>
      </c>
      <c r="U721" s="72">
        <v>2020</v>
      </c>
      <c r="V721" s="72" t="s">
        <v>124</v>
      </c>
      <c r="W721" s="72" t="s">
        <v>111</v>
      </c>
      <c r="X721" s="72" t="s">
        <v>140</v>
      </c>
      <c r="Y721" s="73" t="str">
        <f t="shared" si="23"/>
        <v>122020冷房ビル用マルチ無し（一定速）</v>
      </c>
      <c r="Z721" s="75">
        <v>0.25</v>
      </c>
      <c r="AA721" s="75">
        <v>0.75</v>
      </c>
      <c r="AB721" s="76">
        <v>0.25</v>
      </c>
      <c r="AC721" s="76">
        <v>0.75</v>
      </c>
      <c r="AD721" s="61">
        <f>HLOOKUP(T721,既存設備NO2!$E$16:$P$17,2,0)</f>
        <v>0</v>
      </c>
      <c r="AE721" s="74">
        <f t="shared" si="24"/>
        <v>0.75</v>
      </c>
    </row>
    <row r="722" spans="20:31">
      <c r="T722" s="71">
        <v>12</v>
      </c>
      <c r="U722" s="72">
        <v>2020</v>
      </c>
      <c r="V722" s="72" t="s">
        <v>124</v>
      </c>
      <c r="W722" s="72" t="s">
        <v>121</v>
      </c>
      <c r="X722" s="72" t="s">
        <v>140</v>
      </c>
      <c r="Y722" s="73" t="str">
        <f t="shared" si="23"/>
        <v>122020冷房設備用無し（一定速）</v>
      </c>
      <c r="Z722" s="75">
        <v>0.25</v>
      </c>
      <c r="AA722" s="75">
        <v>0.75</v>
      </c>
      <c r="AB722" s="76">
        <v>0.25</v>
      </c>
      <c r="AC722" s="76">
        <v>0.75</v>
      </c>
      <c r="AD722" s="61">
        <f>HLOOKUP(T722,既存設備NO2!$E$16:$P$17,2,0)</f>
        <v>0</v>
      </c>
      <c r="AE722" s="74">
        <f t="shared" si="24"/>
        <v>0.75</v>
      </c>
    </row>
    <row r="723" spans="20:31">
      <c r="T723" s="71">
        <v>12</v>
      </c>
      <c r="U723" s="72">
        <v>2020</v>
      </c>
      <c r="V723" s="72" t="s">
        <v>156</v>
      </c>
      <c r="W723" s="72" t="s">
        <v>125</v>
      </c>
      <c r="X723" s="72" t="s">
        <v>102</v>
      </c>
      <c r="Y723" s="73" t="str">
        <f t="shared" si="23"/>
        <v>122020暖房店舗用有り</v>
      </c>
      <c r="Z723" s="72">
        <v>-0.96</v>
      </c>
      <c r="AA723" s="72">
        <v>1.96</v>
      </c>
      <c r="AB723" s="72">
        <v>1.0862000000000001</v>
      </c>
      <c r="AC723" s="72">
        <v>1.4483999999999999</v>
      </c>
      <c r="AD723" s="61">
        <f>HLOOKUP(T723,既存設備NO2!$E$16:$P$17,2,0)</f>
        <v>0</v>
      </c>
      <c r="AE723" s="74">
        <f t="shared" si="24"/>
        <v>1.448</v>
      </c>
    </row>
    <row r="724" spans="20:31">
      <c r="T724" s="71">
        <v>12</v>
      </c>
      <c r="U724" s="72">
        <v>2020</v>
      </c>
      <c r="V724" s="72" t="s">
        <v>156</v>
      </c>
      <c r="W724" s="72" t="s">
        <v>111</v>
      </c>
      <c r="X724" s="72" t="s">
        <v>102</v>
      </c>
      <c r="Y724" s="73" t="str">
        <f t="shared" si="23"/>
        <v>122020暖房ビル用マルチ有り</v>
      </c>
      <c r="Z724" s="72">
        <v>-1.1000000000000001</v>
      </c>
      <c r="AA724" s="72">
        <v>2.1</v>
      </c>
      <c r="AB724" s="72">
        <v>1.0416000000000001</v>
      </c>
      <c r="AC724" s="72">
        <v>1.4596</v>
      </c>
      <c r="AD724" s="61">
        <f>HLOOKUP(T724,既存設備NO2!$E$16:$P$17,2,0)</f>
        <v>0</v>
      </c>
      <c r="AE724" s="74">
        <f t="shared" si="24"/>
        <v>1.4590000000000001</v>
      </c>
    </row>
    <row r="725" spans="20:31">
      <c r="T725" s="71">
        <v>12</v>
      </c>
      <c r="U725" s="72">
        <v>2020</v>
      </c>
      <c r="V725" s="72" t="s">
        <v>156</v>
      </c>
      <c r="W725" s="72" t="s">
        <v>121</v>
      </c>
      <c r="X725" s="72" t="s">
        <v>102</v>
      </c>
      <c r="Y725" s="73" t="str">
        <f t="shared" si="23"/>
        <v>122020暖房設備用有り</v>
      </c>
      <c r="Z725" s="72">
        <v>-0.46</v>
      </c>
      <c r="AA725" s="72">
        <v>1.46</v>
      </c>
      <c r="AB725" s="72">
        <v>0.94</v>
      </c>
      <c r="AC725" s="72">
        <v>1.1100000000000001</v>
      </c>
      <c r="AD725" s="61">
        <f>HLOOKUP(T725,既存設備NO2!$E$16:$P$17,2,0)</f>
        <v>0</v>
      </c>
      <c r="AE725" s="74">
        <f t="shared" si="24"/>
        <v>1.1100000000000001</v>
      </c>
    </row>
    <row r="726" spans="20:31">
      <c r="T726" s="71">
        <v>12</v>
      </c>
      <c r="U726" s="72">
        <v>2020</v>
      </c>
      <c r="V726" s="72" t="s">
        <v>156</v>
      </c>
      <c r="W726" s="72" t="s">
        <v>125</v>
      </c>
      <c r="X726" s="72" t="s">
        <v>140</v>
      </c>
      <c r="Y726" s="73" t="str">
        <f t="shared" si="23"/>
        <v>122020暖房店舗用無し（一定速）</v>
      </c>
      <c r="Z726" s="75">
        <v>0.25</v>
      </c>
      <c r="AA726" s="75">
        <v>0.75</v>
      </c>
      <c r="AB726" s="76">
        <v>0.25</v>
      </c>
      <c r="AC726" s="76">
        <v>0.75</v>
      </c>
      <c r="AD726" s="61">
        <f>HLOOKUP(T726,既存設備NO2!$E$16:$P$17,2,0)</f>
        <v>0</v>
      </c>
      <c r="AE726" s="74">
        <f t="shared" si="24"/>
        <v>0.75</v>
      </c>
    </row>
    <row r="727" spans="20:31">
      <c r="T727" s="71">
        <v>12</v>
      </c>
      <c r="U727" s="72">
        <v>2020</v>
      </c>
      <c r="V727" s="72" t="s">
        <v>156</v>
      </c>
      <c r="W727" s="72" t="s">
        <v>111</v>
      </c>
      <c r="X727" s="72" t="s">
        <v>140</v>
      </c>
      <c r="Y727" s="73" t="str">
        <f t="shared" si="23"/>
        <v>122020暖房ビル用マルチ無し（一定速）</v>
      </c>
      <c r="Z727" s="75">
        <v>0.25</v>
      </c>
      <c r="AA727" s="75">
        <v>0.75</v>
      </c>
      <c r="AB727" s="76">
        <v>0.25</v>
      </c>
      <c r="AC727" s="76">
        <v>0.75</v>
      </c>
      <c r="AD727" s="61">
        <f>HLOOKUP(T727,既存設備NO2!$E$16:$P$17,2,0)</f>
        <v>0</v>
      </c>
      <c r="AE727" s="74">
        <f t="shared" si="24"/>
        <v>0.75</v>
      </c>
    </row>
    <row r="728" spans="20:31">
      <c r="T728" s="71">
        <v>12</v>
      </c>
      <c r="U728" s="72">
        <v>2020</v>
      </c>
      <c r="V728" s="72" t="s">
        <v>156</v>
      </c>
      <c r="W728" s="72" t="s">
        <v>121</v>
      </c>
      <c r="X728" s="72" t="s">
        <v>140</v>
      </c>
      <c r="Y728" s="73" t="str">
        <f t="shared" si="23"/>
        <v>122020暖房設備用無し（一定速）</v>
      </c>
      <c r="Z728" s="75">
        <v>0.25</v>
      </c>
      <c r="AA728" s="75">
        <v>0.75</v>
      </c>
      <c r="AB728" s="76">
        <v>0.25</v>
      </c>
      <c r="AC728" s="76">
        <v>0.75</v>
      </c>
      <c r="AD728" s="61">
        <f>HLOOKUP(T728,既存設備NO2!$E$16:$P$17,2,0)</f>
        <v>0</v>
      </c>
      <c r="AE728" s="74">
        <f t="shared" si="24"/>
        <v>0.75</v>
      </c>
    </row>
  </sheetData>
  <sheetProtection selectLockedCells="1"/>
  <autoFilter ref="T8:AE728" xr:uid="{00000000-0009-0000-0000-000007000000}"/>
  <mergeCells count="2">
    <mergeCell ref="T2:U2"/>
    <mergeCell ref="T3:U3"/>
  </mergeCells>
  <phoneticPr fontId="1"/>
  <pageMargins left="0.31496062992125984" right="0.31496062992125984" top="0" bottom="0" header="0.31496062992125984" footer="0.31496062992125984"/>
  <pageSetup paperSize="9" scale="47"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pageSetUpPr fitToPage="1"/>
  </sheetPr>
  <dimension ref="B1:R51"/>
  <sheetViews>
    <sheetView showGridLines="0" topLeftCell="A4" zoomScale="85" zoomScaleNormal="85" workbookViewId="0">
      <selection activeCell="J26" sqref="J26"/>
    </sheetView>
  </sheetViews>
  <sheetFormatPr defaultRowHeight="18.75"/>
  <cols>
    <col min="1" max="1" width="3.125" style="144" customWidth="1"/>
    <col min="2" max="2" width="4.625" style="144" customWidth="1"/>
    <col min="3" max="3" width="9" style="144" customWidth="1"/>
    <col min="4" max="16" width="9" style="144"/>
    <col min="17" max="17" width="4.625" style="144" customWidth="1"/>
    <col min="18" max="18" width="3.125" style="144" customWidth="1"/>
    <col min="19" max="16384" width="9" style="144"/>
  </cols>
  <sheetData>
    <row r="1" spans="2:18">
      <c r="B1" s="144" t="s">
        <v>793</v>
      </c>
      <c r="J1" s="144" t="s">
        <v>78</v>
      </c>
      <c r="K1" s="177">
        <f>+入力ホーム設備NO1!K1</f>
        <v>0</v>
      </c>
      <c r="L1" s="177"/>
      <c r="M1" s="177"/>
      <c r="N1" s="177"/>
      <c r="O1" s="144" t="s">
        <v>79</v>
      </c>
      <c r="P1" s="145">
        <v>3</v>
      </c>
    </row>
    <row r="2" spans="2:18" ht="27.75" customHeight="1">
      <c r="B2" s="146"/>
      <c r="C2" s="147"/>
      <c r="D2" s="147"/>
      <c r="E2" s="147"/>
      <c r="F2" s="147"/>
      <c r="G2" s="147"/>
      <c r="H2" s="147"/>
      <c r="I2" s="147"/>
      <c r="J2" s="147"/>
      <c r="K2" s="147"/>
      <c r="L2" s="147"/>
      <c r="M2" s="147"/>
      <c r="N2" s="147"/>
      <c r="O2" s="147"/>
      <c r="P2" s="147"/>
      <c r="Q2" s="148"/>
    </row>
    <row r="3" spans="2:18" ht="48" customHeight="1">
      <c r="B3" s="149"/>
      <c r="C3" s="150" t="s">
        <v>798</v>
      </c>
      <c r="D3" s="151"/>
      <c r="E3" s="151"/>
      <c r="F3" s="151"/>
      <c r="G3" s="152"/>
      <c r="H3" s="152"/>
      <c r="I3" s="152"/>
      <c r="J3" s="152"/>
      <c r="K3" s="152"/>
      <c r="L3" s="152"/>
      <c r="M3" s="152"/>
      <c r="N3" s="152"/>
      <c r="O3" s="152"/>
      <c r="P3" s="152"/>
      <c r="Q3" s="153"/>
    </row>
    <row r="4" spans="2:18" ht="31.5" customHeight="1">
      <c r="B4" s="149"/>
      <c r="C4" s="152"/>
      <c r="D4" s="152"/>
      <c r="E4" s="152"/>
      <c r="F4" s="152"/>
      <c r="G4" s="152"/>
      <c r="H4" s="152"/>
      <c r="I4" s="152"/>
      <c r="J4" s="152"/>
      <c r="K4" s="152"/>
      <c r="L4" s="152"/>
      <c r="M4" s="152"/>
      <c r="N4" s="152"/>
      <c r="O4" s="152"/>
      <c r="P4" s="152"/>
      <c r="Q4" s="153"/>
    </row>
    <row r="5" spans="2:18" ht="32.25" customHeight="1">
      <c r="B5" s="149"/>
      <c r="Q5" s="153"/>
    </row>
    <row r="6" spans="2:18" ht="24">
      <c r="B6" s="149"/>
      <c r="C6" s="154" t="s">
        <v>785</v>
      </c>
      <c r="Q6" s="153"/>
    </row>
    <row r="7" spans="2:18">
      <c r="B7" s="149"/>
      <c r="Q7" s="153"/>
    </row>
    <row r="8" spans="2:18" ht="19.5">
      <c r="B8" s="149"/>
      <c r="C8" s="155" t="s">
        <v>783</v>
      </c>
      <c r="Q8" s="153"/>
    </row>
    <row r="9" spans="2:18">
      <c r="B9" s="149"/>
      <c r="C9" s="156"/>
      <c r="D9" s="157" t="s">
        <v>17</v>
      </c>
      <c r="Q9" s="153"/>
    </row>
    <row r="10" spans="2:18">
      <c r="B10" s="149"/>
      <c r="C10" s="158" t="s">
        <v>62</v>
      </c>
      <c r="D10" s="117"/>
      <c r="Q10" s="153"/>
    </row>
    <row r="11" spans="2:18">
      <c r="B11" s="149"/>
      <c r="Q11" s="153"/>
    </row>
    <row r="12" spans="2:18" ht="19.5">
      <c r="B12" s="149"/>
      <c r="C12" s="155" t="s">
        <v>65</v>
      </c>
      <c r="Q12" s="153"/>
      <c r="R12" s="159"/>
    </row>
    <row r="13" spans="2:18">
      <c r="B13" s="149"/>
      <c r="C13" s="160" t="s">
        <v>42</v>
      </c>
      <c r="D13" s="157" t="s">
        <v>3</v>
      </c>
      <c r="E13" s="157" t="s">
        <v>4</v>
      </c>
      <c r="F13" s="157" t="s">
        <v>5</v>
      </c>
      <c r="G13" s="157" t="s">
        <v>6</v>
      </c>
      <c r="H13" s="157" t="s">
        <v>7</v>
      </c>
      <c r="I13" s="157" t="s">
        <v>8</v>
      </c>
      <c r="J13" s="157" t="s">
        <v>9</v>
      </c>
      <c r="K13" s="157" t="s">
        <v>10</v>
      </c>
      <c r="L13" s="157" t="s">
        <v>11</v>
      </c>
      <c r="M13" s="157" t="s">
        <v>12</v>
      </c>
      <c r="N13" s="157" t="s">
        <v>13</v>
      </c>
      <c r="O13" s="157" t="s">
        <v>14</v>
      </c>
      <c r="Q13" s="153"/>
      <c r="R13" s="159"/>
    </row>
    <row r="14" spans="2:18">
      <c r="B14" s="149"/>
      <c r="C14" s="158" t="s">
        <v>62</v>
      </c>
      <c r="D14" s="117"/>
      <c r="E14" s="117"/>
      <c r="F14" s="117"/>
      <c r="G14" s="117"/>
      <c r="H14" s="117"/>
      <c r="I14" s="117"/>
      <c r="J14" s="117"/>
      <c r="K14" s="117"/>
      <c r="L14" s="117"/>
      <c r="M14" s="117"/>
      <c r="N14" s="117"/>
      <c r="O14" s="117"/>
      <c r="Q14" s="153"/>
      <c r="R14" s="159"/>
    </row>
    <row r="15" spans="2:18">
      <c r="B15" s="149"/>
      <c r="Q15" s="153"/>
      <c r="R15" s="159"/>
    </row>
    <row r="16" spans="2:18" ht="19.5">
      <c r="B16" s="149"/>
      <c r="C16" s="155" t="s">
        <v>791</v>
      </c>
      <c r="Q16" s="153"/>
      <c r="R16" s="159"/>
    </row>
    <row r="17" spans="2:17">
      <c r="B17" s="149"/>
      <c r="C17" s="160" t="s">
        <v>17</v>
      </c>
      <c r="D17" s="161" t="s">
        <v>58</v>
      </c>
      <c r="E17" s="161"/>
      <c r="F17" s="161" t="s">
        <v>61</v>
      </c>
      <c r="G17" s="161"/>
      <c r="Q17" s="153"/>
    </row>
    <row r="18" spans="2:17">
      <c r="B18" s="149"/>
      <c r="C18" s="162" t="s">
        <v>792</v>
      </c>
      <c r="D18" s="121"/>
      <c r="E18" s="121"/>
      <c r="F18" s="121"/>
      <c r="G18" s="121"/>
      <c r="Q18" s="153"/>
    </row>
    <row r="19" spans="2:17">
      <c r="B19" s="149"/>
      <c r="C19" s="162" t="s">
        <v>787</v>
      </c>
      <c r="D19" s="125"/>
      <c r="E19" s="126"/>
      <c r="F19" s="125"/>
      <c r="G19" s="126"/>
      <c r="Q19" s="153"/>
    </row>
    <row r="20" spans="2:17">
      <c r="B20" s="149"/>
      <c r="C20" s="162" t="s">
        <v>72</v>
      </c>
      <c r="D20" s="125"/>
      <c r="E20" s="126"/>
      <c r="F20" s="125"/>
      <c r="G20" s="126"/>
      <c r="Q20" s="153"/>
    </row>
    <row r="21" spans="2:17">
      <c r="B21" s="149"/>
      <c r="C21" s="162" t="s">
        <v>786</v>
      </c>
      <c r="D21" s="125"/>
      <c r="E21" s="126"/>
      <c r="F21" s="125"/>
      <c r="G21" s="126"/>
      <c r="Q21" s="153"/>
    </row>
    <row r="22" spans="2:17">
      <c r="B22" s="149"/>
      <c r="C22" s="162" t="s">
        <v>788</v>
      </c>
      <c r="D22" s="122"/>
      <c r="E22" s="122"/>
      <c r="F22" s="122"/>
      <c r="G22" s="122"/>
      <c r="Q22" s="153"/>
    </row>
    <row r="23" spans="2:17">
      <c r="B23" s="149"/>
      <c r="C23" s="162" t="s">
        <v>38</v>
      </c>
      <c r="D23" s="120"/>
      <c r="E23" s="120"/>
      <c r="F23" s="120"/>
      <c r="G23" s="120"/>
      <c r="Q23" s="153"/>
    </row>
    <row r="24" spans="2:17">
      <c r="B24" s="149"/>
      <c r="C24" s="162" t="s">
        <v>779</v>
      </c>
      <c r="D24" s="123"/>
      <c r="E24" s="123"/>
      <c r="F24" s="123"/>
      <c r="G24" s="123"/>
      <c r="Q24" s="153"/>
    </row>
    <row r="25" spans="2:17">
      <c r="B25" s="149"/>
      <c r="C25" s="162" t="s">
        <v>780</v>
      </c>
      <c r="D25" s="123"/>
      <c r="E25" s="123"/>
      <c r="F25" s="123"/>
      <c r="G25" s="123"/>
      <c r="Q25" s="153"/>
    </row>
    <row r="26" spans="2:17">
      <c r="B26" s="149"/>
      <c r="Q26" s="153"/>
    </row>
    <row r="27" spans="2:17" ht="19.5">
      <c r="B27" s="149"/>
      <c r="C27" s="155" t="s">
        <v>790</v>
      </c>
      <c r="Q27" s="153"/>
    </row>
    <row r="28" spans="2:17">
      <c r="B28" s="149"/>
      <c r="C28" s="160" t="s">
        <v>17</v>
      </c>
      <c r="D28" s="161" t="s">
        <v>59</v>
      </c>
      <c r="E28" s="161"/>
      <c r="F28" s="161" t="s">
        <v>60</v>
      </c>
      <c r="G28" s="161"/>
      <c r="Q28" s="153"/>
    </row>
    <row r="29" spans="2:17">
      <c r="B29" s="149"/>
      <c r="C29" s="158" t="s">
        <v>1</v>
      </c>
      <c r="D29" s="124"/>
      <c r="E29" s="124"/>
      <c r="F29" s="124"/>
      <c r="G29" s="124"/>
      <c r="Q29" s="153"/>
    </row>
    <row r="30" spans="2:17">
      <c r="B30" s="149"/>
      <c r="C30" s="158" t="s">
        <v>0</v>
      </c>
      <c r="D30" s="124"/>
      <c r="E30" s="124"/>
      <c r="F30" s="124"/>
      <c r="G30" s="124"/>
      <c r="Q30" s="153"/>
    </row>
    <row r="31" spans="2:17">
      <c r="B31" s="149"/>
      <c r="Q31" s="153"/>
    </row>
    <row r="32" spans="2:17" ht="19.5">
      <c r="B32" s="149"/>
      <c r="C32" s="155" t="s">
        <v>789</v>
      </c>
      <c r="Q32" s="153"/>
    </row>
    <row r="33" spans="2:17">
      <c r="B33" s="149"/>
      <c r="C33" s="160" t="s">
        <v>17</v>
      </c>
      <c r="D33" s="161" t="s">
        <v>59</v>
      </c>
      <c r="E33" s="161"/>
      <c r="F33" s="161" t="s">
        <v>60</v>
      </c>
      <c r="G33" s="161"/>
      <c r="Q33" s="153"/>
    </row>
    <row r="34" spans="2:17">
      <c r="B34" s="149"/>
      <c r="C34" s="158" t="s">
        <v>1</v>
      </c>
      <c r="D34" s="124"/>
      <c r="E34" s="124"/>
      <c r="F34" s="124"/>
      <c r="G34" s="124"/>
      <c r="Q34" s="153"/>
    </row>
    <row r="35" spans="2:17">
      <c r="B35" s="149"/>
      <c r="C35" s="158" t="s">
        <v>0</v>
      </c>
      <c r="D35" s="124"/>
      <c r="E35" s="124"/>
      <c r="F35" s="124"/>
      <c r="G35" s="124"/>
      <c r="Q35" s="153"/>
    </row>
    <row r="36" spans="2:17">
      <c r="B36" s="149"/>
      <c r="Q36" s="153"/>
    </row>
    <row r="37" spans="2:17" ht="19.5">
      <c r="B37" s="149"/>
      <c r="C37" s="155" t="s">
        <v>66</v>
      </c>
      <c r="Q37" s="153"/>
    </row>
    <row r="38" spans="2:17">
      <c r="B38" s="149"/>
      <c r="C38" s="160" t="s">
        <v>17</v>
      </c>
      <c r="D38" s="161" t="s">
        <v>1</v>
      </c>
      <c r="E38" s="161"/>
      <c r="F38" s="161" t="s">
        <v>0</v>
      </c>
      <c r="G38" s="161"/>
      <c r="H38" s="161" t="s">
        <v>49</v>
      </c>
      <c r="I38" s="161"/>
      <c r="Q38" s="153"/>
    </row>
    <row r="39" spans="2:17">
      <c r="B39" s="149"/>
      <c r="C39" s="158" t="s">
        <v>58</v>
      </c>
      <c r="D39" s="163" t="e">
        <f>ROUNDDOWN(既存設備NO3!E78,2)</f>
        <v>#DIV/0!</v>
      </c>
      <c r="E39" s="163"/>
      <c r="F39" s="163" t="e">
        <f>ROUNDDOWN(既存設備NO3!H78,2)</f>
        <v>#DIV/0!</v>
      </c>
      <c r="G39" s="163"/>
      <c r="H39" s="163" t="e">
        <f>+D39+F39</f>
        <v>#DIV/0!</v>
      </c>
      <c r="I39" s="163"/>
      <c r="Q39" s="153"/>
    </row>
    <row r="40" spans="2:17" ht="19.5" thickBot="1">
      <c r="B40" s="149"/>
      <c r="C40" s="164" t="s">
        <v>63</v>
      </c>
      <c r="D40" s="165" t="e">
        <f>ROUNDDOWN(更新設備NO3!E78,2)</f>
        <v>#DIV/0!</v>
      </c>
      <c r="E40" s="165"/>
      <c r="F40" s="165" t="e">
        <f>ROUNDDOWN(更新設備NO3!H78,2)</f>
        <v>#DIV/0!</v>
      </c>
      <c r="G40" s="165"/>
      <c r="H40" s="165" t="e">
        <f>+D40+F40</f>
        <v>#DIV/0!</v>
      </c>
      <c r="I40" s="165"/>
      <c r="Q40" s="153"/>
    </row>
    <row r="41" spans="2:17" ht="19.5" thickTop="1">
      <c r="B41" s="149"/>
      <c r="C41" s="166" t="s">
        <v>64</v>
      </c>
      <c r="D41" s="167" t="e">
        <f>+D39-D40</f>
        <v>#DIV/0!</v>
      </c>
      <c r="E41" s="167"/>
      <c r="F41" s="167" t="e">
        <f>+F39-F40</f>
        <v>#DIV/0!</v>
      </c>
      <c r="G41" s="167"/>
      <c r="H41" s="167" t="e">
        <f>+H39-H40</f>
        <v>#DIV/0!</v>
      </c>
      <c r="I41" s="167"/>
      <c r="Q41" s="153"/>
    </row>
    <row r="42" spans="2:17">
      <c r="B42" s="149"/>
      <c r="Q42" s="153"/>
    </row>
    <row r="43" spans="2:17" ht="19.5">
      <c r="B43" s="149"/>
      <c r="C43" s="168" t="s">
        <v>795</v>
      </c>
      <c r="Q43" s="153"/>
    </row>
    <row r="44" spans="2:17">
      <c r="B44" s="149"/>
      <c r="C44" s="160" t="s">
        <v>17</v>
      </c>
      <c r="D44" s="161" t="s">
        <v>44</v>
      </c>
      <c r="E44" s="161"/>
      <c r="Q44" s="153"/>
    </row>
    <row r="45" spans="2:17">
      <c r="B45" s="149"/>
      <c r="C45" s="158" t="s">
        <v>58</v>
      </c>
      <c r="D45" s="169" t="e">
        <f>ROUNDDOWN(既存設備NO3!J86,2)</f>
        <v>#DIV/0!</v>
      </c>
      <c r="E45" s="169"/>
      <c r="Q45" s="153"/>
    </row>
    <row r="46" spans="2:17" ht="19.5" thickBot="1">
      <c r="B46" s="149"/>
      <c r="C46" s="164" t="s">
        <v>63</v>
      </c>
      <c r="D46" s="170" t="e">
        <f>ROUNDDOWN(更新設備NO3!J86,2)</f>
        <v>#DIV/0!</v>
      </c>
      <c r="E46" s="170"/>
      <c r="Q46" s="153"/>
    </row>
    <row r="47" spans="2:17" ht="19.5" thickTop="1">
      <c r="B47" s="149"/>
      <c r="C47" s="166" t="s">
        <v>64</v>
      </c>
      <c r="D47" s="171" t="e">
        <f>+D45-D46</f>
        <v>#DIV/0!</v>
      </c>
      <c r="E47" s="171"/>
      <c r="Q47" s="153"/>
    </row>
    <row r="48" spans="2:17">
      <c r="B48" s="149"/>
      <c r="Q48" s="153"/>
    </row>
    <row r="49" spans="2:17" ht="24">
      <c r="B49" s="149"/>
      <c r="C49" s="172" t="s">
        <v>796</v>
      </c>
      <c r="D49" s="173" t="e">
        <f>ROUNDDOWN(D47/D45,4)</f>
        <v>#DIV/0!</v>
      </c>
      <c r="E49" s="173"/>
      <c r="F49" s="154" t="s">
        <v>67</v>
      </c>
      <c r="Q49" s="153"/>
    </row>
    <row r="50" spans="2:17">
      <c r="B50" s="149"/>
      <c r="Q50" s="153"/>
    </row>
    <row r="51" spans="2:17">
      <c r="B51" s="174"/>
      <c r="C51" s="175"/>
      <c r="D51" s="175"/>
      <c r="E51" s="175"/>
      <c r="F51" s="175"/>
      <c r="G51" s="175"/>
      <c r="H51" s="175"/>
      <c r="I51" s="175"/>
      <c r="J51" s="175"/>
      <c r="K51" s="175"/>
      <c r="L51" s="175"/>
      <c r="M51" s="175"/>
      <c r="N51" s="175"/>
      <c r="O51" s="175"/>
      <c r="P51" s="175"/>
      <c r="Q51" s="176"/>
    </row>
  </sheetData>
  <sheetProtection algorithmName="SHA-512" hashValue="aCoSrdtGRfUG6VACTNjHIC2jNTaCevemzHHkH4TDH2O4/qgvxddanJ0XaAQVd7lmQgefpCm7IKSjKfnf0zC5rQ==" saltValue="x0/A8ZdAMQFIhloyDUeH+w==" spinCount="100000" sheet="1" objects="1" scenarios="1"/>
  <mergeCells count="49">
    <mergeCell ref="K1:N1"/>
    <mergeCell ref="C3:P4"/>
    <mergeCell ref="D17:E17"/>
    <mergeCell ref="F17:G17"/>
    <mergeCell ref="D18:E18"/>
    <mergeCell ref="F18:G18"/>
    <mergeCell ref="D19:E19"/>
    <mergeCell ref="F19:G19"/>
    <mergeCell ref="D20:E20"/>
    <mergeCell ref="F20:G20"/>
    <mergeCell ref="D21:E21"/>
    <mergeCell ref="F21:G21"/>
    <mergeCell ref="D22:E22"/>
    <mergeCell ref="F22:G22"/>
    <mergeCell ref="D23:E23"/>
    <mergeCell ref="F23:G23"/>
    <mergeCell ref="D24:E24"/>
    <mergeCell ref="F24:G24"/>
    <mergeCell ref="D25:E25"/>
    <mergeCell ref="F25:G25"/>
    <mergeCell ref="D28:E28"/>
    <mergeCell ref="F28:G28"/>
    <mergeCell ref="D29:E29"/>
    <mergeCell ref="F29:G29"/>
    <mergeCell ref="D39:E39"/>
    <mergeCell ref="F39:G39"/>
    <mergeCell ref="H39:I39"/>
    <mergeCell ref="D30:E30"/>
    <mergeCell ref="F30:G30"/>
    <mergeCell ref="D33:E33"/>
    <mergeCell ref="F33:G33"/>
    <mergeCell ref="D34:E34"/>
    <mergeCell ref="F34:G34"/>
    <mergeCell ref="D35:E35"/>
    <mergeCell ref="F35:G35"/>
    <mergeCell ref="D38:E38"/>
    <mergeCell ref="F38:G38"/>
    <mergeCell ref="H38:I38"/>
    <mergeCell ref="D40:E40"/>
    <mergeCell ref="F40:G40"/>
    <mergeCell ref="H40:I40"/>
    <mergeCell ref="D41:E41"/>
    <mergeCell ref="F41:G41"/>
    <mergeCell ref="H41:I41"/>
    <mergeCell ref="D44:E44"/>
    <mergeCell ref="D45:E45"/>
    <mergeCell ref="D46:E46"/>
    <mergeCell ref="D47:E47"/>
    <mergeCell ref="D49:E49"/>
  </mergeCells>
  <phoneticPr fontId="1"/>
  <dataValidations count="4">
    <dataValidation type="list" allowBlank="1" showInputMessage="1" showErrorMessage="1" sqref="D10" xr:uid="{00000000-0002-0000-0800-000000000000}">
      <formula1>"店舗,事務所"</formula1>
    </dataValidation>
    <dataValidation type="list" allowBlank="1" showInputMessage="1" showErrorMessage="1" sqref="D14:O14" xr:uid="{00000000-0002-0000-0800-000001000000}">
      <formula1>"冷房,暖房,－"</formula1>
    </dataValidation>
    <dataValidation type="list" allowBlank="1" showInputMessage="1" showErrorMessage="1" sqref="D24:G24" xr:uid="{00000000-0002-0000-0800-000002000000}">
      <formula1>"店舗用,ビル用マルチ,設備用"</formula1>
    </dataValidation>
    <dataValidation type="list" allowBlank="1" showInputMessage="1" showErrorMessage="1" sqref="D25:G25" xr:uid="{00000000-0002-0000-0800-000003000000}">
      <formula1>"有り,無し（一定速）"</formula1>
    </dataValidation>
  </dataValidations>
  <pageMargins left="0.7" right="0.7" top="0.75" bottom="0.75" header="0.3" footer="0.3"/>
  <pageSetup paperSize="9" scale="57"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入力ホーム設備NO1</vt:lpstr>
      <vt:lpstr>既存設備NO1</vt:lpstr>
      <vt:lpstr>更新設備NO1</vt:lpstr>
      <vt:lpstr>&lt;PAC&gt;マスタNO1</vt:lpstr>
      <vt:lpstr>入力ホーム設備NO2</vt:lpstr>
      <vt:lpstr>既存設備NO2</vt:lpstr>
      <vt:lpstr>更新設備NO2</vt:lpstr>
      <vt:lpstr>&lt;PAC&gt;マスタNO2</vt:lpstr>
      <vt:lpstr>入力ホーム設備NO3</vt:lpstr>
      <vt:lpstr>既存設備NO3</vt:lpstr>
      <vt:lpstr>更新設備NO3</vt:lpstr>
      <vt:lpstr>&lt;PAC&gt;マスタNO3</vt:lpstr>
      <vt:lpstr>'&lt;PAC&gt;マスタNO1'!Print_Area</vt:lpstr>
      <vt:lpstr>'&lt;PAC&gt;マスタNO2'!Print_Area</vt:lpstr>
      <vt:lpstr>'&lt;PAC&gt;マスタNO3'!Print_Area</vt:lpstr>
      <vt:lpstr>入力ホーム設備NO1!Print_Area</vt:lpstr>
      <vt:lpstr>入力ホーム設備NO2!Print_Area</vt:lpstr>
      <vt:lpstr>入力ホーム設備NO3!Print_Area</vt:lpstr>
      <vt:lpstr>'&lt;PAC&gt;マスタNO2'!空冷式</vt:lpstr>
      <vt:lpstr>'&lt;PAC&gt;マスタNO3'!空冷式</vt:lpstr>
      <vt:lpstr>空冷式</vt:lpstr>
      <vt:lpstr>'&lt;PAC&gt;マスタNO2'!水冷式</vt:lpstr>
      <vt:lpstr>'&lt;PAC&gt;マスタNO3'!水冷式</vt:lpstr>
      <vt:lpstr>水冷式</vt:lpstr>
    </vt:vector>
  </TitlesOfParts>
  <Company>福岡市役所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三浦</dc:creator>
  <cp:lastModifiedBy>樋口　隆</cp:lastModifiedBy>
  <cp:lastPrinted>2024-05-30T09:17:13Z</cp:lastPrinted>
  <dcterms:created xsi:type="dcterms:W3CDTF">2024-05-20T06:59:03Z</dcterms:created>
  <dcterms:modified xsi:type="dcterms:W3CDTF">2026-03-31T02:34:54Z</dcterms:modified>
</cp:coreProperties>
</file>