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K:\共有（医療支援係）\01 在宅医療\04　調査\社会資源調査\R05\19　印刷データとHP掲載データ\HP掲載用【0403時点】【配布後の修正】\市民向け\"/>
    </mc:Choice>
  </mc:AlternateContent>
  <bookViews>
    <workbookView xWindow="0" yWindow="0" windowWidth="16605" windowHeight="7470" tabRatio="731"/>
  </bookViews>
  <sheets>
    <sheet name="歯科診療所" sheetId="207" r:id="rId1"/>
  </sheets>
  <definedNames>
    <definedName name="_xlnm._FilterDatabase" localSheetId="0" hidden="1">歯科診療所!$B$4:$AO$301</definedName>
    <definedName name="_xlnm._FilterDatabase" hidden="1">#N/A</definedName>
    <definedName name="_xlnm.Print_Area" localSheetId="0">歯科診療所!$A$1:$S$301</definedName>
    <definedName name="_xlnm.Print_Titles" localSheetId="0">歯科診療所!$1:$4</definedName>
    <definedName name="T1会員名簿" localSheetId="0">#REF!</definedName>
    <definedName name="T1会員名簿">#REF!</definedName>
    <definedName name="会員名簿" localSheetId="0">#REF!</definedName>
    <definedName name="会員名簿">#REF!</definedName>
    <definedName name="会員名簿1" localSheetId="0">#REF!</definedName>
    <definedName name="会員名簿1">#REF!</definedName>
    <definedName name="原本" localSheetId="0">#REF!</definedName>
    <definedName name="原本">#REF!</definedName>
  </definedNames>
  <calcPr calcId="162913"/>
</workbook>
</file>

<file path=xl/calcChain.xml><?xml version="1.0" encoding="utf-8"?>
<calcChain xmlns="http://schemas.openxmlformats.org/spreadsheetml/2006/main">
  <c r="I301" i="207" l="1"/>
  <c r="H301" i="207"/>
  <c r="I300" i="207"/>
  <c r="I299" i="207"/>
  <c r="H299" i="207"/>
  <c r="I298" i="207"/>
  <c r="I297" i="207"/>
  <c r="I296" i="207"/>
  <c r="H296" i="207"/>
  <c r="I294" i="207"/>
  <c r="I292" i="207"/>
  <c r="H292" i="207"/>
  <c r="I295" i="207"/>
  <c r="H295" i="207"/>
  <c r="I293" i="207"/>
  <c r="H293" i="207"/>
  <c r="I291" i="207"/>
  <c r="I290" i="207"/>
  <c r="H290" i="207"/>
  <c r="I289" i="207"/>
  <c r="H289" i="207"/>
  <c r="I288" i="207"/>
  <c r="I287" i="207"/>
  <c r="I286" i="207"/>
  <c r="I285" i="207"/>
  <c r="H285" i="207"/>
  <c r="I284" i="207"/>
  <c r="I283" i="207"/>
  <c r="I282" i="207"/>
  <c r="H282" i="207"/>
  <c r="I281" i="207"/>
  <c r="I280" i="207"/>
  <c r="H280" i="207"/>
  <c r="I279" i="207"/>
  <c r="I277" i="207"/>
  <c r="H277" i="207"/>
  <c r="I276" i="207"/>
  <c r="H276" i="207"/>
  <c r="I278" i="207"/>
  <c r="I274" i="207"/>
  <c r="H274" i="207"/>
  <c r="I273" i="207"/>
  <c r="I272" i="207"/>
  <c r="H272" i="207"/>
  <c r="I271" i="207"/>
  <c r="H271" i="207"/>
  <c r="I270" i="207"/>
  <c r="I275" i="207"/>
  <c r="I268" i="207"/>
  <c r="I267" i="207"/>
  <c r="H267" i="207"/>
  <c r="I269" i="207"/>
  <c r="H269" i="207"/>
  <c r="I263" i="207"/>
  <c r="I262" i="207"/>
  <c r="H262" i="207"/>
  <c r="I266" i="207"/>
  <c r="I261" i="207"/>
  <c r="H261" i="207"/>
  <c r="I265" i="207"/>
  <c r="H265" i="207"/>
  <c r="I264" i="207"/>
  <c r="I260" i="207"/>
  <c r="H260" i="207"/>
  <c r="I259" i="207"/>
  <c r="I258" i="207"/>
  <c r="I253" i="207"/>
  <c r="H253" i="207"/>
  <c r="I257" i="207"/>
  <c r="H257" i="207"/>
  <c r="I256" i="207"/>
  <c r="H256" i="207"/>
  <c r="I255" i="207"/>
  <c r="H255" i="207"/>
  <c r="I254" i="207"/>
  <c r="I247" i="207"/>
  <c r="H247" i="207"/>
  <c r="I252" i="207"/>
  <c r="I246" i="207"/>
  <c r="H246" i="207"/>
  <c r="I251" i="207"/>
  <c r="H251" i="207"/>
  <c r="I250" i="207"/>
  <c r="H250" i="207"/>
  <c r="I249" i="207"/>
  <c r="I248" i="207"/>
  <c r="I245" i="207"/>
  <c r="H245" i="207"/>
  <c r="I244" i="207"/>
  <c r="H244" i="207"/>
  <c r="I242" i="207"/>
  <c r="H242" i="207"/>
  <c r="I241" i="207"/>
  <c r="I240" i="207"/>
  <c r="I239" i="207"/>
  <c r="H239" i="207"/>
  <c r="I238" i="207"/>
  <c r="H238" i="207"/>
  <c r="I237" i="207"/>
  <c r="H237" i="207"/>
  <c r="I243" i="207"/>
  <c r="I236" i="207"/>
  <c r="H236" i="207"/>
  <c r="I235" i="207"/>
  <c r="I234" i="207"/>
  <c r="I230" i="207"/>
  <c r="H230" i="207"/>
  <c r="I233" i="207"/>
  <c r="I229" i="207"/>
  <c r="H229" i="207"/>
  <c r="I232" i="207"/>
  <c r="H232" i="207"/>
  <c r="I231" i="207"/>
  <c r="I228" i="207"/>
  <c r="I227" i="207"/>
  <c r="H227" i="207"/>
  <c r="I226" i="207"/>
  <c r="H226" i="207"/>
  <c r="I225" i="207"/>
  <c r="H225" i="207"/>
  <c r="I224" i="207"/>
  <c r="H224" i="207"/>
  <c r="I223" i="207"/>
  <c r="I222" i="207"/>
  <c r="I213" i="207"/>
  <c r="I221" i="207"/>
  <c r="H221" i="207"/>
  <c r="I220" i="207"/>
  <c r="I219" i="207"/>
  <c r="I218" i="207"/>
  <c r="H218" i="207"/>
  <c r="I217" i="207"/>
  <c r="H217" i="207"/>
  <c r="I216" i="207"/>
  <c r="H216" i="207"/>
  <c r="I215" i="207"/>
  <c r="H215" i="207"/>
  <c r="I212" i="207"/>
  <c r="I211" i="207"/>
  <c r="H211" i="207"/>
  <c r="I210" i="207"/>
  <c r="H210" i="207"/>
  <c r="I214" i="207"/>
  <c r="H214" i="207"/>
  <c r="I209" i="207"/>
  <c r="H209" i="207"/>
  <c r="I208" i="207"/>
  <c r="H208" i="207"/>
  <c r="I207" i="207"/>
  <c r="I206" i="207"/>
  <c r="I204" i="207"/>
  <c r="H204" i="207"/>
  <c r="I203" i="207"/>
  <c r="I202" i="207"/>
  <c r="I205" i="207"/>
  <c r="I199" i="207"/>
  <c r="H199" i="207"/>
  <c r="I198" i="207"/>
  <c r="I201" i="207"/>
  <c r="H201" i="207"/>
  <c r="I200" i="207"/>
  <c r="I197" i="207"/>
  <c r="I196" i="207"/>
  <c r="H196" i="207"/>
  <c r="I195" i="207"/>
  <c r="I194" i="207"/>
  <c r="H194" i="207"/>
  <c r="I193" i="207"/>
  <c r="I189" i="207"/>
  <c r="I192" i="207"/>
  <c r="H192" i="207"/>
  <c r="I191" i="207"/>
  <c r="H191" i="207"/>
  <c r="I190" i="207"/>
  <c r="H190" i="207"/>
  <c r="I188" i="207"/>
  <c r="H188" i="207"/>
  <c r="I187" i="207"/>
  <c r="I184" i="207"/>
  <c r="H184" i="207"/>
  <c r="I182" i="207"/>
  <c r="H182" i="207"/>
  <c r="I186" i="207"/>
  <c r="H186" i="207"/>
  <c r="I185" i="207"/>
  <c r="H185" i="207"/>
  <c r="I183" i="207"/>
  <c r="I181" i="207"/>
  <c r="H181" i="207"/>
  <c r="I180" i="207"/>
  <c r="H180" i="207"/>
  <c r="I179" i="207"/>
  <c r="H179" i="207"/>
  <c r="I178" i="207"/>
  <c r="H178" i="207"/>
  <c r="I175" i="207"/>
  <c r="I174" i="207"/>
  <c r="H174" i="207"/>
  <c r="I173" i="207"/>
  <c r="H173" i="207"/>
  <c r="I172" i="207"/>
  <c r="H172" i="207"/>
  <c r="H177" i="207"/>
  <c r="I176" i="207"/>
  <c r="H176" i="207"/>
  <c r="I168" i="207"/>
  <c r="I167" i="207"/>
  <c r="I166" i="207"/>
  <c r="I165" i="207"/>
  <c r="I170" i="207"/>
  <c r="H170" i="207"/>
  <c r="I169" i="207"/>
  <c r="I171" i="207"/>
  <c r="I164" i="207"/>
  <c r="I163" i="207"/>
  <c r="H163" i="207"/>
  <c r="I162" i="207"/>
  <c r="H162" i="207"/>
  <c r="I161" i="207"/>
  <c r="H161" i="207"/>
  <c r="I160" i="207"/>
  <c r="H160" i="207"/>
  <c r="I159" i="207"/>
  <c r="H159" i="207"/>
  <c r="I158" i="207"/>
  <c r="I144" i="207"/>
  <c r="H144" i="207"/>
  <c r="I143" i="207"/>
  <c r="H143" i="207"/>
  <c r="I157" i="207"/>
  <c r="H157" i="207"/>
  <c r="I156" i="207"/>
  <c r="H156" i="207"/>
  <c r="I155" i="207"/>
  <c r="H155" i="207"/>
  <c r="I154" i="207"/>
  <c r="H154" i="207"/>
  <c r="I153" i="207"/>
  <c r="H153" i="207"/>
  <c r="I142" i="207"/>
  <c r="H142" i="207"/>
  <c r="I152" i="207"/>
  <c r="I151" i="207"/>
  <c r="H151" i="207"/>
  <c r="I150" i="207"/>
  <c r="I149" i="207"/>
  <c r="H149" i="207"/>
  <c r="I148" i="207"/>
  <c r="H148" i="207"/>
  <c r="I147" i="207"/>
  <c r="H147" i="207"/>
  <c r="I146" i="207"/>
  <c r="I145" i="207"/>
  <c r="H145" i="207"/>
  <c r="I133" i="207"/>
  <c r="I132" i="207"/>
  <c r="I141" i="207"/>
  <c r="I140" i="207"/>
  <c r="H140" i="207"/>
  <c r="I139" i="207"/>
  <c r="I138" i="207"/>
  <c r="I137" i="207"/>
  <c r="H137" i="207"/>
  <c r="I136" i="207"/>
  <c r="I135" i="207"/>
  <c r="H135" i="207"/>
  <c r="I134" i="207"/>
  <c r="I113" i="207"/>
  <c r="H113" i="207"/>
  <c r="I112" i="207"/>
  <c r="H112" i="207"/>
  <c r="I111" i="207"/>
  <c r="H111" i="207"/>
  <c r="I122" i="207"/>
  <c r="I121" i="207"/>
  <c r="I120" i="207"/>
  <c r="I119" i="207"/>
  <c r="H119" i="207"/>
  <c r="I118" i="207"/>
  <c r="I117" i="207"/>
  <c r="H117" i="207"/>
  <c r="I116" i="207"/>
  <c r="H116" i="207"/>
  <c r="I125" i="207"/>
  <c r="I124" i="207"/>
  <c r="I131" i="207"/>
  <c r="I123" i="207"/>
  <c r="H123" i="207"/>
  <c r="I130" i="207"/>
  <c r="H130" i="207"/>
  <c r="I115" i="207"/>
  <c r="H115" i="207"/>
  <c r="I129" i="207"/>
  <c r="H129" i="207"/>
  <c r="I114" i="207"/>
  <c r="I128" i="207"/>
  <c r="I127" i="207"/>
  <c r="H127" i="207"/>
  <c r="I126" i="207"/>
  <c r="I110" i="207"/>
  <c r="H110" i="207"/>
  <c r="I109" i="207"/>
  <c r="I108" i="207"/>
  <c r="H108" i="207"/>
  <c r="I107" i="207"/>
  <c r="H107" i="207"/>
  <c r="I106" i="207"/>
  <c r="I105" i="207"/>
  <c r="I104" i="207"/>
  <c r="H104" i="207"/>
  <c r="I103" i="207"/>
  <c r="H103" i="207"/>
  <c r="I102" i="207"/>
  <c r="H102" i="207"/>
  <c r="I101" i="207"/>
  <c r="I100" i="207"/>
  <c r="H100" i="207"/>
  <c r="I99" i="207"/>
  <c r="H99" i="207"/>
  <c r="I98" i="207"/>
  <c r="H98" i="207"/>
  <c r="I97" i="207"/>
  <c r="H97" i="207"/>
  <c r="I96" i="207"/>
  <c r="H96" i="207"/>
  <c r="I95" i="207"/>
  <c r="H95" i="207"/>
  <c r="I94" i="207"/>
  <c r="H94" i="207"/>
  <c r="I93" i="207"/>
  <c r="H93" i="207"/>
  <c r="I91" i="207"/>
  <c r="H91" i="207"/>
  <c r="I90" i="207"/>
  <c r="I89" i="207"/>
  <c r="H89" i="207"/>
  <c r="I88" i="207"/>
  <c r="H88" i="207"/>
  <c r="I92" i="207"/>
  <c r="H92" i="207"/>
  <c r="I86" i="207"/>
  <c r="H86" i="207"/>
  <c r="I87" i="207"/>
  <c r="I83" i="207"/>
  <c r="H83" i="207"/>
  <c r="I85" i="207"/>
  <c r="I84" i="207"/>
  <c r="I82" i="207"/>
  <c r="I81" i="207"/>
  <c r="H81" i="207"/>
  <c r="I80" i="207"/>
  <c r="H80" i="207"/>
  <c r="I79" i="207"/>
  <c r="I77" i="207"/>
  <c r="I76" i="207"/>
  <c r="H76" i="207"/>
  <c r="I78" i="207"/>
  <c r="H78" i="207"/>
  <c r="I69" i="207"/>
  <c r="H69" i="207"/>
  <c r="I68" i="207"/>
  <c r="I72" i="207"/>
  <c r="H72" i="207"/>
  <c r="I71" i="207"/>
  <c r="I70" i="207"/>
  <c r="H70" i="207"/>
  <c r="I75" i="207"/>
  <c r="H75" i="207"/>
  <c r="I74" i="207"/>
  <c r="I73" i="207"/>
  <c r="I66" i="207"/>
  <c r="H66" i="207"/>
  <c r="I65" i="207"/>
  <c r="H65" i="207"/>
  <c r="I64" i="207"/>
  <c r="H64" i="207"/>
  <c r="I63" i="207"/>
  <c r="H63" i="207"/>
  <c r="I62" i="207"/>
  <c r="H62" i="207"/>
  <c r="I61" i="207"/>
  <c r="H61" i="207"/>
  <c r="I67" i="207"/>
  <c r="H67" i="207"/>
  <c r="I54" i="207"/>
  <c r="H54" i="207"/>
  <c r="I53" i="207"/>
  <c r="H53" i="207"/>
  <c r="I60" i="207"/>
  <c r="H60" i="207"/>
  <c r="I59" i="207"/>
  <c r="I58" i="207"/>
  <c r="I57" i="207"/>
  <c r="H57" i="207"/>
  <c r="I56" i="207"/>
  <c r="I55" i="207"/>
  <c r="H55" i="207"/>
  <c r="I52" i="207"/>
  <c r="H52" i="207"/>
  <c r="I50" i="207"/>
  <c r="H50" i="207"/>
  <c r="I51" i="207"/>
  <c r="H51" i="207"/>
  <c r="I49" i="207"/>
  <c r="H49" i="207"/>
  <c r="I48" i="207"/>
  <c r="H48" i="207"/>
  <c r="I46" i="207"/>
  <c r="I45" i="207"/>
  <c r="I47" i="207"/>
  <c r="I44" i="207"/>
  <c r="H44" i="207"/>
  <c r="I43" i="207"/>
  <c r="H43" i="207"/>
  <c r="I42" i="207"/>
  <c r="H42" i="207"/>
  <c r="I41" i="207"/>
  <c r="H41" i="207"/>
  <c r="I40" i="207"/>
  <c r="I39" i="207"/>
  <c r="I38" i="207"/>
  <c r="I37" i="207"/>
  <c r="I36" i="207"/>
  <c r="H36" i="207"/>
  <c r="I35" i="207"/>
  <c r="I33" i="207"/>
  <c r="I32" i="207"/>
  <c r="H32" i="207"/>
  <c r="I34" i="207"/>
  <c r="H34" i="207"/>
  <c r="I31" i="207"/>
  <c r="H31" i="207"/>
  <c r="I30" i="207"/>
  <c r="H30" i="207"/>
  <c r="I29" i="207"/>
  <c r="H29" i="207"/>
  <c r="I27" i="207"/>
  <c r="H27" i="207"/>
  <c r="I26" i="207"/>
  <c r="H26" i="207"/>
  <c r="I28" i="207"/>
  <c r="I25" i="207"/>
  <c r="H25" i="207"/>
  <c r="I24" i="207"/>
  <c r="H24" i="207"/>
  <c r="I22" i="207"/>
  <c r="H22" i="207"/>
  <c r="I23" i="207"/>
  <c r="H23" i="207"/>
  <c r="I16" i="207"/>
  <c r="H16" i="207"/>
  <c r="I15" i="207"/>
  <c r="H15" i="207"/>
  <c r="I14" i="207"/>
  <c r="H14" i="207"/>
  <c r="I13" i="207"/>
  <c r="I21" i="207"/>
  <c r="I20" i="207"/>
  <c r="I19" i="207"/>
  <c r="H19" i="207"/>
  <c r="I18" i="207"/>
  <c r="I17" i="207"/>
  <c r="H17" i="207"/>
  <c r="I12" i="207"/>
  <c r="I11" i="207"/>
  <c r="H11" i="207"/>
  <c r="I10" i="207"/>
  <c r="I9" i="207"/>
  <c r="H9" i="207"/>
  <c r="I5" i="207"/>
  <c r="H5" i="207"/>
  <c r="I8" i="207"/>
  <c r="I7" i="207"/>
</calcChain>
</file>

<file path=xl/sharedStrings.xml><?xml version="1.0" encoding="utf-8"?>
<sst xmlns="http://schemas.openxmlformats.org/spreadsheetml/2006/main" count="3347" uniqueCount="1790">
  <si>
    <t>三筑</t>
  </si>
  <si>
    <t>席田</t>
  </si>
  <si>
    <t>青葉</t>
  </si>
  <si>
    <t>赤坂</t>
  </si>
  <si>
    <t>西新</t>
  </si>
  <si>
    <t>高取</t>
  </si>
  <si>
    <t>愛宕</t>
  </si>
  <si>
    <t>姪浜</t>
  </si>
  <si>
    <t>城南</t>
  </si>
  <si>
    <t>原</t>
  </si>
  <si>
    <t>舞鶴</t>
  </si>
  <si>
    <t>当仁</t>
  </si>
  <si>
    <t>有田</t>
  </si>
  <si>
    <t>原西</t>
  </si>
  <si>
    <t>有住</t>
  </si>
  <si>
    <t>飯倉</t>
  </si>
  <si>
    <t>飯倉中央</t>
  </si>
  <si>
    <t>壱岐南</t>
  </si>
  <si>
    <t>下山門</t>
  </si>
  <si>
    <t>壱岐</t>
  </si>
  <si>
    <t>石丸</t>
  </si>
  <si>
    <t>宮竹</t>
  </si>
  <si>
    <t>高木</t>
  </si>
  <si>
    <t>元岡</t>
  </si>
  <si>
    <t>板付</t>
  </si>
  <si>
    <t>板付北</t>
  </si>
  <si>
    <t>西高宮</t>
  </si>
  <si>
    <t>警固</t>
  </si>
  <si>
    <t>南当仁</t>
  </si>
  <si>
    <t>今宿</t>
  </si>
  <si>
    <t>玄洋</t>
  </si>
  <si>
    <t>今津</t>
  </si>
  <si>
    <t>内浜</t>
  </si>
  <si>
    <t>七隈</t>
  </si>
  <si>
    <t>野芥</t>
  </si>
  <si>
    <t>東月隈</t>
  </si>
  <si>
    <t>大池</t>
  </si>
  <si>
    <t>大楠</t>
  </si>
  <si>
    <t>玉川</t>
  </si>
  <si>
    <t>塩原</t>
  </si>
  <si>
    <t>三宅</t>
  </si>
  <si>
    <t>筑紫丘</t>
  </si>
  <si>
    <t>高宮</t>
  </si>
  <si>
    <t>博多</t>
  </si>
  <si>
    <t>小笹</t>
  </si>
  <si>
    <t>笹丘</t>
  </si>
  <si>
    <t>北崎</t>
  </si>
  <si>
    <t>小田部</t>
  </si>
  <si>
    <t>香椎下原</t>
  </si>
  <si>
    <t>香椎東</t>
  </si>
  <si>
    <t>香椎</t>
  </si>
  <si>
    <t>千早</t>
  </si>
  <si>
    <t>堅粕</t>
  </si>
  <si>
    <t>照葉</t>
  </si>
  <si>
    <t>東光</t>
  </si>
  <si>
    <t>千早西</t>
  </si>
  <si>
    <t>月隈</t>
  </si>
  <si>
    <t>香陵</t>
  </si>
  <si>
    <t>花畑</t>
  </si>
  <si>
    <t>鶴田</t>
  </si>
  <si>
    <t>香住丘</t>
  </si>
  <si>
    <t>片江</t>
  </si>
  <si>
    <t>多々良</t>
  </si>
  <si>
    <t>春住</t>
  </si>
  <si>
    <t>那珂</t>
  </si>
  <si>
    <t>城原</t>
  </si>
  <si>
    <t>和白東</t>
  </si>
  <si>
    <t>那珂南</t>
  </si>
  <si>
    <t>賀茂</t>
  </si>
  <si>
    <t>奈多</t>
  </si>
  <si>
    <t>住吉</t>
  </si>
  <si>
    <t>春吉</t>
  </si>
  <si>
    <t>千代</t>
  </si>
  <si>
    <t>草ヶ江</t>
  </si>
  <si>
    <t>弥永西</t>
  </si>
  <si>
    <t>筥松</t>
  </si>
  <si>
    <t>平尾</t>
  </si>
  <si>
    <t>西花畑</t>
  </si>
  <si>
    <t>和白</t>
  </si>
  <si>
    <t>東住吉</t>
  </si>
  <si>
    <t>田村</t>
  </si>
  <si>
    <t>四箇田</t>
  </si>
  <si>
    <t>入部</t>
  </si>
  <si>
    <t>東吉塚</t>
  </si>
  <si>
    <t>別府</t>
  </si>
  <si>
    <t>長尾</t>
  </si>
  <si>
    <t>若久</t>
  </si>
  <si>
    <t>堤</t>
  </si>
  <si>
    <t>田隈</t>
  </si>
  <si>
    <t>田島</t>
  </si>
  <si>
    <t>堤丘</t>
  </si>
  <si>
    <t>南片江</t>
  </si>
  <si>
    <t>老司</t>
  </si>
  <si>
    <t>鳥飼</t>
  </si>
  <si>
    <t>長丘</t>
  </si>
  <si>
    <t>長住</t>
  </si>
  <si>
    <t>西長住</t>
  </si>
  <si>
    <t>名島</t>
  </si>
  <si>
    <t>野多目</t>
  </si>
  <si>
    <t>箱崎</t>
  </si>
  <si>
    <t>松島</t>
  </si>
  <si>
    <t>八田</t>
  </si>
  <si>
    <t>馬出</t>
  </si>
  <si>
    <t>室見</t>
  </si>
  <si>
    <t>舞松原</t>
  </si>
  <si>
    <t>若宮</t>
  </si>
  <si>
    <t>原北</t>
  </si>
  <si>
    <t>美和台</t>
  </si>
  <si>
    <t>百道</t>
  </si>
  <si>
    <t>百道浜</t>
  </si>
  <si>
    <t>東若久</t>
  </si>
  <si>
    <t>横手</t>
  </si>
  <si>
    <t>包括</t>
    <rPh sb="0" eb="2">
      <t>ホウカツ</t>
    </rPh>
    <phoneticPr fontId="1"/>
  </si>
  <si>
    <t>小学
校区</t>
    <rPh sb="0" eb="2">
      <t>ショウガク</t>
    </rPh>
    <rPh sb="3" eb="5">
      <t>コウク</t>
    </rPh>
    <rPh sb="4" eb="5">
      <t>ク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</si>
  <si>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</si>
  <si>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所在地等</t>
    <rPh sb="0" eb="3">
      <t>ショザイチ</t>
    </rPh>
    <rPh sb="3" eb="4">
      <t>トウ</t>
    </rPh>
    <phoneticPr fontId="1"/>
  </si>
  <si>
    <t>〒・住所</t>
    <rPh sb="2" eb="4">
      <t>ジュウショ</t>
    </rPh>
    <phoneticPr fontId="1"/>
  </si>
  <si>
    <t>①TEL
②FAX</t>
    <phoneticPr fontId="1"/>
  </si>
  <si>
    <t>ホーム
ページ</t>
    <phoneticPr fontId="12"/>
  </si>
  <si>
    <t>有</t>
    <rPh sb="0" eb="1">
      <t>アリ</t>
    </rPh>
    <phoneticPr fontId="12"/>
  </si>
  <si>
    <t>可</t>
  </si>
  <si>
    <t>東1</t>
  </si>
  <si>
    <t>要相談</t>
  </si>
  <si>
    <t/>
  </si>
  <si>
    <t>東2</t>
  </si>
  <si>
    <t>東3</t>
  </si>
  <si>
    <t>東4</t>
  </si>
  <si>
    <t>東10</t>
  </si>
  <si>
    <t>東5</t>
  </si>
  <si>
    <t>東6</t>
  </si>
  <si>
    <t>可</t>
    <rPh sb="0" eb="1">
      <t>カ</t>
    </rPh>
    <phoneticPr fontId="12"/>
  </si>
  <si>
    <t>東7</t>
  </si>
  <si>
    <t>東8</t>
  </si>
  <si>
    <t>東9</t>
  </si>
  <si>
    <t>東11</t>
  </si>
  <si>
    <t>博多
1</t>
    <phoneticPr fontId="12"/>
  </si>
  <si>
    <t>博多
2</t>
    <phoneticPr fontId="12"/>
  </si>
  <si>
    <t>博多
3</t>
    <phoneticPr fontId="12"/>
  </si>
  <si>
    <t>博多
4</t>
    <phoneticPr fontId="12"/>
  </si>
  <si>
    <t>博多
5</t>
    <phoneticPr fontId="12"/>
  </si>
  <si>
    <t>博多
6</t>
    <phoneticPr fontId="12"/>
  </si>
  <si>
    <t>博多
7</t>
    <phoneticPr fontId="12"/>
  </si>
  <si>
    <t>博多
8</t>
    <phoneticPr fontId="12"/>
  </si>
  <si>
    <t>中央
1</t>
    <phoneticPr fontId="12"/>
  </si>
  <si>
    <t>810-0055
黒門2-31</t>
  </si>
  <si>
    <t>中央
2</t>
    <phoneticPr fontId="12"/>
  </si>
  <si>
    <t>中央
3</t>
    <phoneticPr fontId="12"/>
  </si>
  <si>
    <t>中央
4</t>
    <phoneticPr fontId="12"/>
  </si>
  <si>
    <t>中央
5</t>
    <phoneticPr fontId="12"/>
  </si>
  <si>
    <t>南1</t>
  </si>
  <si>
    <t>南2</t>
  </si>
  <si>
    <t>811-1362
長住4-1-4</t>
  </si>
  <si>
    <t>南3</t>
  </si>
  <si>
    <t>南4</t>
  </si>
  <si>
    <t>南5</t>
  </si>
  <si>
    <t>南6</t>
  </si>
  <si>
    <t>南7</t>
  </si>
  <si>
    <t>南8</t>
  </si>
  <si>
    <t>南9</t>
  </si>
  <si>
    <t>南10</t>
  </si>
  <si>
    <t>南11</t>
  </si>
  <si>
    <t>城南
1</t>
    <phoneticPr fontId="12"/>
  </si>
  <si>
    <t>城南
2</t>
    <phoneticPr fontId="12"/>
  </si>
  <si>
    <t>城南
3</t>
    <phoneticPr fontId="12"/>
  </si>
  <si>
    <t>城南
4</t>
    <phoneticPr fontId="12"/>
  </si>
  <si>
    <t>城南
5</t>
    <phoneticPr fontId="12"/>
  </si>
  <si>
    <t>早良
1</t>
    <phoneticPr fontId="12"/>
  </si>
  <si>
    <t>早良
2</t>
    <phoneticPr fontId="12"/>
  </si>
  <si>
    <t>早良
3</t>
    <phoneticPr fontId="12"/>
  </si>
  <si>
    <t>早良
4</t>
    <phoneticPr fontId="12"/>
  </si>
  <si>
    <t>早良
5</t>
    <phoneticPr fontId="12"/>
  </si>
  <si>
    <t>早良
6</t>
    <phoneticPr fontId="12"/>
  </si>
  <si>
    <t>早良
8</t>
    <phoneticPr fontId="12"/>
  </si>
  <si>
    <t>早良
9</t>
    <phoneticPr fontId="12"/>
  </si>
  <si>
    <t>西1</t>
  </si>
  <si>
    <t>西2</t>
  </si>
  <si>
    <t>西3</t>
  </si>
  <si>
    <t>西4</t>
  </si>
  <si>
    <t>西5</t>
  </si>
  <si>
    <t>西6</t>
  </si>
  <si>
    <t>西7</t>
  </si>
  <si>
    <t>西8</t>
  </si>
  <si>
    <t>訪問歯科診療実施歯科診療所一覧　　令和５年12月現在</t>
    <phoneticPr fontId="12"/>
  </si>
  <si>
    <t>訪問診療</t>
    <rPh sb="0" eb="2">
      <t>ホウモン</t>
    </rPh>
    <rPh sb="2" eb="4">
      <t>シンリョウ</t>
    </rPh>
    <phoneticPr fontId="12"/>
  </si>
  <si>
    <t>外来　診療日・診療時間</t>
    <rPh sb="0" eb="2">
      <t>ガイライ</t>
    </rPh>
    <rPh sb="3" eb="5">
      <t>シンリョウ</t>
    </rPh>
    <rPh sb="5" eb="6">
      <t>ビ</t>
    </rPh>
    <rPh sb="7" eb="9">
      <t>シンリョウ</t>
    </rPh>
    <rPh sb="9" eb="11">
      <t>ジカン</t>
    </rPh>
    <phoneticPr fontId="1"/>
  </si>
  <si>
    <t>訪問　診療日・診療時間</t>
    <rPh sb="0" eb="2">
      <t>ホウモン</t>
    </rPh>
    <rPh sb="3" eb="5">
      <t>シンリョウ</t>
    </rPh>
    <rPh sb="5" eb="6">
      <t>ビ</t>
    </rPh>
    <rPh sb="7" eb="9">
      <t>シンリョウ</t>
    </rPh>
    <rPh sb="9" eb="11">
      <t>ジカン</t>
    </rPh>
    <phoneticPr fontId="1"/>
  </si>
  <si>
    <t>車椅子
対応</t>
    <rPh sb="0" eb="1">
      <t>クルマ</t>
    </rPh>
    <rPh sb="1" eb="3">
      <t>イス</t>
    </rPh>
    <rPh sb="4" eb="6">
      <t>タイオウ</t>
    </rPh>
    <phoneticPr fontId="1"/>
  </si>
  <si>
    <t>可否</t>
    <rPh sb="0" eb="2">
      <t>カヒ</t>
    </rPh>
    <phoneticPr fontId="12"/>
  </si>
  <si>
    <t>問い合わせ先</t>
    <rPh sb="0" eb="1">
      <t>ト</t>
    </rPh>
    <rPh sb="2" eb="3">
      <t>ア</t>
    </rPh>
    <rPh sb="5" eb="6">
      <t>サキ</t>
    </rPh>
    <phoneticPr fontId="12"/>
  </si>
  <si>
    <t>月曜日～土曜日</t>
    <rPh sb="0" eb="1">
      <t>ゲツ</t>
    </rPh>
    <rPh sb="1" eb="2">
      <t>ヨウ</t>
    </rPh>
    <rPh sb="2" eb="3">
      <t>ビ</t>
    </rPh>
    <rPh sb="4" eb="7">
      <t>ドヨウビ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</si>
  <si>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</si>
  <si>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2"/>
  </si>
  <si>
    <t>午前</t>
    <rPh sb="0" eb="2">
      <t>ゴゼン</t>
    </rPh>
    <phoneticPr fontId="12"/>
  </si>
  <si>
    <t>午後</t>
    <rPh sb="0" eb="2">
      <t>ゴゴ</t>
    </rPh>
    <phoneticPr fontId="12"/>
  </si>
  <si>
    <t>おかだ歯科クリニック</t>
  </si>
  <si>
    <t>811-0202
和白3-2-32　ｸﾚｰﾙ和白101</t>
  </si>
  <si>
    <t>①606-6065
②606-6096</t>
  </si>
  <si>
    <t>606-6065</t>
    <phoneticPr fontId="12"/>
  </si>
  <si>
    <t>9:30～13:30
木：終日休診</t>
  </si>
  <si>
    <t>15:00～19:00
水・土：～18:00</t>
  </si>
  <si>
    <t>9:30～13:30</t>
  </si>
  <si>
    <t>げんき歯科医院</t>
  </si>
  <si>
    <t>811-0202
和白6-5-42</t>
  </si>
  <si>
    <t>①518-5875
②518-5875</t>
  </si>
  <si>
    <t>518-5875</t>
    <phoneticPr fontId="12"/>
  </si>
  <si>
    <t>9:00～12:30</t>
  </si>
  <si>
    <t>14:00～19:00
土：～17:00</t>
  </si>
  <si>
    <t>9:00～12:30
土：終日休診</t>
  </si>
  <si>
    <t>14:00～19:00</t>
  </si>
  <si>
    <t>ほほえみ歯科医院</t>
  </si>
  <si>
    <t>811-0203
塩浜1-1-19</t>
  </si>
  <si>
    <t>①608-8341
②608-8341</t>
  </si>
  <si>
    <t>608-8341</t>
    <phoneticPr fontId="12"/>
  </si>
  <si>
    <t>10:00～13:00</t>
  </si>
  <si>
    <t>14:30～20:00</t>
  </si>
  <si>
    <t>10:00～13:00
14:30～20:00</t>
  </si>
  <si>
    <t>13:00～14:30</t>
  </si>
  <si>
    <t>可(階段移動、治療台へ移乗できる方）</t>
  </si>
  <si>
    <t>医療法人　光仁会　白本歯科医院</t>
  </si>
  <si>
    <t>811-0204
奈多3-3-37</t>
  </si>
  <si>
    <t>①607-7554
②405-0108</t>
  </si>
  <si>
    <t>福岡市歯科医師会地域連携室へ
電話：781-6801
受付時間：9：00～16：00</t>
    <rPh sb="0" eb="1">
      <t>フク</t>
    </rPh>
    <phoneticPr fontId="12"/>
  </si>
  <si>
    <t>9:00～13:00</t>
  </si>
  <si>
    <t>14:30～19:00
水・土：午後休診</t>
  </si>
  <si>
    <t>9:00～13:00
土：終日休診</t>
  </si>
  <si>
    <t>14:30～19:00
水：午後休診</t>
  </si>
  <si>
    <t>医療法人　はらだ歯科医院</t>
  </si>
  <si>
    <t>811-0213
和白丘4-20-26</t>
  </si>
  <si>
    <t>①606-6761
②606-6763</t>
  </si>
  <si>
    <t>606-6761</t>
    <phoneticPr fontId="12"/>
  </si>
  <si>
    <t>9:00～13:00
木：終日休診</t>
  </si>
  <si>
    <t>14:30～18:30
土：～18:00</t>
  </si>
  <si>
    <t>木：9:00～13:00</t>
    <rPh sb="0" eb="1">
      <t>モク</t>
    </rPh>
    <phoneticPr fontId="12"/>
  </si>
  <si>
    <t>木：要相談</t>
    <rPh sb="0" eb="1">
      <t>モク</t>
    </rPh>
    <phoneticPr fontId="12"/>
  </si>
  <si>
    <t>和白丘デンタルクリニック</t>
  </si>
  <si>
    <t>811-0213
和白丘3-6-3</t>
  </si>
  <si>
    <t>①410-4104
②410-4114</t>
  </si>
  <si>
    <t>9:00～13:00
水：終日休診</t>
  </si>
  <si>
    <t>14:30～18:30
土：14:00～17:30</t>
  </si>
  <si>
    <t>水：14:30～17:00</t>
  </si>
  <si>
    <t>医療法人恵祐会和白歯科クリニック</t>
  </si>
  <si>
    <t>811-0213
和白丘2-2-35</t>
  </si>
  <si>
    <t>①605-8311
②605-8311</t>
  </si>
  <si>
    <t>605-8311</t>
    <phoneticPr fontId="12"/>
  </si>
  <si>
    <t>14:00～20:00
土：～16:30</t>
  </si>
  <si>
    <t>14:00～18:00
土：～16:30</t>
  </si>
  <si>
    <t>医療法人　下村歯科医院</t>
  </si>
  <si>
    <t>811-0215
高美台2-3-15</t>
  </si>
  <si>
    <t>①607-1151
②607-1151</t>
  </si>
  <si>
    <t>9:00～12:00
木：終日休診</t>
  </si>
  <si>
    <t>13:30～18:30
土：13:00～16:00</t>
  </si>
  <si>
    <t>13:30～18:30
土：13:00～16:00</t>
    <phoneticPr fontId="12"/>
  </si>
  <si>
    <t>あべなおこ歯科クリニック</t>
  </si>
  <si>
    <t>813-0001
唐原1-2-1-203</t>
  </si>
  <si>
    <t>①674-4182
②674-4183</t>
  </si>
  <si>
    <t>14:00～18:00
水・土：午後休診</t>
  </si>
  <si>
    <t>水・金：
14:00～17:00</t>
    <rPh sb="0" eb="1">
      <t>スイ</t>
    </rPh>
    <rPh sb="2" eb="3">
      <t>キン</t>
    </rPh>
    <phoneticPr fontId="12"/>
  </si>
  <si>
    <t>14:00～17:00</t>
  </si>
  <si>
    <t>パンダ小児歯科医院</t>
  </si>
  <si>
    <t>813-0001
唐原7-1-3　ｴｽﾍﾟﾗﾝｻ1F</t>
  </si>
  <si>
    <t>①673-1180
②403-6300</t>
  </si>
  <si>
    <t>panda-shika.com</t>
  </si>
  <si>
    <t>9:30～
木：終日休診
(祭日のある週は木曜も診療)</t>
  </si>
  <si>
    <t xml:space="preserve">～18:30
土：～17:30
</t>
    <phoneticPr fontId="12"/>
  </si>
  <si>
    <t>外来予約との兼ね合い次第
土：終日休診</t>
  </si>
  <si>
    <t>山尾おとなこども歯科</t>
  </si>
  <si>
    <t>813-0001
唐原3-17-20</t>
  </si>
  <si>
    <t>①665-5855
②665-5856</t>
  </si>
  <si>
    <t>665-5855</t>
    <phoneticPr fontId="12"/>
  </si>
  <si>
    <t>9:00～12:30
水:終日休診
（祝日のある週の水曜日は午前診療有）</t>
    <rPh sb="11" eb="12">
      <t>スイ</t>
    </rPh>
    <rPh sb="13" eb="15">
      <t>シュウジツ</t>
    </rPh>
    <rPh sb="15" eb="17">
      <t>キュウシン</t>
    </rPh>
    <rPh sb="19" eb="21">
      <t>シュクジツ</t>
    </rPh>
    <rPh sb="24" eb="25">
      <t>シュウ</t>
    </rPh>
    <rPh sb="26" eb="29">
      <t>スイヨウビ</t>
    </rPh>
    <rPh sb="30" eb="34">
      <t>ゴゼンシンリョウ</t>
    </rPh>
    <rPh sb="34" eb="35">
      <t>ア</t>
    </rPh>
    <phoneticPr fontId="12"/>
  </si>
  <si>
    <t>14:00～18:30
（祝日のある週の水曜日は午後診療有)</t>
    <rPh sb="13" eb="15">
      <t>シュクジツ</t>
    </rPh>
    <rPh sb="18" eb="19">
      <t>シュウ</t>
    </rPh>
    <rPh sb="20" eb="23">
      <t>スイヨウビ</t>
    </rPh>
    <phoneticPr fontId="12"/>
  </si>
  <si>
    <t>水・土：終日休診</t>
  </si>
  <si>
    <t>16:00～18:30</t>
  </si>
  <si>
    <t>もろい歯科</t>
  </si>
  <si>
    <t>813-0003
香住ｹ丘6-3-6</t>
  </si>
  <si>
    <t>①681-1789
②681-1789</t>
  </si>
  <si>
    <t>moroi-dc.com</t>
  </si>
  <si>
    <t>14:00～18:00
土：午後休診</t>
  </si>
  <si>
    <t>草苅歯科医院</t>
  </si>
  <si>
    <t>813-0003
香住ヶ丘6-9-11</t>
  </si>
  <si>
    <t>①683-2100
②683-2100</t>
  </si>
  <si>
    <t>9:30～13:00</t>
  </si>
  <si>
    <t>14:30～19:00
土：～17:00
木：午後休診</t>
  </si>
  <si>
    <t>わかば歯科・小児歯科</t>
  </si>
  <si>
    <t>813-0005
御島崎2-2-41</t>
  </si>
  <si>
    <t>①683-2525
②683-2525</t>
  </si>
  <si>
    <t>683-2525</t>
    <phoneticPr fontId="12"/>
  </si>
  <si>
    <t>14:30～18:30
土：午後休診</t>
  </si>
  <si>
    <t>必要に応じる
土：終日休診</t>
    <phoneticPr fontId="12"/>
  </si>
  <si>
    <t>森本歯科</t>
  </si>
  <si>
    <t>813-0013
香椎駅前1-18-45</t>
  </si>
  <si>
    <t>①661-8866
②661-8867</t>
  </si>
  <si>
    <t>9:00～13:00
土：～14:30
水：終日休診</t>
  </si>
  <si>
    <t>医療法人まこと歯科・矯正歯科</t>
  </si>
  <si>
    <t>813-0013
香椎駅前2-12-54　ｵﾘｼﾞﾝﾋﾞﾙ2F</t>
  </si>
  <si>
    <t>①692-2963
②692-2965</t>
  </si>
  <si>
    <t>14:30～19:00
土：～18:00</t>
  </si>
  <si>
    <t>香椎あいあい歯科医院</t>
  </si>
  <si>
    <t>813-0013
香椎駅前1-13-24　ｱｲﾉﾋﾞﾙ2F</t>
  </si>
  <si>
    <t>①688-4562
②688-4562</t>
  </si>
  <si>
    <t>688-4562</t>
  </si>
  <si>
    <t>14:30～19:00
木：午後休診</t>
  </si>
  <si>
    <t>9:00～13:00
木：午前休診
土：終日休診</t>
  </si>
  <si>
    <t>14:30～17:30
木：～18:00</t>
  </si>
  <si>
    <t>ながの歯科</t>
  </si>
  <si>
    <t>813-0015
香椎団地1-20　香椎ﾌｪｽﾃｨﾊﾞﾙｶﾞｰﾃﾞﾝ内</t>
  </si>
  <si>
    <t>①692-6668
②692-6669</t>
  </si>
  <si>
    <t>692-6668</t>
  </si>
  <si>
    <t>15:30～19:00
土：15:00～18:00</t>
  </si>
  <si>
    <t>10:00～13:00
15:00～18:00</t>
  </si>
  <si>
    <t>15:30～19:00
土：15：00～18:00</t>
  </si>
  <si>
    <t>医療法人社団桜香あんざい歯科クリニック</t>
  </si>
  <si>
    <t>813-0016
香椎浜4-1-8103</t>
  </si>
  <si>
    <t>①662-2530
②662-2530</t>
  </si>
  <si>
    <t>14:30～20:00
土：午後休診</t>
  </si>
  <si>
    <t>チロル歯科</t>
  </si>
  <si>
    <t>813-0044
千早5ｰ12-11　ﾛﾝｸﾞ21-2F</t>
  </si>
  <si>
    <t>①710-9998
②710-8328</t>
  </si>
  <si>
    <t>9:00～13:00
火：10:00～14:00</t>
  </si>
  <si>
    <t>14:00～17:00
火：15:00～18:00
土：14:00～16:00</t>
  </si>
  <si>
    <t>火：10:00～14:00</t>
    <rPh sb="0" eb="1">
      <t>カ</t>
    </rPh>
    <phoneticPr fontId="12"/>
  </si>
  <si>
    <t>火：15:00～18:00</t>
    <rPh sb="0" eb="1">
      <t>カ</t>
    </rPh>
    <phoneticPr fontId="12"/>
  </si>
  <si>
    <t>内田歯科医院</t>
  </si>
  <si>
    <t>813-0044
千早2-27-5</t>
  </si>
  <si>
    <t>①681-0555
②671-3434</t>
  </si>
  <si>
    <t>9:00～12:20
水・土：～12:30</t>
  </si>
  <si>
    <t>14:30～18:30
水・土：午後休診</t>
    <rPh sb="12" eb="13">
      <t>スイ</t>
    </rPh>
    <phoneticPr fontId="12"/>
  </si>
  <si>
    <t>電話で時間相談</t>
  </si>
  <si>
    <t>医療法人桜久生会ばん歯科医院</t>
  </si>
  <si>
    <t>813-0036
若宮2-2-43</t>
  </si>
  <si>
    <t>①674-1177
②674-1113</t>
  </si>
  <si>
    <t>ban-dental.jo</t>
  </si>
  <si>
    <t>9:30～13:00
木：終日休診</t>
  </si>
  <si>
    <t>14:30～18:30
水・土：午後休診</t>
  </si>
  <si>
    <t>木：9:00～12:00</t>
    <rPh sb="0" eb="1">
      <t>モク</t>
    </rPh>
    <phoneticPr fontId="12"/>
  </si>
  <si>
    <t>水・木・土：
14:00～17:00</t>
    <rPh sb="0" eb="1">
      <t>スイ</t>
    </rPh>
    <rPh sb="2" eb="3">
      <t>モク</t>
    </rPh>
    <rPh sb="4" eb="5">
      <t>ド</t>
    </rPh>
    <phoneticPr fontId="12"/>
  </si>
  <si>
    <t>まるやま歯科</t>
  </si>
  <si>
    <t>813-0041
水谷2-50-1　SJR千早1F</t>
  </si>
  <si>
    <t>①674-4618
②</t>
    <phoneticPr fontId="12"/>
  </si>
  <si>
    <t>9:00～
土：9:00～13:00</t>
  </si>
  <si>
    <t>～18:00
水：～17:00
土：午後休診</t>
  </si>
  <si>
    <t>水：10:00～</t>
    <rPh sb="0" eb="1">
      <t>スイ</t>
    </rPh>
    <phoneticPr fontId="12"/>
  </si>
  <si>
    <t>水：～17:00</t>
    <rPh sb="0" eb="1">
      <t>スイ</t>
    </rPh>
    <phoneticPr fontId="12"/>
  </si>
  <si>
    <t>～17:00</t>
  </si>
  <si>
    <t>堀　歯科医院</t>
  </si>
  <si>
    <t>813-0041
水谷2-10-22　ｼﾝﾜｺｰﾎﾟ1F</t>
  </si>
  <si>
    <t>①672-8255
②672-8255</t>
  </si>
  <si>
    <t>9:00～12:00
土：終日休診</t>
  </si>
  <si>
    <t>14:00～18:00</t>
    <phoneticPr fontId="12"/>
  </si>
  <si>
    <t>14:00～18:00</t>
  </si>
  <si>
    <t>医療法人アンブル　アンブル歯科東区サテライト</t>
  </si>
  <si>
    <t>813-0042
舞松原2-14-22</t>
  </si>
  <si>
    <t>①682-1180
②566-4867</t>
  </si>
  <si>
    <t>682-1180</t>
  </si>
  <si>
    <t>9:00～13:00
14:00～18:00</t>
  </si>
  <si>
    <t>たくみ歯科医院</t>
  </si>
  <si>
    <t>813-0025
青葉2-12-7</t>
  </si>
  <si>
    <t>①691-7744
②691-7744</t>
  </si>
  <si>
    <t>691-7744</t>
  </si>
  <si>
    <t xml:space="preserve">14:30～18:30
</t>
  </si>
  <si>
    <t>外来予約との兼ね合い次第</t>
  </si>
  <si>
    <t>河原歯科医院</t>
  </si>
  <si>
    <t>813-0025
青葉7-23-1</t>
  </si>
  <si>
    <t>①691-2002
②691-9776</t>
  </si>
  <si>
    <t>9:00～13:00
月：～12:00
土：9:00～16:30</t>
  </si>
  <si>
    <t>14:00～18:00
月・木：14:30～18:30</t>
  </si>
  <si>
    <t>月：12:00～13:00</t>
    <rPh sb="0" eb="1">
      <t>ゲツ</t>
    </rPh>
    <phoneticPr fontId="12"/>
  </si>
  <si>
    <t>北歯科クリニック</t>
  </si>
  <si>
    <t>813-0031
八田1-11-25</t>
  </si>
  <si>
    <t>①692-5179
②692-5179</t>
  </si>
  <si>
    <t>692-5179</t>
    <phoneticPr fontId="12"/>
  </si>
  <si>
    <t>9:00～13:00
土：～14:00</t>
  </si>
  <si>
    <t>ひろ歯科クリニック</t>
  </si>
  <si>
    <t>813-0032
土井1-18-8　ｳﾞｨｽｷｵ青葉南1F</t>
  </si>
  <si>
    <t>①215-0555
②215-0666</t>
  </si>
  <si>
    <t>215-0555</t>
    <phoneticPr fontId="12"/>
  </si>
  <si>
    <t>9:00～12:00
土：～13:00</t>
  </si>
  <si>
    <t>14:00～18:30
土：午後休診</t>
  </si>
  <si>
    <t>松尾歯科医院</t>
  </si>
  <si>
    <t>813-0034
多の津3-1-24</t>
  </si>
  <si>
    <t>①622-8020
②623-5699</t>
  </si>
  <si>
    <t>8:30～12:00</t>
  </si>
  <si>
    <t>14:00～17:00
土：午後休診</t>
  </si>
  <si>
    <t>よつばの杜歯科クリニック</t>
  </si>
  <si>
    <t>813-0035
松﨑4-40-18-3F</t>
  </si>
  <si>
    <t>①692-6069
②692-6654</t>
  </si>
  <si>
    <t>9:00～12:00
土：午前休診
木：終日休診</t>
  </si>
  <si>
    <t>9:00～12:00</t>
  </si>
  <si>
    <t>9:30～12:30
木：終日休診</t>
  </si>
  <si>
    <t>14:00～18:00
土：～17:00</t>
  </si>
  <si>
    <t>箱崎ふ頭歯科</t>
  </si>
  <si>
    <t>812-0051
箱崎ふ頭1-4-61　ｻﾝｾｯﾄﾀﾜｰ2F</t>
  </si>
  <si>
    <t>①651-6088
②651-6077</t>
  </si>
  <si>
    <t>10:00～13:00
月・木・土：終日休診</t>
  </si>
  <si>
    <t>14:00～19:00
水：午後休診</t>
  </si>
  <si>
    <t>14:00～19:00
土：午後休診</t>
  </si>
  <si>
    <t>さかもと歯科医院</t>
  </si>
  <si>
    <t>812-0053
箱崎1ｰ17-14　ﾗｲｵﾝｽﾞｽﾃｰｼｮﾝﾌﾟﾗｻﾞ2F</t>
    <phoneticPr fontId="12"/>
  </si>
  <si>
    <t>①651-0126
②651-0800</t>
  </si>
  <si>
    <t>651-0126</t>
  </si>
  <si>
    <t>green_forest-ks_dental7@de4.so-net.ne.jp</t>
  </si>
  <si>
    <t>15:00～18:00
木：午後休診</t>
  </si>
  <si>
    <t>木・土：
15:00～18:00</t>
    <rPh sb="0" eb="1">
      <t>モク</t>
    </rPh>
    <rPh sb="2" eb="3">
      <t>ド</t>
    </rPh>
    <phoneticPr fontId="12"/>
  </si>
  <si>
    <t>9:00～13:00</t>
    <phoneticPr fontId="12"/>
  </si>
  <si>
    <t>佐々木歯科医院</t>
  </si>
  <si>
    <t>812-0053
箱崎1-43-1</t>
  </si>
  <si>
    <t>①651-3807
②651-4968</t>
  </si>
  <si>
    <t>651-3807</t>
    <phoneticPr fontId="12"/>
  </si>
  <si>
    <t>9:00～13:00
土：9:30～13:00
木：終日休診</t>
  </si>
  <si>
    <t>月・火・水・金：
14:00～16:00</t>
  </si>
  <si>
    <t>ふじた歯科医院</t>
  </si>
  <si>
    <t>812-0053
箱崎2-12-8　藤野ﾋﾞﾙ1F</t>
  </si>
  <si>
    <t>①651-6643
②632-9621</t>
  </si>
  <si>
    <t>8:30～13:00</t>
  </si>
  <si>
    <t>10:30～13:00
土：終日休診</t>
  </si>
  <si>
    <t>川鍋歯科医院</t>
    <rPh sb="0" eb="1">
      <t>カワ</t>
    </rPh>
    <phoneticPr fontId="12"/>
  </si>
  <si>
    <t>812-0054
馬出5-13-7</t>
  </si>
  <si>
    <t>①651-6300
②651-6300</t>
  </si>
  <si>
    <t>9:00～12:30
土：～13:00</t>
  </si>
  <si>
    <t>14:00～18:30
木・土：午後休診</t>
  </si>
  <si>
    <t>千鳥橋病院附属歯科診療所</t>
  </si>
  <si>
    <t>812-0054
馬出4-8-21　樋口産業ﾋﾞﾙ</t>
  </si>
  <si>
    <t>①631-2500
②631-3790</t>
  </si>
  <si>
    <t>13:00～17:00
火・木：～20:00
水・土：14:00～17:00</t>
  </si>
  <si>
    <t>9:00～13:00
月・土：終日休診</t>
  </si>
  <si>
    <t>13:00～17:00</t>
  </si>
  <si>
    <t>花田歯科医院</t>
  </si>
  <si>
    <t>812-0054
馬出2-4-22</t>
  </si>
  <si>
    <t>①641-2610
②641-2621</t>
  </si>
  <si>
    <t>月・火：18:00～20:00
水・土：14:00～17:00
木・金：18:00～19:30</t>
  </si>
  <si>
    <t>ひろえ歯科</t>
  </si>
  <si>
    <t>812-0055
東浜1-1-1　ゆめﾀｳﾝ博多2F</t>
  </si>
  <si>
    <t>①643-9511
②643-9512</t>
  </si>
  <si>
    <t>643-9511</t>
  </si>
  <si>
    <t>14:00～20:00</t>
  </si>
  <si>
    <t>10:00～13:00
14:00～20:00</t>
  </si>
  <si>
    <t>13:00～18:00</t>
  </si>
  <si>
    <t>9:00～12:00
13:00～18:00</t>
  </si>
  <si>
    <t>おざさデンタルクリニック</t>
  </si>
  <si>
    <t>813-0002
下原1-14-3</t>
  </si>
  <si>
    <t>①663-5252
②663-5355</t>
  </si>
  <si>
    <t>663-5252</t>
    <phoneticPr fontId="12"/>
  </si>
  <si>
    <t>9:30～12:30
土：～13:30</t>
  </si>
  <si>
    <t>14:00～18:30
水・土：午後休診</t>
  </si>
  <si>
    <t>10:00～12:00
水・木・土：終日休診</t>
  </si>
  <si>
    <t>14:00～16:00</t>
  </si>
  <si>
    <t>中田歯科医院</t>
  </si>
  <si>
    <t>813-0011
香椎2-18-33</t>
  </si>
  <si>
    <t>①683-5888
②683-5757</t>
  </si>
  <si>
    <t>14:30～19:00
土：～17:30</t>
  </si>
  <si>
    <t>木：終日休診</t>
    <rPh sb="0" eb="1">
      <t>モク</t>
    </rPh>
    <rPh sb="2" eb="4">
      <t>シュウジツ</t>
    </rPh>
    <rPh sb="4" eb="6">
      <t>キュウシン</t>
    </rPh>
    <phoneticPr fontId="12"/>
  </si>
  <si>
    <t>14:30～16:30</t>
    <phoneticPr fontId="12"/>
  </si>
  <si>
    <t>うら歯科医院</t>
  </si>
  <si>
    <t>813-0012
香椎駅東4-47-32</t>
  </si>
  <si>
    <t>①662-6406
②662-6406</t>
  </si>
  <si>
    <t>662-6406</t>
    <phoneticPr fontId="12"/>
  </si>
  <si>
    <t>15:00～18:30
水・土：午後休診</t>
  </si>
  <si>
    <t>武井歯科医院</t>
  </si>
  <si>
    <t>813-0012
香椎駅東4-26-10</t>
  </si>
  <si>
    <t>①662-7132
②683-1486</t>
  </si>
  <si>
    <t>662-7132</t>
    <phoneticPr fontId="12"/>
  </si>
  <si>
    <t>9:30～12:30</t>
  </si>
  <si>
    <t>応相談</t>
    <rPh sb="0" eb="3">
      <t>オウソウダン</t>
    </rPh>
    <phoneticPr fontId="12"/>
  </si>
  <si>
    <t>大串歯科アイランドシティ</t>
  </si>
  <si>
    <t>813-0017
香椎照葉6-3-12　EAST棟1F</t>
    <phoneticPr fontId="12"/>
  </si>
  <si>
    <t>①710-8330
②810-8331</t>
  </si>
  <si>
    <t>710-8330</t>
  </si>
  <si>
    <t>香椎照葉こどもとママの歯科医院</t>
  </si>
  <si>
    <t>813-0017
香椎照葉6-6-1-5-2-B-15</t>
  </si>
  <si>
    <t>①671-0003
②671-0007</t>
  </si>
  <si>
    <t>671-0003</t>
  </si>
  <si>
    <t>9:00～13:00
火・水・木：終日休診</t>
  </si>
  <si>
    <t>14:00～18:30</t>
  </si>
  <si>
    <t>9:00～13:00
14:00～18:30</t>
  </si>
  <si>
    <t>9:00～13:00
火・水・木：
終日休診</t>
  </si>
  <si>
    <t>こがデンタルクリニック</t>
  </si>
  <si>
    <t>812-0061
筥松3-4-6</t>
  </si>
  <si>
    <t>①622-1203
②622-1205</t>
  </si>
  <si>
    <t>622-1203</t>
  </si>
  <si>
    <t>14:00～19:00
木・土：～17:00</t>
  </si>
  <si>
    <t>坂本歯科医院</t>
  </si>
  <si>
    <t>812-0063
原田1-3-10</t>
  </si>
  <si>
    <t>①611-0623
②622-6293</t>
  </si>
  <si>
    <t>福岡市歯科医師会地域連携室へ
電話：781-6801
受付時間：9：00～16：00</t>
    <phoneticPr fontId="12"/>
  </si>
  <si>
    <t>13:00～18:00
土：～16:00
水：午後休診</t>
  </si>
  <si>
    <t>土：終日休診</t>
    <rPh sb="0" eb="1">
      <t>ド</t>
    </rPh>
    <rPh sb="2" eb="4">
      <t>シュウジツ</t>
    </rPh>
    <rPh sb="4" eb="6">
      <t>キュウシン</t>
    </rPh>
    <phoneticPr fontId="12"/>
  </si>
  <si>
    <t>13:00～16:00</t>
    <phoneticPr fontId="12"/>
  </si>
  <si>
    <t>まつうらハート歯科</t>
  </si>
  <si>
    <t>812-0063
原田3-6-7</t>
  </si>
  <si>
    <t>①626-5588
②626-5580</t>
  </si>
  <si>
    <t>626-5588</t>
  </si>
  <si>
    <t>10:00～13:00
土：9:00～13:00
木・金：終日休診</t>
  </si>
  <si>
    <t>14:00～18:00
土：～19:00</t>
  </si>
  <si>
    <t>9:00～13:00
14:00～17:00</t>
  </si>
  <si>
    <t>10:00～13:00
木・金・土：
終日休診</t>
  </si>
  <si>
    <t>14:00～15:00</t>
  </si>
  <si>
    <t>医療法人　音花会　ＴＯＭＯデンタル</t>
  </si>
  <si>
    <t>812-0023
奈良屋町13-6-203</t>
  </si>
  <si>
    <t>①282-1048
②282-1047</t>
  </si>
  <si>
    <t>282-1048</t>
  </si>
  <si>
    <t>10:00～12:00</t>
    <phoneticPr fontId="12"/>
  </si>
  <si>
    <t>10:00～12:00</t>
  </si>
  <si>
    <t>10:00～12:00
水：9:30～12:00
土：9:30～13:00</t>
  </si>
  <si>
    <t>医療法人やつだ歯科医院</t>
  </si>
  <si>
    <t>812-0025
店屋町3-35</t>
  </si>
  <si>
    <t>①263-4688
②263-4688</t>
  </si>
  <si>
    <t>9:30～13:00
土：9:00～13:00</t>
  </si>
  <si>
    <t>14:30～19:00
土：14:00～16:00</t>
  </si>
  <si>
    <t>新開歯科医院</t>
  </si>
  <si>
    <t>812-0025
店屋町4-24</t>
  </si>
  <si>
    <t>①291-3225
②291-3253</t>
  </si>
  <si>
    <t>9:00～12:45</t>
  </si>
  <si>
    <t>9:00～12:45
土：終日休診</t>
  </si>
  <si>
    <t>中洲デンタルクリニック</t>
  </si>
  <si>
    <t>812-0026
上川端町6-142</t>
  </si>
  <si>
    <t>①291-2200
②291-2200</t>
  </si>
  <si>
    <t>291-2200</t>
  </si>
  <si>
    <t>14:00～0:00
土：14:00～20:00</t>
  </si>
  <si>
    <t>やまだホワイトクリニック歯科</t>
  </si>
  <si>
    <t>812-0029
古門戸町10-23</t>
  </si>
  <si>
    <t>①282-4617
②282-4619</t>
  </si>
  <si>
    <t>282-4617</t>
  </si>
  <si>
    <t>yamada-white.jp</t>
  </si>
  <si>
    <t>9:00～13:30</t>
  </si>
  <si>
    <t>14:30～18:30</t>
  </si>
  <si>
    <t>呉服町歯科クリニック</t>
  </si>
  <si>
    <t>812-0036
上呉服町1-16　的野ﾋﾞﾙB1F</t>
  </si>
  <si>
    <t>①262-3220
②260-1991</t>
  </si>
  <si>
    <t>262-3220</t>
  </si>
  <si>
    <t>10:00～13:00
水：終日休診</t>
  </si>
  <si>
    <t>15:00～21:00
土：午後休診</t>
  </si>
  <si>
    <t>野田歯科医院</t>
  </si>
  <si>
    <t>812-0044
千代1-17-1　ﾊﾟﾋﾟﾖﾝ24-2F</t>
  </si>
  <si>
    <t>①651-3714
②651-3720</t>
  </si>
  <si>
    <t>651-3714</t>
    <phoneticPr fontId="12"/>
  </si>
  <si>
    <t>14:30～18:00
土：午後休診</t>
  </si>
  <si>
    <t>13:00～14:00</t>
    <phoneticPr fontId="12"/>
  </si>
  <si>
    <t>可(状況により可)</t>
  </si>
  <si>
    <t>県庁前デンタルクリニック</t>
  </si>
  <si>
    <t>812-0044
千代4-1-2　ﾗｸﾚｲｽ県庁口1F</t>
  </si>
  <si>
    <t>①643-4182
②643-4181</t>
  </si>
  <si>
    <t>643-4182</t>
    <phoneticPr fontId="12"/>
  </si>
  <si>
    <t>10:00～13:30</t>
  </si>
  <si>
    <t>10:00～13:30
14:30～18:00</t>
  </si>
  <si>
    <t>10:00～</t>
    <phoneticPr fontId="12"/>
  </si>
  <si>
    <t>～19:00
土：～18;00</t>
    <rPh sb="7" eb="8">
      <t>ド</t>
    </rPh>
    <phoneticPr fontId="12"/>
  </si>
  <si>
    <t>10:00～18:00</t>
  </si>
  <si>
    <t>みなみ歯科医院</t>
  </si>
  <si>
    <t>812-0006
上牟田3-8-14</t>
  </si>
  <si>
    <t>①411-4329
②411-5970</t>
  </si>
  <si>
    <t>411-4329</t>
    <phoneticPr fontId="12"/>
  </si>
  <si>
    <t>14:30～19:00
土：午後休診</t>
  </si>
  <si>
    <t>予約にて対応</t>
  </si>
  <si>
    <t>C.A デンタルクリニック</t>
    <phoneticPr fontId="12"/>
  </si>
  <si>
    <t>812-0012
博多駅中央街5-15　2F</t>
  </si>
  <si>
    <t>①292-6830
②292-6831</t>
  </si>
  <si>
    <t>292-6830</t>
  </si>
  <si>
    <t>10:00～14:00</t>
  </si>
  <si>
    <t>15:00～19:00
土：午後休診</t>
  </si>
  <si>
    <t>優・井上歯科クリニック</t>
  </si>
  <si>
    <t>812-0013
博多駅東2-10-1</t>
  </si>
  <si>
    <t>①432-8041
②432-8040</t>
  </si>
  <si>
    <t>432-8041</t>
    <phoneticPr fontId="12"/>
  </si>
  <si>
    <t>9:30～13:00
土：～12:00</t>
  </si>
  <si>
    <t>15:00～18:30
土：14:00～17:00</t>
  </si>
  <si>
    <t>15:00～17:00
土：14:00～17:00</t>
  </si>
  <si>
    <t>医療法人　帆鷲歯科医院</t>
  </si>
  <si>
    <t>812-0013
博多駅東3-3-16　川清ﾋﾞﾙ201</t>
  </si>
  <si>
    <t>①472-7728
②482-8760</t>
  </si>
  <si>
    <t>14:30～19:00
木・土：午後休診
（祝日のある週の木曜日は午後診療有）</t>
    <rPh sb="12" eb="13">
      <t>モク</t>
    </rPh>
    <rPh sb="22" eb="24">
      <t>シュクジツ</t>
    </rPh>
    <rPh sb="27" eb="28">
      <t>シュウ</t>
    </rPh>
    <rPh sb="29" eb="32">
      <t>モクヨウビ</t>
    </rPh>
    <rPh sb="33" eb="35">
      <t>ゴゴ</t>
    </rPh>
    <rPh sb="35" eb="37">
      <t>シンリョウ</t>
    </rPh>
    <rPh sb="37" eb="38">
      <t>アリ</t>
    </rPh>
    <phoneticPr fontId="12"/>
  </si>
  <si>
    <t>要相談</t>
    <rPh sb="0" eb="3">
      <t>ヨウソウダン</t>
    </rPh>
    <phoneticPr fontId="12"/>
  </si>
  <si>
    <t>医療法人聖和会ゲン歯科クリニック</t>
  </si>
  <si>
    <t>812-0013
博多駅東2-2-13</t>
  </si>
  <si>
    <t>①471-0110
②414-5472</t>
  </si>
  <si>
    <t>471-0110</t>
    <phoneticPr fontId="12"/>
  </si>
  <si>
    <t>9:30～13:30
土：終日休診</t>
  </si>
  <si>
    <t>医療法人発達歯科会おがた小児歯科医院</t>
  </si>
  <si>
    <t>812-0013
博多駅東1-13-17　松岡ﾋﾞﾙ3F</t>
  </si>
  <si>
    <t>①472-2885
②475-9549</t>
  </si>
  <si>
    <t>472-2885</t>
    <phoneticPr fontId="12"/>
  </si>
  <si>
    <t>9:30～12:30
火・金・土：9:00～12:30</t>
  </si>
  <si>
    <t>13:30～18:30
火・金・土：～17:30</t>
  </si>
  <si>
    <t>月ごとに細かく設定</t>
  </si>
  <si>
    <t>博多サルースこども・おとな歯科</t>
  </si>
  <si>
    <t>812-0013
博多駅東2-5-37　博多ﾆｯｺｰﾋﾞﾙ7F</t>
  </si>
  <si>
    <t>①984-5558
②984-5557</t>
  </si>
  <si>
    <t>984-5558</t>
  </si>
  <si>
    <t>いりえ歯科医院</t>
  </si>
  <si>
    <t>812-0011
博多駅前3-30-26　中央博多駅前ﾋﾞﾙ6F</t>
  </si>
  <si>
    <t>①433-4182
②433-4188</t>
  </si>
  <si>
    <t>433-4182</t>
  </si>
  <si>
    <t>9:00～13:00
水・土：～14:00</t>
  </si>
  <si>
    <t>東住吉</t>
    <rPh sb="0" eb="1">
      <t>ヒガシ</t>
    </rPh>
    <rPh sb="1" eb="3">
      <t>スミヨシ</t>
    </rPh>
    <phoneticPr fontId="12"/>
  </si>
  <si>
    <t>スマイルライン歯科・矯正歯科博多</t>
  </si>
  <si>
    <t>812-0016
博多駅南1-3-1　日本生命博多南ﾋﾞﾙ1F</t>
    <rPh sb="12" eb="13">
      <t>ミナミ</t>
    </rPh>
    <phoneticPr fontId="12"/>
  </si>
  <si>
    <t>①688-0880
②</t>
  </si>
  <si>
    <t>688-0880</t>
  </si>
  <si>
    <t>9:00～13:00
14:00～19:00</t>
  </si>
  <si>
    <t>うえむら歯科医院</t>
  </si>
  <si>
    <t>812-0016
博多駅南1-5-15</t>
  </si>
  <si>
    <t>①472-4343
②472-4343</t>
  </si>
  <si>
    <t>472-4343</t>
    <phoneticPr fontId="12"/>
  </si>
  <si>
    <t>木：14:00～17:00</t>
  </si>
  <si>
    <t>スマイルライン歯科・矯正歯科博多駅南</t>
  </si>
  <si>
    <t>812-0016
博多駅南3-6-20-2F</t>
  </si>
  <si>
    <t>①411-0333
②411-0303</t>
  </si>
  <si>
    <t>411-0333</t>
  </si>
  <si>
    <t>下条歯科医院</t>
  </si>
  <si>
    <t>812-0016
博多駅南4-9-23</t>
  </si>
  <si>
    <t>①414-1282
②414-1282</t>
  </si>
  <si>
    <t>13:30～18:30
土：午後休診</t>
  </si>
  <si>
    <t>19:00～要相談
土：14:00～要相談</t>
  </si>
  <si>
    <t>10:00～要相談</t>
  </si>
  <si>
    <t>加茂歯科医院</t>
  </si>
  <si>
    <t>812-0016
博多駅南3-5-12</t>
  </si>
  <si>
    <t>①431-7459
②431-7459</t>
  </si>
  <si>
    <t>10:00～13:30
土：9:00～14:00</t>
  </si>
  <si>
    <t>15:00～19:30
土：午後休診</t>
  </si>
  <si>
    <t>外来時間中　要予約
土：終日休診</t>
  </si>
  <si>
    <t>外来時間中　要予約</t>
  </si>
  <si>
    <t>医療法人拓医会　スカイデンタルクリニック</t>
  </si>
  <si>
    <t>812-0017
美野島4-1-10-1F</t>
    <phoneticPr fontId="12"/>
  </si>
  <si>
    <t>①412-6630
②412-6630</t>
  </si>
  <si>
    <t>14:30～19:00
土：14:00～17:00
水：午後休診</t>
    <rPh sb="12" eb="13">
      <t>ド</t>
    </rPh>
    <phoneticPr fontId="12"/>
  </si>
  <si>
    <t>たかの歯科クリニック</t>
    <phoneticPr fontId="12"/>
  </si>
  <si>
    <t>812-0017
美野島2-4-6</t>
  </si>
  <si>
    <t>①483-1233
②402-1137</t>
  </si>
  <si>
    <t>14:00～18:00
水：15:00～18:00
土：午後休診</t>
  </si>
  <si>
    <t>しばやま歯科</t>
  </si>
  <si>
    <t>812-0851
青木1-19-1</t>
  </si>
  <si>
    <t>①260-7337
②260-7334</t>
  </si>
  <si>
    <t>260-7337</t>
    <phoneticPr fontId="12"/>
  </si>
  <si>
    <t>9:30～14:00</t>
  </si>
  <si>
    <t>15:30～19:00
土：午後休診</t>
  </si>
  <si>
    <t>楠田歯科医院</t>
  </si>
  <si>
    <t>812-0858
月隈2-3-11-101</t>
  </si>
  <si>
    <t>①558-3080
②558-3088</t>
  </si>
  <si>
    <t>558-3080</t>
    <phoneticPr fontId="12"/>
  </si>
  <si>
    <t>医療法人　ささき歯科</t>
  </si>
  <si>
    <t>812-0861
浦田1-5-21-6</t>
  </si>
  <si>
    <t>①558-7942
②558-7943</t>
  </si>
  <si>
    <t>558-7942</t>
  </si>
  <si>
    <t>13:00～17:30</t>
  </si>
  <si>
    <t>原田ファミリー歯科</t>
  </si>
  <si>
    <t>812-0882
麦野4-38-5</t>
  </si>
  <si>
    <t>①581-8798
②586-5611</t>
  </si>
  <si>
    <t>harada-fdc.com</t>
  </si>
  <si>
    <t>581-8798</t>
    <phoneticPr fontId="12"/>
  </si>
  <si>
    <t>要相談、臨機応変対応</t>
    <phoneticPr fontId="12"/>
  </si>
  <si>
    <t>木：17:00～終わるまで</t>
  </si>
  <si>
    <t>ひろまつ歯科医院</t>
  </si>
  <si>
    <t>812-0888
板付2-1-26-1F</t>
  </si>
  <si>
    <t>①411-7171
②411-7170</t>
  </si>
  <si>
    <t>14:30～19:00
土：～16:00</t>
  </si>
  <si>
    <t>医療法人隆光会 たかきやすたか歯科クリニック</t>
  </si>
  <si>
    <t>812-0892
東那珂1-15-43</t>
  </si>
  <si>
    <t>①409-1180
②409-1380</t>
  </si>
  <si>
    <t>9:30～13:00
土：～15:00</t>
  </si>
  <si>
    <t>9:30～13:00
火・水：午前休診</t>
  </si>
  <si>
    <t>14:30～17:00
土：午後休診</t>
  </si>
  <si>
    <t>泉歯科医院</t>
  </si>
  <si>
    <t>812-0893
那珂1-29-21</t>
  </si>
  <si>
    <t>①475-2070
②457-2077</t>
  </si>
  <si>
    <t>475-2070</t>
    <phoneticPr fontId="12"/>
  </si>
  <si>
    <t>14:30～18:30
木・土：午後休診</t>
  </si>
  <si>
    <t>森歯科</t>
  </si>
  <si>
    <t>812-0873
西春町1-1-47-1</t>
  </si>
  <si>
    <t>①502-8143
②502-8143</t>
  </si>
  <si>
    <t>502-8143</t>
  </si>
  <si>
    <t>14:30～17:00</t>
    <phoneticPr fontId="12"/>
  </si>
  <si>
    <t>くす乃歯科オーラルケアクリニック</t>
  </si>
  <si>
    <t>812-0879
銀天町2-2-38</t>
  </si>
  <si>
    <t>①586-9018
②586-9028</t>
  </si>
  <si>
    <t>586-9018</t>
  </si>
  <si>
    <t>水：終日休診</t>
  </si>
  <si>
    <t>13:00～18:00
土：～17:00</t>
    <rPh sb="12" eb="13">
      <t>ド</t>
    </rPh>
    <phoneticPr fontId="12"/>
  </si>
  <si>
    <t>手嶋歯科医院</t>
  </si>
  <si>
    <t>812-0883
南本町1-3-10</t>
  </si>
  <si>
    <t>①582-2297
②582-2297</t>
  </si>
  <si>
    <t>14:30～18:30
土：14:00～17:00</t>
    <phoneticPr fontId="12"/>
  </si>
  <si>
    <t>14:30～18:30
土：14:00～17:00</t>
  </si>
  <si>
    <t>川上歯科クリニック</t>
  </si>
  <si>
    <t>812-0003
下臼井778-1　福岡空港国内線旅客ﾀｰﾐﾅﾙ2F</t>
  </si>
  <si>
    <t>①626-1715
②626-1716</t>
  </si>
  <si>
    <t>626-1715</t>
    <phoneticPr fontId="12"/>
  </si>
  <si>
    <t>はやし歯科・小児歯科医院</t>
  </si>
  <si>
    <t>812-0041
吉塚7-12-38</t>
  </si>
  <si>
    <t>①623-1199
②623-6728</t>
  </si>
  <si>
    <t>623-1199</t>
  </si>
  <si>
    <t>9:00～12:30
土：終日休診
事前予約にて対応可</t>
  </si>
  <si>
    <t>14:00～18:30
事前予約にて対応可</t>
  </si>
  <si>
    <t>よねしま歯科・矯正歯科</t>
  </si>
  <si>
    <t>810-0053
鳥飼1-4-31</t>
  </si>
  <si>
    <t>①707-2118
②707-2128</t>
  </si>
  <si>
    <t>14:30～18:30
土：～17:00</t>
  </si>
  <si>
    <t>大濠えさき歯科クリニック</t>
  </si>
  <si>
    <t>①741-1593
②741-1593</t>
  </si>
  <si>
    <t>おおむら歯科</t>
  </si>
  <si>
    <t>810-0062
荒戸3-5-61-1F</t>
  </si>
  <si>
    <t>①724-5475
②724-5475</t>
  </si>
  <si>
    <t>724-5475</t>
  </si>
  <si>
    <t>医療法人友稜会荒戸歯科クリニック</t>
  </si>
  <si>
    <t>810-0062
荒戸2-3-37　朝日ﾌﾟﾗｻﾞ西公園104</t>
  </si>
  <si>
    <t>①725-8877
②725-8877</t>
  </si>
  <si>
    <t>15:00～19:00</t>
  </si>
  <si>
    <t>9:30～13:00
火・木：終日休診</t>
  </si>
  <si>
    <t>15:00～18:30
土：～18:00</t>
  </si>
  <si>
    <t>おおはま歯科</t>
  </si>
  <si>
    <t>810-0063
唐人町1-12-18　 ﾍﾞﾙﾒｿﾞﾝ唐人町1F</t>
  </si>
  <si>
    <t>①791-6608
②791-6608</t>
  </si>
  <si>
    <t>791-6608</t>
  </si>
  <si>
    <t>14:00～18:30
土：～17:00
水：午後休診</t>
  </si>
  <si>
    <t>9:00～12:30
水：～13:00</t>
  </si>
  <si>
    <t>大串歯科MARK　IS　福岡ももち</t>
  </si>
  <si>
    <t>810-0065
地行浜2-2-1　ﾏｰｸｲｽﾞ福岡ももち4F</t>
    <rPh sb="24" eb="26">
      <t>フクオカ</t>
    </rPh>
    <phoneticPr fontId="12"/>
  </si>
  <si>
    <t>①834-3431
②834-8181</t>
  </si>
  <si>
    <t>834-3431</t>
  </si>
  <si>
    <t>15:00～20:00</t>
  </si>
  <si>
    <t>10:00～14:00
15:00～20:00</t>
  </si>
  <si>
    <t>15:00～17:00</t>
  </si>
  <si>
    <t>（医）六広会　デンタルオフィス　リリー＆プルメリア</t>
  </si>
  <si>
    <t>810-8544
天神2-1-1　福岡三越B1</t>
    <phoneticPr fontId="12"/>
  </si>
  <si>
    <t>①736-5411
②741-7701</t>
  </si>
  <si>
    <t>736-5411</t>
  </si>
  <si>
    <t>10：00～</t>
  </si>
  <si>
    <t>～20：00</t>
  </si>
  <si>
    <t>10:00～20:00</t>
  </si>
  <si>
    <t>9:30～12:00
土：終日休診</t>
  </si>
  <si>
    <t>13:30～17:00</t>
  </si>
  <si>
    <t>医療法人正剛会　堀歯科</t>
  </si>
  <si>
    <t>810-0001
天神3-8-15</t>
  </si>
  <si>
    <t>①751-1696
②751-1696</t>
  </si>
  <si>
    <t>15:00～20:00
土：午後休診</t>
  </si>
  <si>
    <t>10:00～
水：土：終日休診</t>
  </si>
  <si>
    <t xml:space="preserve">～17:00
</t>
    <phoneticPr fontId="12"/>
  </si>
  <si>
    <t>医療法人ティースファクトリー　ＭＣ天神こが歯科</t>
  </si>
  <si>
    <t>810-0001
天神5-7-7　ﾒﾃﾞｨｶﾙｼﾃｨ天神ﾋﾞﾙ6F</t>
  </si>
  <si>
    <t>①781-7117
②781-7118</t>
  </si>
  <si>
    <t>781-7117</t>
  </si>
  <si>
    <t>10:00～13:00
土：9:00～12:00
水：終日休診
(祝日のある週は開院)</t>
    <rPh sb="27" eb="31">
      <t>シュウジツキュウシン</t>
    </rPh>
    <rPh sb="33" eb="35">
      <t>シュクジツ</t>
    </rPh>
    <rPh sb="38" eb="39">
      <t>シュウ</t>
    </rPh>
    <rPh sb="40" eb="42">
      <t>カイイン</t>
    </rPh>
    <phoneticPr fontId="12"/>
  </si>
  <si>
    <t>15:00～19:00
土：13:00～17:00</t>
  </si>
  <si>
    <t>要相談
水・土：終日休診</t>
    <rPh sb="4" eb="5">
      <t>スイ</t>
    </rPh>
    <phoneticPr fontId="12"/>
  </si>
  <si>
    <t>要相談
金：15:00～19:00</t>
    <phoneticPr fontId="12"/>
  </si>
  <si>
    <t>医療法人ハート　樋口矯正歯科クリニック</t>
  </si>
  <si>
    <t>810-0001
天神1-1-9-17-6F</t>
  </si>
  <si>
    <t>①712-6377
②715-1598</t>
  </si>
  <si>
    <t>9:30～13:00
月・木：終日休診</t>
  </si>
  <si>
    <t>9:30～13:00
14:00～18:30</t>
  </si>
  <si>
    <t>10:00～13:00
14:00～17:00</t>
  </si>
  <si>
    <t>いわさきイルカ歯科</t>
  </si>
  <si>
    <t>810-0001
天神3-1-16　橋口ﾋﾞﾙ2F</t>
  </si>
  <si>
    <t>①725-8086
②725-8086</t>
  </si>
  <si>
    <t>10:00～
水：9:00～
土：10:00～14:00</t>
  </si>
  <si>
    <t>～21:00
水：14:30～18:30
土：午後休診</t>
  </si>
  <si>
    <t>土：14:00～</t>
  </si>
  <si>
    <t>12:00～</t>
  </si>
  <si>
    <t>くりおか歯科クリニック</t>
  </si>
  <si>
    <t>810-0001
天神2-6-28　ACN天神ﾋﾞﾙ6F</t>
  </si>
  <si>
    <t>①733-0600
②733-0600</t>
  </si>
  <si>
    <t>10:00～
土：～12:00
水・金：午前休診</t>
  </si>
  <si>
    <t>～22:00
水：16:00～22:00
金：14:00～22:00
土：13:00～17:00</t>
  </si>
  <si>
    <t>水：10:00～12:00</t>
    <rPh sb="0" eb="1">
      <t>スイ</t>
    </rPh>
    <phoneticPr fontId="12"/>
  </si>
  <si>
    <t>天神雅歯科</t>
  </si>
  <si>
    <t>810-0001
天神2-3-13　USHIOﾋﾞﾙ3F</t>
  </si>
  <si>
    <t>①738-0055
②738-0056</t>
  </si>
  <si>
    <t>738-0055</t>
    <phoneticPr fontId="12"/>
  </si>
  <si>
    <t>9:30～12：30
木：午前休診</t>
  </si>
  <si>
    <t>13:30～17:00
木：～19:30</t>
    <phoneticPr fontId="12"/>
  </si>
  <si>
    <t>9:30～12:30
土：終日休診</t>
  </si>
  <si>
    <t>中富歯科医院</t>
  </si>
  <si>
    <t>810-0001
天神1-14-4　天神平和ﾋﾞﾙ3F</t>
  </si>
  <si>
    <t>①741-8983
②771-6357</t>
  </si>
  <si>
    <t>11:00～14:00</t>
  </si>
  <si>
    <t>15:30～19:30
木：～20:00
土：午後休診</t>
  </si>
  <si>
    <t>月・土：
11:00～14:00</t>
    <rPh sb="0" eb="1">
      <t>ゲツ</t>
    </rPh>
    <rPh sb="2" eb="3">
      <t>ド</t>
    </rPh>
    <phoneticPr fontId="12"/>
  </si>
  <si>
    <t>船越歯科医院</t>
  </si>
  <si>
    <t>810-0001
天神1-4-1-15F</t>
  </si>
  <si>
    <t>①771-1087
②771-2474</t>
  </si>
  <si>
    <t>10:30～13:00
土：10:00～13:00</t>
  </si>
  <si>
    <t>14:00～19:00
土：～18:00</t>
  </si>
  <si>
    <t>山道歯科医院</t>
  </si>
  <si>
    <t>810-0001
天神3-5-13</t>
  </si>
  <si>
    <t>①741-1655
②761-1473</t>
  </si>
  <si>
    <t>741-1655</t>
    <phoneticPr fontId="12"/>
  </si>
  <si>
    <t>樋口歯科医院</t>
  </si>
  <si>
    <t>810-0001
天神2-3-5　5F</t>
  </si>
  <si>
    <t>①751-2963
②</t>
  </si>
  <si>
    <t>14:30～18:30
土：～16:30</t>
  </si>
  <si>
    <t>北歯科医院</t>
  </si>
  <si>
    <t>810-0001
天神2-12-1　天神ﾋﾞﾙ6F</t>
  </si>
  <si>
    <t>①721-3357
②781-3638</t>
  </si>
  <si>
    <t>随時</t>
  </si>
  <si>
    <t>医療法人社団デンタルユニオン渡辺通歯科</t>
  </si>
  <si>
    <t>810-0004
渡辺通5-25-15　地産ﾋﾞﾙ天神203</t>
  </si>
  <si>
    <t>①739-8333
②739-8334</t>
  </si>
  <si>
    <t>739-8333</t>
  </si>
  <si>
    <t>福岡大名ガーデンシティ歯科</t>
  </si>
  <si>
    <t>810-0041
大名2-6-53　ｺﾐｭﾆﾃｨ棟4F</t>
  </si>
  <si>
    <t>①716-2525
②716-2526</t>
  </si>
  <si>
    <t>716-2525</t>
    <phoneticPr fontId="12"/>
  </si>
  <si>
    <t>9:00～
月：終日休診</t>
  </si>
  <si>
    <t>～18:00
土：～15:00</t>
  </si>
  <si>
    <t>9:00～15:00</t>
  </si>
  <si>
    <t>9:00～
土：終日休診</t>
  </si>
  <si>
    <t>あらきファミリー歯科</t>
  </si>
  <si>
    <t>810-0073
舞鶴2-7-11</t>
  </si>
  <si>
    <t>①771-6031
②771-6031</t>
  </si>
  <si>
    <t>14:30～19:30
土：14:00～17:00</t>
  </si>
  <si>
    <t>不定期
土：終日休診</t>
  </si>
  <si>
    <t>不定期</t>
  </si>
  <si>
    <t>隼人デンタルサロン大濠</t>
  </si>
  <si>
    <t>810-0074
大手門3-7-17　東洋ﾏﾝｼｮﾝ西公園1F</t>
  </si>
  <si>
    <t>①406-3290
②406-3291</t>
  </si>
  <si>
    <t>hayato-ds.jp</t>
  </si>
  <si>
    <t>406-3290</t>
    <phoneticPr fontId="12"/>
  </si>
  <si>
    <t>9:20～14:00
水・土：～15:00</t>
  </si>
  <si>
    <t>15:30～19:00
火・木：～20:40
水・土：午後休診</t>
  </si>
  <si>
    <t>10:00～
土：終日休診</t>
  </si>
  <si>
    <t>～18:00</t>
  </si>
  <si>
    <t>医療法人社団桜香あんざい歯科ベイフロントクリニック</t>
    <rPh sb="7" eb="8">
      <t>カオリ</t>
    </rPh>
    <phoneticPr fontId="12"/>
  </si>
  <si>
    <t>810-0075
港2-1-7</t>
  </si>
  <si>
    <t>①715-0208
②715-0208</t>
  </si>
  <si>
    <t>15:00～20:00
土：～18:00</t>
  </si>
  <si>
    <t>15:00～18:00
土：午後休診</t>
  </si>
  <si>
    <t>歯科浦医院</t>
  </si>
  <si>
    <t>810-0002
西中洲11-1</t>
  </si>
  <si>
    <t>①711-8700
②406-0274</t>
  </si>
  <si>
    <t>天神みなみ歯科医院</t>
  </si>
  <si>
    <t>810-0002
西中洲11-9</t>
  </si>
  <si>
    <t>①725-4100
②725-4115</t>
  </si>
  <si>
    <t>725-4100</t>
    <phoneticPr fontId="12"/>
  </si>
  <si>
    <t>14:30～19:30
土：14:30～17:00
木：午後休診</t>
    <phoneticPr fontId="12"/>
  </si>
  <si>
    <t>9:30～13:00
木・土：終日休診</t>
  </si>
  <si>
    <t>14:30～17:00</t>
  </si>
  <si>
    <t>ひらい歯科医院</t>
  </si>
  <si>
    <t>810-0003
春吉2-6-10-1F</t>
  </si>
  <si>
    <t>①716-6418
②716-6418</t>
  </si>
  <si>
    <t>9:00～12:30
土：～14:00</t>
  </si>
  <si>
    <t>土：終日休診</t>
    <rPh sb="0" eb="1">
      <t>ド</t>
    </rPh>
    <rPh sb="2" eb="6">
      <t>シュウジツキュウシン</t>
    </rPh>
    <phoneticPr fontId="12"/>
  </si>
  <si>
    <t>12:30～14:00</t>
    <phoneticPr fontId="12"/>
  </si>
  <si>
    <t>くわの歯科クリニック</t>
  </si>
  <si>
    <t>810-0004
渡辺通2-7-14-2FB</t>
  </si>
  <si>
    <t>①734-2147
②734-3147</t>
  </si>
  <si>
    <t>9:00～13:00
水・金：終日休診</t>
  </si>
  <si>
    <t>14:00～18:00
火・土：午後休診</t>
    <rPh sb="14" eb="15">
      <t>ド</t>
    </rPh>
    <phoneticPr fontId="12"/>
  </si>
  <si>
    <t>9:00～12:00
13:00～17:00</t>
  </si>
  <si>
    <t>医療法人秀治会　高口歯科医院</t>
  </si>
  <si>
    <t>810-0004
渡辺通1-11-11　HKﾋﾞﾙ2F</t>
  </si>
  <si>
    <t>①741-9064
②741-9064</t>
  </si>
  <si>
    <t>14:30～18:00
木：～17:00
水・土：午後休診</t>
  </si>
  <si>
    <t>石川歯科医院</t>
  </si>
  <si>
    <t>810-0004
渡辺通2−6−12 八千代ﾋﾞﾙYA55-3F</t>
  </si>
  <si>
    <t>①781-0236
②733-1685</t>
  </si>
  <si>
    <t>9:30～13:00
水：終日休診</t>
  </si>
  <si>
    <t>14:00～19:30
木：～18:00
土：～16:00</t>
  </si>
  <si>
    <t>水：9:30～13:00</t>
    <rPh sb="0" eb="1">
      <t>スイ</t>
    </rPh>
    <phoneticPr fontId="12"/>
  </si>
  <si>
    <t>水：14:00～18:00</t>
    <rPh sb="0" eb="1">
      <t>スイ</t>
    </rPh>
    <phoneticPr fontId="12"/>
  </si>
  <si>
    <t>薬院サルースこども・おとな歯科ニューオータニ院</t>
  </si>
  <si>
    <t>810-0004
渡辺通1-1-2　ﾎﾃﾙﾆｭｰｵｰﾀﾆ博多2F</t>
  </si>
  <si>
    <t>①713-1188
②713-0008</t>
  </si>
  <si>
    <t>713-1188</t>
  </si>
  <si>
    <t>医療法人　飯野歯科医院</t>
  </si>
  <si>
    <t>810-0005
清川3-15-20</t>
  </si>
  <si>
    <t>①521-2155
②521-6374</t>
  </si>
  <si>
    <t>14:00～17:00
木：午後休診</t>
  </si>
  <si>
    <t>やまもと歯科</t>
  </si>
  <si>
    <t>810-0011
高砂1-3-13</t>
  </si>
  <si>
    <t>①522-0853
②522-0853</t>
  </si>
  <si>
    <t>yamamoto-sika.net</t>
  </si>
  <si>
    <t>月・金：10:00～
火・水：8:00～
土：8:00～14:00
木：終日休診</t>
  </si>
  <si>
    <t>月・金：～19:00
火・水：～17:00
土：午後休診</t>
  </si>
  <si>
    <t>木：終日休診</t>
    <rPh sb="0" eb="1">
      <t>モク</t>
    </rPh>
    <rPh sb="2" eb="6">
      <t>シュウジツキュウシン</t>
    </rPh>
    <phoneticPr fontId="12"/>
  </si>
  <si>
    <t>13:30～15:00
土：14:00～</t>
    <phoneticPr fontId="12"/>
  </si>
  <si>
    <t>平川歯科医院</t>
  </si>
  <si>
    <t>810-0012
白金1-1-26-201</t>
  </si>
  <si>
    <t>①531-2651
②531-2651</t>
  </si>
  <si>
    <t>9:00～13:00
土：～15:00
水：終日休診</t>
  </si>
  <si>
    <t>月：13:00～16:00
土：15:00～18:00</t>
  </si>
  <si>
    <t>13:00～16:00</t>
  </si>
  <si>
    <t>いよた歯科医院</t>
  </si>
  <si>
    <t>810-0013
大宮2-5-5　2F</t>
  </si>
  <si>
    <t>①526-6032
②526-6062</t>
  </si>
  <si>
    <t>526-6032</t>
    <phoneticPr fontId="12"/>
  </si>
  <si>
    <t>14:30～19:00
土：～17:00</t>
  </si>
  <si>
    <t>医療法人　平井歯科クリニック</t>
  </si>
  <si>
    <t>810-0021
今泉2-5-24　権藤ﾋﾞﾙ2F</t>
  </si>
  <si>
    <t>①714-4618
②714-4618</t>
  </si>
  <si>
    <t>絹子歯科クリニック</t>
  </si>
  <si>
    <t>810-0022
薬院2-12-33-102</t>
  </si>
  <si>
    <t>①737-8828
②737-8828</t>
  </si>
  <si>
    <t>月・火・木・金：終日休診</t>
  </si>
  <si>
    <t>デンタルオフィス薬院</t>
  </si>
  <si>
    <t>810-0022
薬院1-5-11　薬院ﾋﾙｽﾞﾋﾞﾙ3F</t>
  </si>
  <si>
    <t>①753-9113
②753-9140</t>
  </si>
  <si>
    <t>10:00～
土：9:30～13:00
木：終日休診</t>
  </si>
  <si>
    <t>月・金：～18:00
火・水：～17:30
土：午後休診</t>
  </si>
  <si>
    <t>水：14:00～16:00</t>
  </si>
  <si>
    <t>医療法人　児玉歯科医院</t>
  </si>
  <si>
    <t>810-0023
警固3-1-3-2F</t>
  </si>
  <si>
    <t>①751-5155
②751-5155</t>
  </si>
  <si>
    <t>14:30～19:00
水：土：午後休診</t>
  </si>
  <si>
    <t>長沢歯科医院</t>
  </si>
  <si>
    <t>810-0023
警固1-1ｰ1</t>
  </si>
  <si>
    <t>①741-4488
②741-4488</t>
  </si>
  <si>
    <t>741-4488</t>
    <phoneticPr fontId="12"/>
  </si>
  <si>
    <t>14:00～17:00
水・土：午後休診</t>
  </si>
  <si>
    <t>帆鷲デンタルクリニック赤坂南</t>
    <phoneticPr fontId="12"/>
  </si>
  <si>
    <t>810-0023
警固2-13-17</t>
  </si>
  <si>
    <t>①753-8471
②753-8471</t>
  </si>
  <si>
    <t>753-8471</t>
  </si>
  <si>
    <t>hws-am.com</t>
  </si>
  <si>
    <t>14:30～19:00</t>
  </si>
  <si>
    <t>秋本歯科医院</t>
  </si>
  <si>
    <t>810-0023
警固2-2-15</t>
  </si>
  <si>
    <t>①715-7306
②715-0307</t>
  </si>
  <si>
    <t>桜坂みやぎ歯科クリニック</t>
  </si>
  <si>
    <t>810-0024
桜坂3-9-8　ﾊｯｸﾍﾞﾘｰ桜坂 1F</t>
  </si>
  <si>
    <t>①734-4188
②734-4188</t>
  </si>
  <si>
    <t xml:space="preserve">9:30～
木：9:30～13:00
</t>
    <phoneticPr fontId="12"/>
  </si>
  <si>
    <t>～19:30
土：～17:00
木：午後休診</t>
  </si>
  <si>
    <t>大熊歯科</t>
  </si>
  <si>
    <t>810-0042
赤坂2-3-13　KM原田ﾋﾞﾙ3F</t>
  </si>
  <si>
    <t>①736-5040
②736-5015</t>
  </si>
  <si>
    <t>10:00～13:30
水：終日休診</t>
    <rPh sb="12" eb="13">
      <t>スイ</t>
    </rPh>
    <rPh sb="14" eb="18">
      <t>シュウジツキュウシン</t>
    </rPh>
    <phoneticPr fontId="12"/>
  </si>
  <si>
    <t>15:00～19:00</t>
    <phoneticPr fontId="12"/>
  </si>
  <si>
    <t>吉田歯科医院</t>
  </si>
  <si>
    <t>810-0074
大手門1-9-29</t>
  </si>
  <si>
    <t>①751-4784
②</t>
  </si>
  <si>
    <t>月・木：
10:00～13:00</t>
    <rPh sb="0" eb="1">
      <t>ゲツ</t>
    </rPh>
    <rPh sb="2" eb="3">
      <t>モク</t>
    </rPh>
    <phoneticPr fontId="12"/>
  </si>
  <si>
    <t>月・木：
14:30～17:00</t>
    <rPh sb="0" eb="1">
      <t>ゲツ</t>
    </rPh>
    <rPh sb="2" eb="3">
      <t>モク</t>
    </rPh>
    <phoneticPr fontId="12"/>
  </si>
  <si>
    <t>福泉歯科医院</t>
  </si>
  <si>
    <t>810-0012
白金1-18-8</t>
  </si>
  <si>
    <t>①522-6433
②522-6437</t>
  </si>
  <si>
    <t>522-6433</t>
  </si>
  <si>
    <t>14:00～17:30
木・土：午後休診</t>
  </si>
  <si>
    <t>たけさき歯科</t>
  </si>
  <si>
    <t>810-0034
笹丘1-25-7</t>
  </si>
  <si>
    <t>①405-6116
②405-6116</t>
  </si>
  <si>
    <t>14:30～19:00
木・土：午後休診</t>
  </si>
  <si>
    <t>810-0034
笹丘2-1-25-2F</t>
  </si>
  <si>
    <t>①533-5015
②533-5016</t>
  </si>
  <si>
    <t>水：13:00～18:00</t>
  </si>
  <si>
    <t>ピコタンデンタルクリニック</t>
  </si>
  <si>
    <t>810-0034
笹丘1-4-15</t>
  </si>
  <si>
    <t>①716-7337
②716-7337</t>
  </si>
  <si>
    <t>716-7337</t>
    <phoneticPr fontId="12"/>
  </si>
  <si>
    <t>中村歯科</t>
  </si>
  <si>
    <t>810-0034
笹丘1-31-13</t>
  </si>
  <si>
    <t>①751-7324
②751-7324</t>
  </si>
  <si>
    <t>nakamura-dentistry.com</t>
  </si>
  <si>
    <t>14:00～18:00
水：～16:00
土：午後休診</t>
  </si>
  <si>
    <t>9:00～13:00
の時間帯の中で状況に応じて</t>
  </si>
  <si>
    <t>14:00～18:00
水：～16:00
土：午後休診
の時間帯の中の状況に応じて</t>
  </si>
  <si>
    <t>藤本歯科医院</t>
  </si>
  <si>
    <t>810-0034
小笹4-15-9</t>
  </si>
  <si>
    <t>①791-1948
②791-2679</t>
  </si>
  <si>
    <t>14:00～19:00
水・土：午後休診</t>
  </si>
  <si>
    <t>ふくしま歯科医院</t>
  </si>
  <si>
    <t>810-0035
梅光園2-5-3</t>
  </si>
  <si>
    <t>①737-6480
②737-6483</t>
  </si>
  <si>
    <t>737-6480</t>
  </si>
  <si>
    <t>9:30～12:30
土：9:00～12:00</t>
  </si>
  <si>
    <t xml:space="preserve">月・木：14:30～18:30
火：～19:30
水・金：～19:00
土：13:30～17:00
</t>
    <phoneticPr fontId="12"/>
  </si>
  <si>
    <t>11:00～12:30
土：終日休診</t>
  </si>
  <si>
    <t>三島歯科医院</t>
  </si>
  <si>
    <t>810-0035
梅光園2-23-1-102</t>
  </si>
  <si>
    <t>①761-3747
②761-3747</t>
  </si>
  <si>
    <t>9:00～12:30
木：終日休診</t>
  </si>
  <si>
    <t>医療法人五洋会前田歯科クリニック</t>
  </si>
  <si>
    <t>810-0044
六本松4-9-12</t>
  </si>
  <si>
    <t>①771-3774
②771-3792</t>
  </si>
  <si>
    <t>771-3774</t>
  </si>
  <si>
    <t>10:00～13:00
月・水・金：終日休診</t>
  </si>
  <si>
    <t>10:00～13:00
14:00～18:00</t>
  </si>
  <si>
    <t>スマイルライン歯科・矯正歯科六本松</t>
    <phoneticPr fontId="12"/>
  </si>
  <si>
    <t>810-0044
六本松4-1-10　ｱｲﾈｯﾄﾋﾞﾙ1F</t>
  </si>
  <si>
    <t>①737-6633
②737-6634</t>
  </si>
  <si>
    <t>737-6633</t>
  </si>
  <si>
    <t>c5デンタルクリニック</t>
  </si>
  <si>
    <t>810-0014
平尾2-20-40</t>
  </si>
  <si>
    <t>①521-2048
②521-2047</t>
  </si>
  <si>
    <t>521-2048</t>
  </si>
  <si>
    <t>9:00～
土：～13:00</t>
  </si>
  <si>
    <t>～18:00
土：午後休診</t>
  </si>
  <si>
    <t xml:space="preserve">～18:00
</t>
    <phoneticPr fontId="12"/>
  </si>
  <si>
    <t>810-0014
平尾2-3-17</t>
  </si>
  <si>
    <t>①524-4141
②524-2288</t>
  </si>
  <si>
    <t>9:30～13:00
土：～13:30</t>
  </si>
  <si>
    <t>14:00～19:30
土：午後休診</t>
  </si>
  <si>
    <t>医療法人　ＬＯＶＥ＆ＳＭＩＬＥ　友枝歯科・矯正歯科クリニック平尾</t>
  </si>
  <si>
    <t>810-0014
平尾1-13-25　国泰ﾋﾞﾙ1F</t>
  </si>
  <si>
    <t>①791-2780
②</t>
    <phoneticPr fontId="12"/>
  </si>
  <si>
    <t>9:30～13：15
水：終日休診
(祝日のある週は診療)</t>
    <phoneticPr fontId="12"/>
  </si>
  <si>
    <t>14:30～19:00</t>
    <phoneticPr fontId="12"/>
  </si>
  <si>
    <t>9:30～13:15
水：終日休診
(祝日のある週は診療)</t>
    <phoneticPr fontId="12"/>
  </si>
  <si>
    <t>ドリーム歯科クリニック</t>
  </si>
  <si>
    <t>810-0014
平尾2-5-8</t>
  </si>
  <si>
    <t>①522-4182
②522-4188</t>
  </si>
  <si>
    <t>522-4182</t>
  </si>
  <si>
    <t>522-4182</t>
    <phoneticPr fontId="12"/>
  </si>
  <si>
    <t>14:30～18:30
土：14:00～16:00</t>
  </si>
  <si>
    <t>水：9:30～12:00</t>
    <rPh sb="0" eb="1">
      <t>スイ</t>
    </rPh>
    <phoneticPr fontId="12"/>
  </si>
  <si>
    <t>水：12:00～15:00</t>
    <rPh sb="0" eb="1">
      <t>スイ</t>
    </rPh>
    <phoneticPr fontId="12"/>
  </si>
  <si>
    <t>ドリーム歯科クリニック　ＰＬＵＳ</t>
  </si>
  <si>
    <t>みつわ歯科医院</t>
  </si>
  <si>
    <t>810-0014
平尾2-15-26　ﾍﾞﾙｺﾓﾝｽﾞ平尾Ⅰ1F</t>
  </si>
  <si>
    <t>①521-5290
②521-5311</t>
  </si>
  <si>
    <t>8:30～12:30</t>
  </si>
  <si>
    <t>14:00～18:30
水・金：～17:30
土：～16:30</t>
  </si>
  <si>
    <t>よしおか歯科医院</t>
  </si>
  <si>
    <t>810-0014
平尾3-6-8　武石ﾋﾞﾙ201</t>
  </si>
  <si>
    <t>①521-6007
②521-6007</t>
  </si>
  <si>
    <t>9:00～12:30
水・土：～13:00</t>
  </si>
  <si>
    <t>14:00～18:30
水・土：午後休診</t>
    <phoneticPr fontId="12"/>
  </si>
  <si>
    <t>11:30～13:00
水・土：終日休診</t>
  </si>
  <si>
    <t>よしだみき歯科クリニック</t>
  </si>
  <si>
    <t>810-0014
平尾3-21-24</t>
  </si>
  <si>
    <t>①534-1300
②534-1301</t>
  </si>
  <si>
    <t>医療法人ふれあい会　なかとみ歯科医院</t>
  </si>
  <si>
    <t>810-0016
平和5-5-23</t>
  </si>
  <si>
    <t>①524-8868
②524-8871</t>
  </si>
  <si>
    <t>14:00～18:30
木：土：午後休診</t>
  </si>
  <si>
    <t>火：10:00～13:00</t>
    <rPh sb="0" eb="1">
      <t>カ</t>
    </rPh>
    <phoneticPr fontId="12"/>
  </si>
  <si>
    <t>医療法人　尚歯会　的野歯科医院</t>
  </si>
  <si>
    <t>810-0022
薬院4-6-4</t>
  </si>
  <si>
    <t>①524-1011
②524-1012</t>
    <phoneticPr fontId="12"/>
  </si>
  <si>
    <t>14:00～19:00
土：～17:00</t>
    <rPh sb="12" eb="13">
      <t>ド</t>
    </rPh>
    <phoneticPr fontId="12"/>
  </si>
  <si>
    <t>みやさか歯科医院</t>
  </si>
  <si>
    <t>810-0022
薬院4-1-12</t>
  </si>
  <si>
    <t>①531-1945
②531-1945</t>
  </si>
  <si>
    <t>14:00～19:00
土：16:00</t>
  </si>
  <si>
    <t>9:00～13:00
月・火・土：
終日休診</t>
  </si>
  <si>
    <t>薬院デンタルクリニック</t>
  </si>
  <si>
    <t>810-0022
薬院4-3-7 ﾌﾛｰﾗ薬院202</t>
  </si>
  <si>
    <t>①523-1818
②523-1820</t>
  </si>
  <si>
    <t>523-1818</t>
  </si>
  <si>
    <t>花岡歯科医院</t>
  </si>
  <si>
    <t>810-0022
薬院3ｰ7ｰ19</t>
  </si>
  <si>
    <t>①521-0173
②521-0178</t>
  </si>
  <si>
    <t>9:00～13:30
土：～15:00</t>
  </si>
  <si>
    <t>15:00～19:30
水・土：午後休診</t>
  </si>
  <si>
    <t>13:00～21:00
水：～18:00
土：15:00～18:00</t>
  </si>
  <si>
    <t>医療法人ティースファクトリー　浄水通りこが歯科・矯正歯科</t>
  </si>
  <si>
    <t>810-0028
浄水通6-19</t>
  </si>
  <si>
    <t>①533-7117
②533-7118</t>
  </si>
  <si>
    <t>533-7117</t>
  </si>
  <si>
    <t>10:00～13:00
土：9:00～12:00
木：終日休診
(祝日のある週は開院)</t>
    <rPh sb="27" eb="31">
      <t>シュウジツキュウシン</t>
    </rPh>
    <rPh sb="33" eb="35">
      <t>シュクジツ</t>
    </rPh>
    <rPh sb="38" eb="39">
      <t>シュウ</t>
    </rPh>
    <rPh sb="40" eb="42">
      <t>カイイン</t>
    </rPh>
    <phoneticPr fontId="12"/>
  </si>
  <si>
    <t>要相談
金：10:00～13:00
木・土：終日休診</t>
    <rPh sb="18" eb="19">
      <t>モク</t>
    </rPh>
    <phoneticPr fontId="12"/>
  </si>
  <si>
    <t>DENTAL CLINIC 桜坂南</t>
  </si>
  <si>
    <t>810-0033
小笹5-5-21</t>
  </si>
  <si>
    <t>①525-4618
②525-4619</t>
  </si>
  <si>
    <t>9:30～
水：～13:00
土：9:00～13:00</t>
  </si>
  <si>
    <t>～18:30
水・土：午後休診</t>
  </si>
  <si>
    <t>なかしま歯科医院</t>
  </si>
  <si>
    <t>810-0033
小笹3-4-1</t>
  </si>
  <si>
    <t>①521-7012
②521-7012</t>
  </si>
  <si>
    <t>14:30～19:30
土：～17:30</t>
  </si>
  <si>
    <t>福田歯科医院</t>
  </si>
  <si>
    <t>815-0032
塩原4-11-21-1F</t>
  </si>
  <si>
    <t>①541-0117
②541-0117</t>
  </si>
  <si>
    <t>9:30～13:30
土：～14:00</t>
  </si>
  <si>
    <t>12:15～13:30
土：13:15～14:30</t>
  </si>
  <si>
    <t>医療法人ハレクラニ　大橋駅前　アロハ歯科・小児矯正歯科クリニック</t>
  </si>
  <si>
    <t>815-0033
大橋1-3-18</t>
  </si>
  <si>
    <t>①512-0785
②512-0786</t>
  </si>
  <si>
    <t>512-0785</t>
  </si>
  <si>
    <t>10:00～13:00
土：9:00～13:00</t>
  </si>
  <si>
    <t>15:00～20:00
土：14:00～18:00</t>
  </si>
  <si>
    <t>10:00～12:00
診療時間、曜日は要相談
土：終日休診</t>
    <rPh sb="12" eb="14">
      <t>シンリョウ</t>
    </rPh>
    <rPh sb="14" eb="16">
      <t>ジカン</t>
    </rPh>
    <phoneticPr fontId="12"/>
  </si>
  <si>
    <t>13:00～17:00
診療時間曜日は要相談</t>
    <rPh sb="12" eb="16">
      <t>シンリョウジカン</t>
    </rPh>
    <phoneticPr fontId="12"/>
  </si>
  <si>
    <t>アイビーデンタルクリニック</t>
  </si>
  <si>
    <t>815-0035
向野2-14-1</t>
  </si>
  <si>
    <t>①561-2204
②561-2248</t>
  </si>
  <si>
    <t>9:30～13:30
月：終日休診</t>
  </si>
  <si>
    <t>高宮通り　こさかデンタルクリニック</t>
  </si>
  <si>
    <t>815-0035
向野1-19-27-103</t>
  </si>
  <si>
    <t>①557-1567
②557-1566</t>
  </si>
  <si>
    <t>557-1567</t>
  </si>
  <si>
    <t>10:00～13:30
木：終日休診</t>
  </si>
  <si>
    <t>15:00～19:30
土：～18:00</t>
  </si>
  <si>
    <t>南1</t>
    <rPh sb="0" eb="1">
      <t>ミナミ</t>
    </rPh>
    <phoneticPr fontId="12"/>
  </si>
  <si>
    <t>玉川</t>
    <rPh sb="0" eb="2">
      <t>タマガワ</t>
    </rPh>
    <phoneticPr fontId="12"/>
  </si>
  <si>
    <t>豊美歯科クリニック</t>
  </si>
  <si>
    <t>815-0041
野間1-12-5　ｴｸｾﾗﾝ高宮1F</t>
    <phoneticPr fontId="12"/>
  </si>
  <si>
    <t>①559-8511
②559-8512</t>
  </si>
  <si>
    <t>9:30～13:00
水：終日休診（祝日のある週は、水曜診療）</t>
    <rPh sb="18" eb="20">
      <t>シュクジツ</t>
    </rPh>
    <rPh sb="23" eb="24">
      <t>シュウ</t>
    </rPh>
    <rPh sb="26" eb="28">
      <t>スイヨウ</t>
    </rPh>
    <rPh sb="28" eb="30">
      <t>シンリョウ</t>
    </rPh>
    <phoneticPr fontId="12"/>
  </si>
  <si>
    <t>うちまる歯科クリニック</t>
  </si>
  <si>
    <t>815-0041
野間1-2-18　ﾛﾜｰﾙﾏﾝｼｮﾝ高宮1F</t>
    <phoneticPr fontId="12"/>
  </si>
  <si>
    <t>①511-0139
②511-0140</t>
  </si>
  <si>
    <t>511-0139</t>
    <phoneticPr fontId="12"/>
  </si>
  <si>
    <t>枌歯科医院</t>
  </si>
  <si>
    <t>815-0041
野間1-9-26</t>
  </si>
  <si>
    <t>①541-0987
②541-0993</t>
  </si>
  <si>
    <t>14:00～19:00
土：～17:00
木：午後休診</t>
  </si>
  <si>
    <t>ひろみ歯科クリニック</t>
  </si>
  <si>
    <t>811-1361
西長住1-8-36　MⅢｸﾞﾘｰﾝｺｰﾄ西長住2F</t>
  </si>
  <si>
    <t>①554-6160
②554-6160</t>
  </si>
  <si>
    <t>554-6160</t>
  </si>
  <si>
    <t>9:00～13:00
月：終日休診</t>
  </si>
  <si>
    <t>9:00～13:00
14:30～19:00</t>
  </si>
  <si>
    <t>木：11:00～14:30</t>
    <rPh sb="0" eb="1">
      <t>モク</t>
    </rPh>
    <phoneticPr fontId="12"/>
  </si>
  <si>
    <t>しらきはら歯科</t>
  </si>
  <si>
    <t>811-1362
長住4-3-8</t>
  </si>
  <si>
    <t>①408-2458
②408-2459</t>
  </si>
  <si>
    <t>408-2458</t>
    <phoneticPr fontId="12"/>
  </si>
  <si>
    <t>9:00～13:00
土：～13:30</t>
  </si>
  <si>
    <t>よしだ歯科クリニック</t>
  </si>
  <si>
    <t>①210-6795
②210-6795</t>
  </si>
  <si>
    <t>210-6795</t>
    <phoneticPr fontId="12"/>
  </si>
  <si>
    <t>14:00～19:00
土：～17:00
水：午後休診</t>
  </si>
  <si>
    <t>アップルフレンド歯科</t>
  </si>
  <si>
    <t>815-0075
長丘4-7-15</t>
  </si>
  <si>
    <t>①512-2745
②512-2745</t>
  </si>
  <si>
    <t>512-2745</t>
  </si>
  <si>
    <t>9:00～12:00
土：～13:00
水：終日休診</t>
  </si>
  <si>
    <t>水・土：
終日休診</t>
    <rPh sb="0" eb="1">
      <t>スイ</t>
    </rPh>
    <rPh sb="2" eb="3">
      <t>ド</t>
    </rPh>
    <rPh sb="5" eb="9">
      <t>シュウジツキュウシン</t>
    </rPh>
    <phoneticPr fontId="12"/>
  </si>
  <si>
    <t>14:00～16:00</t>
    <phoneticPr fontId="12"/>
  </si>
  <si>
    <t>うらかわ歯科医院</t>
  </si>
  <si>
    <t>815-0075
長丘2-1-5</t>
  </si>
  <si>
    <t>①552-8588
②552-8589</t>
  </si>
  <si>
    <t>552-8588</t>
  </si>
  <si>
    <t>14:00～18:30
土：13:30～16:00
木：午後休診</t>
  </si>
  <si>
    <t>フレンド歯科長丘</t>
  </si>
  <si>
    <t>815-0075
長丘4-7-15-102</t>
  </si>
  <si>
    <t>①408-1549
②408-1559</t>
  </si>
  <si>
    <t>408-1549</t>
  </si>
  <si>
    <t>9:00～</t>
  </si>
  <si>
    <t>可(バリアフリー対応していない為、介助必要)</t>
  </si>
  <si>
    <t>宮本歯科クリニック</t>
  </si>
  <si>
    <t>815-0075
長丘1-17-5</t>
  </si>
  <si>
    <t>①562-0418
②562-0418</t>
    <phoneticPr fontId="12"/>
  </si>
  <si>
    <t>水：14:00～15:00</t>
  </si>
  <si>
    <t>秋山歯科クリニック</t>
  </si>
  <si>
    <t>811-1344
三宅1-2-12</t>
  </si>
  <si>
    <t>①552-6480
②552-6482</t>
  </si>
  <si>
    <t>9:30～13:30
土：9:00～13:00
木：不定期</t>
    <rPh sb="26" eb="29">
      <t>フテイキ</t>
    </rPh>
    <phoneticPr fontId="12"/>
  </si>
  <si>
    <t>14:30～18:30
土：14:00～18:00</t>
  </si>
  <si>
    <t>ソフィアデンタルクリニック</t>
    <phoneticPr fontId="12"/>
  </si>
  <si>
    <t>811-1344
三宅3-12-13</t>
    <phoneticPr fontId="12"/>
  </si>
  <si>
    <t>①408-7878
②408-7011</t>
    <phoneticPr fontId="12"/>
  </si>
  <si>
    <t>月・火・水：
15:00～19:00</t>
    <rPh sb="0" eb="1">
      <t>ゲツ</t>
    </rPh>
    <rPh sb="2" eb="3">
      <t>カ</t>
    </rPh>
    <rPh sb="4" eb="5">
      <t>スイ</t>
    </rPh>
    <phoneticPr fontId="12"/>
  </si>
  <si>
    <t>みやけ通り歯科クリニック</t>
  </si>
  <si>
    <t>811-1345
向新町2-17-19</t>
  </si>
  <si>
    <t>①555-3727
②555-3728</t>
  </si>
  <si>
    <t>555-3727</t>
    <phoneticPr fontId="12"/>
  </si>
  <si>
    <t>9:30～12:30
土：～14:00</t>
  </si>
  <si>
    <t>14:00～19:30
水・土：午後休診</t>
  </si>
  <si>
    <t>すえなが歯科クリニック</t>
  </si>
  <si>
    <t>811-1347
野多目2-1-5</t>
  </si>
  <si>
    <t>①567-6480
②567-8020</t>
  </si>
  <si>
    <t>9:30～13:00
土：～14:00</t>
    <rPh sb="11" eb="12">
      <t>ド</t>
    </rPh>
    <phoneticPr fontId="12"/>
  </si>
  <si>
    <t>14:30～20:00
木・土：午後休診</t>
    <rPh sb="14" eb="15">
      <t>ド</t>
    </rPh>
    <phoneticPr fontId="12"/>
  </si>
  <si>
    <t>外山歯科医院</t>
  </si>
  <si>
    <t>811-1347
野多目1-12-5</t>
  </si>
  <si>
    <t>①551-3350
②551-3350</t>
  </si>
  <si>
    <t>小河歯科医院</t>
  </si>
  <si>
    <t>811-1347
野多目1-1-21</t>
  </si>
  <si>
    <t>①541-4682
②541-5252</t>
    <phoneticPr fontId="12"/>
  </si>
  <si>
    <t>電話にて予約
木・土：終日休診</t>
  </si>
  <si>
    <t>石井歯科医院</t>
  </si>
  <si>
    <t>815-0033
大橋4-4-10</t>
  </si>
  <si>
    <t>①541-0179
②541-0134</t>
  </si>
  <si>
    <t>14:00～18:00
木：午後休診</t>
  </si>
  <si>
    <t>金：14:00～17:00</t>
    <rPh sb="0" eb="1">
      <t>キン</t>
    </rPh>
    <phoneticPr fontId="12"/>
  </si>
  <si>
    <t>医療法人　反和会　吉川歯科医院</t>
  </si>
  <si>
    <t>815-0033
大橋4-13-28</t>
  </si>
  <si>
    <t>①551-4545
②551-4545</t>
  </si>
  <si>
    <t>すまいる歯科クリニック</t>
  </si>
  <si>
    <t>811-1302
井尻5-13-20</t>
  </si>
  <si>
    <t>①985-2142
②985-2143</t>
  </si>
  <si>
    <t>985-2142</t>
  </si>
  <si>
    <t>9:00～11:30</t>
  </si>
  <si>
    <t>13:00～18:30</t>
  </si>
  <si>
    <t>9:00～11:30
13:00～18:30</t>
  </si>
  <si>
    <t>医療法人雄之会つきやま歯科医院</t>
  </si>
  <si>
    <t>811-1302
井尻5-25-6</t>
  </si>
  <si>
    <t>①582-5454
②582-5882</t>
  </si>
  <si>
    <t xml:space="preserve">14:00～18:00
</t>
  </si>
  <si>
    <t>火：9:00～13:00</t>
    <rPh sb="0" eb="1">
      <t>カ</t>
    </rPh>
    <phoneticPr fontId="12"/>
  </si>
  <si>
    <t>火：14:00～18:00</t>
    <rPh sb="0" eb="1">
      <t>カ</t>
    </rPh>
    <phoneticPr fontId="12"/>
  </si>
  <si>
    <t>大岩ひろあき歯科</t>
  </si>
  <si>
    <t>811-1302
井尻3-14-12-2F</t>
  </si>
  <si>
    <t>①584-1000
②584-1005</t>
  </si>
  <si>
    <t>10:00～13:00
月・金・土：
終日休診</t>
  </si>
  <si>
    <t>大橋南たかきやすたか歯科クリニック</t>
  </si>
  <si>
    <t>811-1311
横手1-17-11</t>
  </si>
  <si>
    <t>①558-1892
②558-1893</t>
  </si>
  <si>
    <t>558-1892</t>
    <phoneticPr fontId="12"/>
  </si>
  <si>
    <t>月・水：
9:30～13:00</t>
    <rPh sb="0" eb="1">
      <t>ゲツ</t>
    </rPh>
    <rPh sb="2" eb="3">
      <t>スイ</t>
    </rPh>
    <phoneticPr fontId="12"/>
  </si>
  <si>
    <t>医療法人　心美会　かわたに歯科医院</t>
  </si>
  <si>
    <t>811-1312
横手南町20-3</t>
  </si>
  <si>
    <t>①513-1800
②513-1801</t>
  </si>
  <si>
    <t>14:30～18:30
土：～18:00
水：午後休診</t>
  </si>
  <si>
    <t>9:30～13:00
金：午前休診
木・土：終日休診</t>
  </si>
  <si>
    <t>14:00～17:00
水：午後休診</t>
  </si>
  <si>
    <t>医）康隆会　井上歯科医院</t>
  </si>
  <si>
    <t>815-0004
高木1-14-8</t>
  </si>
  <si>
    <t>①431-1940
②431-1974</t>
  </si>
  <si>
    <t>14:30～18:30
火・金：～19:30
水・土：午後休診</t>
  </si>
  <si>
    <t>水・土：
14:00～18:00
金：～17:00</t>
    <rPh sb="0" eb="1">
      <t>スイ</t>
    </rPh>
    <rPh sb="2" eb="3">
      <t>ド</t>
    </rPh>
    <phoneticPr fontId="12"/>
  </si>
  <si>
    <t>医）徳治会　モトキデンタルクリニック</t>
  </si>
  <si>
    <t>815-0007
五十川2-26-6</t>
  </si>
  <si>
    <t>①558-2884
②558-2886</t>
  </si>
  <si>
    <t>558-2884</t>
  </si>
  <si>
    <t>9:00～13:00
土：～12:00
木：終日休診</t>
  </si>
  <si>
    <t>14:00～18:30
土：12:30～15:00</t>
  </si>
  <si>
    <t>ことぶき歯科矯正歯科クリニック</t>
  </si>
  <si>
    <t>811-1323
弥永1-28-11</t>
  </si>
  <si>
    <t>①586-5353
②586-5505</t>
  </si>
  <si>
    <t>9:00～
水：9:00～13:00
土：9:00～15:00</t>
  </si>
  <si>
    <t>～18:00
水・土：午後休診</t>
  </si>
  <si>
    <t>土：終日休診</t>
  </si>
  <si>
    <t>12:00～14:00</t>
  </si>
  <si>
    <t>とう歯科クリニック</t>
  </si>
  <si>
    <t>811-1323
弥永1-31-13</t>
  </si>
  <si>
    <t>①502-3534
②502-3534</t>
  </si>
  <si>
    <t>9:00～12:30
木・土：～13:30</t>
  </si>
  <si>
    <t>14:00～19:00
木・土：午後休診</t>
  </si>
  <si>
    <t>月・水・金：
10:00～</t>
    <rPh sb="0" eb="1">
      <t>ゲツ</t>
    </rPh>
    <rPh sb="2" eb="3">
      <t>スイ</t>
    </rPh>
    <rPh sb="4" eb="5">
      <t>キン</t>
    </rPh>
    <phoneticPr fontId="12"/>
  </si>
  <si>
    <t>月・水・金：
～17:00</t>
    <rPh sb="0" eb="1">
      <t>ゲツ</t>
    </rPh>
    <rPh sb="2" eb="3">
      <t>スイ</t>
    </rPh>
    <rPh sb="4" eb="5">
      <t>キン</t>
    </rPh>
    <phoneticPr fontId="12"/>
  </si>
  <si>
    <t>（医）正葉会　関歯科医院</t>
    <rPh sb="7" eb="8">
      <t>セキ</t>
    </rPh>
    <phoneticPr fontId="12"/>
  </si>
  <si>
    <t>811-1346
老司2-11-10</t>
  </si>
  <si>
    <t>①565-0808
②565-0808</t>
  </si>
  <si>
    <t>565-0808</t>
  </si>
  <si>
    <t>9:00～13:00
金：午前休診</t>
  </si>
  <si>
    <t>14:30～20:00
火・木：～19:00
土：午後休診</t>
  </si>
  <si>
    <t>木・土：終日休診</t>
  </si>
  <si>
    <t>ツインクル歯科クリニック</t>
  </si>
  <si>
    <t>811-1346
老司1-28-27-101</t>
  </si>
  <si>
    <t>①407-4618
②408-6480</t>
  </si>
  <si>
    <t>407-4618</t>
  </si>
  <si>
    <t>9:00～13:00
土：～14:00
木：終日休診</t>
    <rPh sb="20" eb="21">
      <t>モク</t>
    </rPh>
    <rPh sb="22" eb="24">
      <t>シュウジツ</t>
    </rPh>
    <rPh sb="24" eb="26">
      <t>キュウシン</t>
    </rPh>
    <phoneticPr fontId="12"/>
  </si>
  <si>
    <t>木：10:00～13:00</t>
    <rPh sb="0" eb="1">
      <t>モク</t>
    </rPh>
    <phoneticPr fontId="12"/>
  </si>
  <si>
    <t>土：15:00～17:00</t>
    <rPh sb="0" eb="1">
      <t>ド</t>
    </rPh>
    <phoneticPr fontId="12"/>
  </si>
  <si>
    <t>医療法人アンブル　アンブル歯科</t>
  </si>
  <si>
    <t>811-1346
老司1-17-34</t>
  </si>
  <si>
    <t>①565-8148
②566-4867</t>
  </si>
  <si>
    <t>565-8148</t>
  </si>
  <si>
    <t>～18:30</t>
  </si>
  <si>
    <t>9:00～18:30
(ご予約と急患の方)</t>
  </si>
  <si>
    <t>西耕作歯科</t>
  </si>
  <si>
    <t>811-1352
鶴田3-18-1</t>
  </si>
  <si>
    <t>①565-8119
②565-8119</t>
  </si>
  <si>
    <t>nishi-dc.com</t>
  </si>
  <si>
    <t>9:00～
水：終日休診</t>
  </si>
  <si>
    <t>中村司・比路江歯科医院</t>
  </si>
  <si>
    <t>811-1346
老司3-32-30</t>
  </si>
  <si>
    <t>①565-0977
②565-7944</t>
  </si>
  <si>
    <t>565-0977</t>
  </si>
  <si>
    <t>14:00～19:30
火：17:30～19:30
土：午後休診</t>
  </si>
  <si>
    <t>ケンタロウ歯科</t>
  </si>
  <si>
    <t>811-1353
柏原1-2-2</t>
  </si>
  <si>
    <t>①567-8888
②555-8888</t>
  </si>
  <si>
    <t>9:00～13:00
土：～14:30
木：終日休診</t>
  </si>
  <si>
    <t>14:00～18:30
土:午後休診</t>
    <rPh sb="12" eb="13">
      <t>ド</t>
    </rPh>
    <rPh sb="14" eb="16">
      <t>ゴゴ</t>
    </rPh>
    <rPh sb="16" eb="18">
      <t>キュウシン</t>
    </rPh>
    <phoneticPr fontId="12"/>
  </si>
  <si>
    <t>水：14:00～15:00</t>
    <rPh sb="0" eb="1">
      <t>スイ</t>
    </rPh>
    <phoneticPr fontId="12"/>
  </si>
  <si>
    <t>笹原歯科医院</t>
  </si>
  <si>
    <t>811-1356
花畑2-31-13</t>
  </si>
  <si>
    <t>①565-0183
②565-1417</t>
  </si>
  <si>
    <t>木・土：
14:00～17:00</t>
  </si>
  <si>
    <t>みずどり歯科医院</t>
  </si>
  <si>
    <t>811-1364
中尾3-43-2</t>
  </si>
  <si>
    <t>①554-3795
②554-3796</t>
  </si>
  <si>
    <t>14:30～18:30
水：～17:00
土：午後休診</t>
  </si>
  <si>
    <t>ごとう歯科医院</t>
  </si>
  <si>
    <t>815-0074
寺塚1-16-1</t>
    <phoneticPr fontId="12"/>
  </si>
  <si>
    <t>①551-6006
②</t>
  </si>
  <si>
    <t>551-6006</t>
    <phoneticPr fontId="12"/>
  </si>
  <si>
    <t>9:30～13:00
木：終日休診</t>
    <phoneticPr fontId="12"/>
  </si>
  <si>
    <t>なかの歯科医院</t>
  </si>
  <si>
    <t>815-0041
野間3-4-5</t>
  </si>
  <si>
    <t>①562-6976
②562-6976</t>
  </si>
  <si>
    <t>9:30～12:30
土：～13:00</t>
  </si>
  <si>
    <t>水：14:00～17:00
土：15:00～17:00</t>
  </si>
  <si>
    <t>医療法人　ふじさき歯科クリニック</t>
  </si>
  <si>
    <t>815-0042
若久1-17-3</t>
  </si>
  <si>
    <t>①511-5533
②511-5533</t>
  </si>
  <si>
    <t>511-5533</t>
  </si>
  <si>
    <t>ハアト歯科医院</t>
  </si>
  <si>
    <t>815-0073
大池1-23-33</t>
  </si>
  <si>
    <t>①561-4118
②561-0015</t>
  </si>
  <si>
    <t>9:00～12:00
土：8:00～12:00
金：終日休診</t>
  </si>
  <si>
    <t>8:00～12:00</t>
  </si>
  <si>
    <t>土：9:00～12:00</t>
    <rPh sb="0" eb="1">
      <t>ド</t>
    </rPh>
    <phoneticPr fontId="12"/>
  </si>
  <si>
    <t>原田歯科医院</t>
  </si>
  <si>
    <t>815-0074
寺塚1-29-5</t>
  </si>
  <si>
    <t>①512-8718
②555-4335</t>
  </si>
  <si>
    <t>512-8718</t>
    <phoneticPr fontId="12"/>
  </si>
  <si>
    <t>あんどう歯科小児歯科医院</t>
    <phoneticPr fontId="12"/>
  </si>
  <si>
    <t>815-0071
平和1-2-18</t>
  </si>
  <si>
    <t>①524-9760
②524-9760</t>
  </si>
  <si>
    <t>杉本歯科医院</t>
  </si>
  <si>
    <t>815-0081
那の川1-7-14</t>
  </si>
  <si>
    <t>①531-6480
②531-6580</t>
  </si>
  <si>
    <t>sugimotodental.namaste.jp</t>
  </si>
  <si>
    <t>15:00～19:00
水・土：午後休診</t>
  </si>
  <si>
    <t>浅田歯科医院</t>
  </si>
  <si>
    <t>815-0081
那の川1-22-22　皐月ﾏﾝｼｮﾝ203</t>
  </si>
  <si>
    <t>①522-6129
②522-6129</t>
  </si>
  <si>
    <t>13:30～19:00
水・土：午後休診</t>
  </si>
  <si>
    <t>12:00～13:00
水・土：午前休診</t>
  </si>
  <si>
    <t>19:30～
水・土：13:30～</t>
  </si>
  <si>
    <t>要予約</t>
    <rPh sb="0" eb="3">
      <t>ヨウヨヤク</t>
    </rPh>
    <phoneticPr fontId="12"/>
  </si>
  <si>
    <t>ひらかわ歯科医院</t>
  </si>
  <si>
    <t>815-0082
大楠2-12-24</t>
  </si>
  <si>
    <t>①791-1513
②791-1158</t>
  </si>
  <si>
    <t>9:30～</t>
  </si>
  <si>
    <t>～18:00
土：～17:00</t>
  </si>
  <si>
    <t>9:00～18:00
（月～土）</t>
    <rPh sb="12" eb="13">
      <t>ゲツ</t>
    </rPh>
    <rPh sb="14" eb="15">
      <t>ド</t>
    </rPh>
    <phoneticPr fontId="12"/>
  </si>
  <si>
    <t>医療法人福松会 福泉歯科医院</t>
  </si>
  <si>
    <t>815-0036
筑紫丘1-23-9-203</t>
  </si>
  <si>
    <t>①542-3234
②542-3234</t>
  </si>
  <si>
    <t>医療法人　真心　ひらやま歯科医院</t>
  </si>
  <si>
    <t>815-0042
若久5-24-29　ｺﾝﾌｫｰﾄ若久A101</t>
  </si>
  <si>
    <t>①511-6480
②511-6556</t>
  </si>
  <si>
    <t>14:00～18:30
木・金：～18:00
土：～17:00</t>
  </si>
  <si>
    <t>水・土：
13:00～15:00</t>
  </si>
  <si>
    <t>きらりえがお歯科　小児矯正歯科</t>
  </si>
  <si>
    <t>811-1355
桧原4-5-10</t>
  </si>
  <si>
    <t>①566-1711
②</t>
  </si>
  <si>
    <t>9:00～13:00
水：～12:00</t>
  </si>
  <si>
    <t>14:00～18:00
土：17:00
水：午後休診</t>
  </si>
  <si>
    <t>火・金：
9:00～13:00</t>
    <rPh sb="0" eb="1">
      <t>カ</t>
    </rPh>
    <rPh sb="2" eb="3">
      <t>キン</t>
    </rPh>
    <phoneticPr fontId="12"/>
  </si>
  <si>
    <t>火：14:00～16:30
水：13:00～18:00
金：14:00～18:00</t>
  </si>
  <si>
    <t>新田歯科</t>
  </si>
  <si>
    <t>811-1365
皿山2-1-60</t>
  </si>
  <si>
    <t>①553-2121
②</t>
  </si>
  <si>
    <t>14:30～18:30
土：(偶数週)
14:00～17:00
(奇数週)：午後休診</t>
  </si>
  <si>
    <t>木・金：
9:30～13:00</t>
    <rPh sb="0" eb="1">
      <t>モク</t>
    </rPh>
    <rPh sb="2" eb="3">
      <t>キン</t>
    </rPh>
    <phoneticPr fontId="12"/>
  </si>
  <si>
    <t>わち歯科医院</t>
  </si>
  <si>
    <t>811-1364
中尾2-4-20</t>
  </si>
  <si>
    <t>①551-0021
②551-0021</t>
  </si>
  <si>
    <t>551-0021</t>
  </si>
  <si>
    <t>8:00～13:00
土：～12:00</t>
  </si>
  <si>
    <t>みずあしデンタルクリニック</t>
  </si>
  <si>
    <t>814-0101
荒江1-18-8</t>
  </si>
  <si>
    <t>①852-8937
②852-8938</t>
  </si>
  <si>
    <t>14:30～19:00
土：～17:30
水：午後休診</t>
  </si>
  <si>
    <t>佐伯歯科クリニック</t>
  </si>
  <si>
    <t>814-0101
荒江1-32-16</t>
  </si>
  <si>
    <t>①821-4182
②821-4172</t>
  </si>
  <si>
    <t>821-4182</t>
    <phoneticPr fontId="12"/>
  </si>
  <si>
    <t>9:30～12:30
木・土：終日休診</t>
  </si>
  <si>
    <t>松田歯科医院</t>
  </si>
  <si>
    <t>814-0101
荒江1-34-21</t>
  </si>
  <si>
    <t>①843-1464
②846-7227</t>
  </si>
  <si>
    <t>14:00～19:00
土：13:00～15:00
水：午後休診</t>
  </si>
  <si>
    <t>14:00～19:00
土：13:00～15:00
水：要相談</t>
  </si>
  <si>
    <t>いけやま歯科クリニック</t>
  </si>
  <si>
    <t>814-0103
鳥飼5-4-9</t>
  </si>
  <si>
    <t>①851-6565
②834-8344</t>
  </si>
  <si>
    <t>851-6565</t>
  </si>
  <si>
    <t>9:30～13:00
土：9:00～12:00</t>
  </si>
  <si>
    <t>14:30～17:30
土：13:00～15:00
木：午後休診</t>
  </si>
  <si>
    <t>しんごう歯科医院</t>
  </si>
  <si>
    <t>814-0103
鳥飼5-6-3</t>
  </si>
  <si>
    <t>①822-8811
②822-8811</t>
  </si>
  <si>
    <t>火・水・金：
14:00～17:00</t>
  </si>
  <si>
    <t>寺田歯科医院</t>
  </si>
  <si>
    <t>814-0103
鳥飼5-18-2</t>
  </si>
  <si>
    <t>①821-6688
②</t>
  </si>
  <si>
    <t>19:00～21:00
木：13:00以降応相談</t>
  </si>
  <si>
    <t>13:00以降応相談</t>
  </si>
  <si>
    <t>医療法人　逹巳会　のせ歯科医院</t>
  </si>
  <si>
    <t>814-0104
別府3-1-1</t>
  </si>
  <si>
    <t>①822-8002
②822-8001</t>
  </si>
  <si>
    <t>822-8002</t>
  </si>
  <si>
    <t>9:30～13:00
水：終日休診
(祝日のある週は診療)</t>
  </si>
  <si>
    <t>14:30～19:00
土：～18:00</t>
    <rPh sb="12" eb="13">
      <t>ド</t>
    </rPh>
    <phoneticPr fontId="12"/>
  </si>
  <si>
    <t>火・金：
11:00～13:00</t>
  </si>
  <si>
    <t>妻鳥歯科医院</t>
    <rPh sb="1" eb="2">
      <t>トリ</t>
    </rPh>
    <phoneticPr fontId="12"/>
  </si>
  <si>
    <t>814-0104
別府4-4-37</t>
  </si>
  <si>
    <t>①851-7680
②823-0600</t>
  </si>
  <si>
    <t>水・土：
14:00～17:00</t>
    <rPh sb="0" eb="1">
      <t>スイ</t>
    </rPh>
    <rPh sb="2" eb="3">
      <t>ド</t>
    </rPh>
    <phoneticPr fontId="12"/>
  </si>
  <si>
    <t>岡部歯科医院</t>
  </si>
  <si>
    <t>814-0104
別府4-2-28</t>
  </si>
  <si>
    <t>①821-9420
②821-5220</t>
  </si>
  <si>
    <t>9:30～13:00
土：～14:00
木：終日休診</t>
  </si>
  <si>
    <t xml:space="preserve">木：10:00～12:00
</t>
    <rPh sb="0" eb="1">
      <t>モク</t>
    </rPh>
    <phoneticPr fontId="12"/>
  </si>
  <si>
    <t>木：13:00～17:00
土：15:00～18:00</t>
  </si>
  <si>
    <t>片山歯科クリニック</t>
  </si>
  <si>
    <t>814-0104
別府3-2-25</t>
  </si>
  <si>
    <t>①851-6660
②851-6668</t>
  </si>
  <si>
    <t>851-6660</t>
  </si>
  <si>
    <t>可(車椅子のサイズに制限があります)</t>
  </si>
  <si>
    <t>東山歯科医院</t>
  </si>
  <si>
    <t>814-0134
飯倉1-11-50</t>
  </si>
  <si>
    <t>①821-7677
②821-7677</t>
  </si>
  <si>
    <t>821-7677</t>
    <phoneticPr fontId="12"/>
  </si>
  <si>
    <t>水：9:00～12:30</t>
    <rPh sb="0" eb="1">
      <t>スイ</t>
    </rPh>
    <phoneticPr fontId="12"/>
  </si>
  <si>
    <t>訪問デンタルケアなのはな</t>
  </si>
  <si>
    <t>814-0133
七隈7-26-13</t>
  </si>
  <si>
    <t>①080-3965-3880
②</t>
  </si>
  <si>
    <t>080-3965-3880</t>
    <phoneticPr fontId="12"/>
  </si>
  <si>
    <t>13:00～19:00</t>
  </si>
  <si>
    <t>よこた歯科医院</t>
  </si>
  <si>
    <t>814-0133
七隈8-13-13</t>
  </si>
  <si>
    <t>①862-3399
②862-3399</t>
  </si>
  <si>
    <t>https:www.dental-Yokota.com/</t>
  </si>
  <si>
    <t>14:30～18:00
土：14:00～16:00</t>
  </si>
  <si>
    <t>火・金：
13:00～14:30</t>
    <rPh sb="0" eb="1">
      <t>カ</t>
    </rPh>
    <rPh sb="2" eb="3">
      <t>キン</t>
    </rPh>
    <phoneticPr fontId="12"/>
  </si>
  <si>
    <t>そのやま歯科医院</t>
  </si>
  <si>
    <t>814-0121
神松寺1-18-18-1F</t>
  </si>
  <si>
    <t>①864-0311
②864-2321</t>
  </si>
  <si>
    <t>14:30～18:30
水・土：午後休診</t>
    <rPh sb="14" eb="15">
      <t>ド</t>
    </rPh>
    <phoneticPr fontId="12"/>
  </si>
  <si>
    <t>14:30～18:30
水・土：午後休診</t>
    <rPh sb="12" eb="13">
      <t>スイ</t>
    </rPh>
    <rPh sb="14" eb="15">
      <t>ド</t>
    </rPh>
    <rPh sb="16" eb="20">
      <t>ゴゴキュウシン</t>
    </rPh>
    <phoneticPr fontId="12"/>
  </si>
  <si>
    <t>こが歯科クリニック</t>
  </si>
  <si>
    <t>814-0142
片江1-4-40</t>
  </si>
  <si>
    <t>①801-0087
②801-0087</t>
  </si>
  <si>
    <t>9:00～13:30
水・土：～14:00</t>
  </si>
  <si>
    <t>水：15:00～18:00</t>
    <rPh sb="0" eb="1">
      <t>スイ</t>
    </rPh>
    <phoneticPr fontId="12"/>
  </si>
  <si>
    <t>津田歯科医院</t>
  </si>
  <si>
    <t>814-0142
片江3-41-1</t>
  </si>
  <si>
    <t>①862-2255
②862-2255</t>
  </si>
  <si>
    <t>14:00～18:00
木・土：午後休診</t>
  </si>
  <si>
    <t>18:00～
木・土：
13:00～</t>
  </si>
  <si>
    <t>斎藤歯科医院</t>
  </si>
  <si>
    <t>814-0143
南片江3-13-46</t>
  </si>
  <si>
    <t>①865-5991
②865-6002</t>
  </si>
  <si>
    <t>9:00～13:00
(第2・4日曜のみ)</t>
  </si>
  <si>
    <t>～20:00</t>
  </si>
  <si>
    <t>9:00～20:00</t>
  </si>
  <si>
    <t>大島歯科医院</t>
  </si>
  <si>
    <t>814-0155
東油山2-4-10</t>
  </si>
  <si>
    <t>①801-6480
②801-6408</t>
  </si>
  <si>
    <t>木：12:30～17:00
他の曜日も状況により対応</t>
    <rPh sb="0" eb="1">
      <t>モク</t>
    </rPh>
    <phoneticPr fontId="12"/>
  </si>
  <si>
    <t>安元歯科医院</t>
  </si>
  <si>
    <t>814-0151
堤1-13-39</t>
  </si>
  <si>
    <t>①861-2888
②861-2888</t>
  </si>
  <si>
    <t>福岡市歯科医師会地域連携室へ
電話：781-6801
受付時間：9：00～16：00</t>
  </si>
  <si>
    <t>8:30～12:00
水・土：9:00～13:00</t>
  </si>
  <si>
    <t>14:00～17:30
水・土：午後休診</t>
  </si>
  <si>
    <t>13:00～14:00
水・土：14:00～17:00</t>
  </si>
  <si>
    <t>桜井歯科医院</t>
  </si>
  <si>
    <t>814-0151
堤1-14-6</t>
  </si>
  <si>
    <t>①871-1023
②871-1051</t>
  </si>
  <si>
    <t>15:00～18:00
木・土：午後休診</t>
  </si>
  <si>
    <t>木：終日休診</t>
    <rPh sb="2" eb="6">
      <t>シュウジツキュウシン</t>
    </rPh>
    <phoneticPr fontId="12"/>
  </si>
  <si>
    <t>12:00～15:00</t>
    <phoneticPr fontId="12"/>
  </si>
  <si>
    <t>いしばし歯科　小児・矯正歯科クリニック</t>
  </si>
  <si>
    <t>814-0153
樋井川6-13-25</t>
  </si>
  <si>
    <t>①863-3351
②863-3350</t>
  </si>
  <si>
    <t>14:00～19:00
土：～16:00
木：午後休診</t>
  </si>
  <si>
    <t>木：13:00～15:00</t>
  </si>
  <si>
    <t>長尾公園前歯科</t>
  </si>
  <si>
    <t>814-0153
樋井川2-25-1</t>
  </si>
  <si>
    <t>①874-0655
②874-0661</t>
  </si>
  <si>
    <t>9:30～12:00</t>
  </si>
  <si>
    <t>11:00～16:00</t>
  </si>
  <si>
    <t>Ｕ歯科医院</t>
  </si>
  <si>
    <t>814-0155
東油山6-1-12</t>
  </si>
  <si>
    <t>①861-8118
②407-8825</t>
  </si>
  <si>
    <t>861-8118</t>
  </si>
  <si>
    <t>13:30～19:00
木・土：～16:00</t>
  </si>
  <si>
    <t>火・金：
14:00～18:00
水：15:30～17:30
木：14:00～15:00</t>
    <rPh sb="0" eb="1">
      <t>カ</t>
    </rPh>
    <rPh sb="2" eb="3">
      <t>キン</t>
    </rPh>
    <phoneticPr fontId="12"/>
  </si>
  <si>
    <t>医療法人C＆Cメディカル/梶原歯科</t>
  </si>
  <si>
    <t>814-0113
田島4-1-3</t>
  </si>
  <si>
    <t>①832-2088
②832-2077</t>
  </si>
  <si>
    <t>kdental.or.jp</t>
  </si>
  <si>
    <t>14:30～18:00
土：14:00～17:30</t>
  </si>
  <si>
    <t>うちだ歯科医院</t>
  </si>
  <si>
    <t>814-0122
友泉亭1-25</t>
  </si>
  <si>
    <t>①712-1165
②712-1165</t>
  </si>
  <si>
    <t>木：9:00～</t>
    <rPh sb="0" eb="1">
      <t>モク</t>
    </rPh>
    <phoneticPr fontId="12"/>
  </si>
  <si>
    <t>木：～16:00</t>
    <rPh sb="0" eb="1">
      <t>モク</t>
    </rPh>
    <phoneticPr fontId="12"/>
  </si>
  <si>
    <t>ふくみつ歯科医院</t>
  </si>
  <si>
    <t>814-0123
長尾5-31-6</t>
  </si>
  <si>
    <t>①861-8888
②861-8827</t>
  </si>
  <si>
    <t>～19:00</t>
  </si>
  <si>
    <t>大村歯科クリニック</t>
  </si>
  <si>
    <t>814-0001
百道浜4-13-5</t>
  </si>
  <si>
    <t>①852-1750
②852-1751</t>
  </si>
  <si>
    <t>13:00～18:30
水・土：午後休診</t>
  </si>
  <si>
    <t>いずみ歯科クリニック</t>
  </si>
  <si>
    <t>814-0002
西新5-14-40-1F</t>
  </si>
  <si>
    <t>①843-1777
②843-1777</t>
  </si>
  <si>
    <t>9:30～12:30
水・土：～13:00</t>
  </si>
  <si>
    <t>14:00～19:00
土：17:00
水：午後休診</t>
  </si>
  <si>
    <t>ふみ矯正歯科クリニック</t>
  </si>
  <si>
    <t>814-0002
西新5-1-10　2F</t>
  </si>
  <si>
    <t>①845-8741
②845-8741</t>
  </si>
  <si>
    <t>845-8741</t>
    <phoneticPr fontId="12"/>
  </si>
  <si>
    <t>10:30～13:00
土：9:30～13:00
木：終日休診</t>
    <phoneticPr fontId="12"/>
  </si>
  <si>
    <t>14:00～19:00
水：14:00～20:00
土：14:00～18:00</t>
    <phoneticPr fontId="12"/>
  </si>
  <si>
    <t>9:30～13:00
14:00～17:00
(第1・3日曜のみ)</t>
  </si>
  <si>
    <t>9:30～13:00
14:00～17:00</t>
  </si>
  <si>
    <t>予約制</t>
    <rPh sb="0" eb="3">
      <t>ヨヤクセイ</t>
    </rPh>
    <phoneticPr fontId="12"/>
  </si>
  <si>
    <t>立野歯科医院</t>
  </si>
  <si>
    <t>814-0002
西新5-13-14</t>
  </si>
  <si>
    <t>①821-9448
②821-9448</t>
  </si>
  <si>
    <t>月：9:00～
第３土：
9：00～14：00</t>
    <rPh sb="0" eb="1">
      <t>ゲツ</t>
    </rPh>
    <phoneticPr fontId="12"/>
  </si>
  <si>
    <t>月：～19:00
土：12:00～19:00</t>
    <rPh sb="0" eb="1">
      <t>ゲツ</t>
    </rPh>
    <phoneticPr fontId="12"/>
  </si>
  <si>
    <t>金藤歯科医院</t>
  </si>
  <si>
    <t>814-0011
高取1-1-22</t>
  </si>
  <si>
    <t>①822-7181
②845-6241</t>
  </si>
  <si>
    <t>http//www.j-dol.com/dr/kaneto</t>
  </si>
  <si>
    <t>木：10:00～12:00</t>
    <rPh sb="0" eb="1">
      <t>モク</t>
    </rPh>
    <phoneticPr fontId="12"/>
  </si>
  <si>
    <t>後藤歯科診療所</t>
  </si>
  <si>
    <t>814-0011
高取2-17-4</t>
  </si>
  <si>
    <t>①821-5754
②821-5754</t>
  </si>
  <si>
    <t>13:00～19:00
土：午後休診</t>
  </si>
  <si>
    <t>土・終日休診</t>
    <rPh sb="0" eb="1">
      <t>ド</t>
    </rPh>
    <rPh sb="2" eb="6">
      <t>シュウジツキュウシン</t>
    </rPh>
    <phoneticPr fontId="12"/>
  </si>
  <si>
    <t>13:00～19:00</t>
    <phoneticPr fontId="12"/>
  </si>
  <si>
    <t>歯科なりかわ重敏クリニック</t>
  </si>
  <si>
    <t>814-0011
高取2-17-37　弘中ﾋﾞﾙ3F</t>
  </si>
  <si>
    <t>①834-4891
②834-4892</t>
  </si>
  <si>
    <t>15:00～20:00
火：午後休診</t>
  </si>
  <si>
    <t>火：14:00～18:00</t>
  </si>
  <si>
    <t>オリーブデンタルクリニック</t>
  </si>
  <si>
    <t>814-0013
藤崎1-1-46</t>
  </si>
  <si>
    <t>①834-6364
②834-7115</t>
  </si>
  <si>
    <t>834-6364</t>
  </si>
  <si>
    <t>10:00～13:00
土：9:30～14:00</t>
  </si>
  <si>
    <t>14:30～19:30
土：午後休診</t>
  </si>
  <si>
    <t>14:30～19:30
土：午後休診</t>
    <phoneticPr fontId="12"/>
  </si>
  <si>
    <t>医）修命会　今村歯科医院</t>
  </si>
  <si>
    <t>814-0015
室見4-1-16</t>
  </si>
  <si>
    <t>①821-6070
②821-6875</t>
  </si>
  <si>
    <t>821-6070</t>
  </si>
  <si>
    <t>14:00～18:30
水：～20:00
土：～16:00</t>
    <phoneticPr fontId="12"/>
  </si>
  <si>
    <t>9:30～11:30
土：終日休診</t>
  </si>
  <si>
    <t>大田歯科医院</t>
  </si>
  <si>
    <t>814-0021
荒江2-1-3小島ﾋﾞﾙ2F</t>
  </si>
  <si>
    <t>①821-3706
②821-3720</t>
  </si>
  <si>
    <t>821-3706</t>
    <phoneticPr fontId="12"/>
  </si>
  <si>
    <t>ファミリー歯科クリニック</t>
  </si>
  <si>
    <t>814-0021
荒江2-24-17　ﾒｿﾞﾝﾄﾞﾕｰﾛ101</t>
  </si>
  <si>
    <t>①832-3800
②832-3803</t>
  </si>
  <si>
    <t>金曜日のみ可</t>
  </si>
  <si>
    <t>医療法人鎮守歯科医院</t>
  </si>
  <si>
    <t>814-0022
原1-11-10</t>
  </si>
  <si>
    <t>①841-8100
②841-8108</t>
  </si>
  <si>
    <t>11:00～13:00</t>
  </si>
  <si>
    <t>おおたデンタルクリニック</t>
  </si>
  <si>
    <t>814-0031
南庄2-10-15</t>
  </si>
  <si>
    <t>①834-6874
②834-6879</t>
  </si>
  <si>
    <t>水：9:00～13:00</t>
    <rPh sb="0" eb="1">
      <t>スイ</t>
    </rPh>
    <phoneticPr fontId="12"/>
  </si>
  <si>
    <t>13:00～14:30
水：～15:00
土：～14:00</t>
  </si>
  <si>
    <t>山口こうたろう歯科</t>
  </si>
  <si>
    <t>814-0031
南庄5-11-15</t>
  </si>
  <si>
    <t>①407-5571
②852-7107</t>
  </si>
  <si>
    <t>8:30～13:00
土：～15:00
水：終日休診</t>
  </si>
  <si>
    <t>8:30～15:00</t>
  </si>
  <si>
    <t>8:30～
土：終日休診</t>
  </si>
  <si>
    <t>田島歯科医院</t>
  </si>
  <si>
    <t>814-0031
南庄1-21-16</t>
  </si>
  <si>
    <t>①833-1400
②833-1401</t>
  </si>
  <si>
    <t>医療法人エアビーイング竹田歯科医院</t>
  </si>
  <si>
    <t>814-0032
小田部1-1-32</t>
  </si>
  <si>
    <t>①846-8700
②831-1199</t>
  </si>
  <si>
    <t>14:30～19:00
土：14:00～17:00
木：午後休診</t>
  </si>
  <si>
    <t>18:00～20:00
木：13:00～17:00
土：16:00～19:00</t>
  </si>
  <si>
    <t>高尾歯科医院</t>
  </si>
  <si>
    <t>814-0022
原5-15-12</t>
  </si>
  <si>
    <t>①851-8518
②821-0851</t>
  </si>
  <si>
    <t>13:00～15:00
土：～17:00</t>
  </si>
  <si>
    <t>医療法人中歯科医院</t>
  </si>
  <si>
    <t>814-0022
原8-17-3</t>
  </si>
  <si>
    <t>①866-0418
②866-0417</t>
  </si>
  <si>
    <t>9:30～13:00
土：～14:00</t>
  </si>
  <si>
    <t>13:30～15:00
土：14:00～15:30</t>
  </si>
  <si>
    <t>藤村歯科医院</t>
  </si>
  <si>
    <t>814-0022
原5-2-2　ﾗｲﾌﾋﾟｱ原2F</t>
  </si>
  <si>
    <t>①852-8811
②852-8099</t>
  </si>
  <si>
    <t>12:00～14:30
土：13:00～17:00</t>
  </si>
  <si>
    <t>小田部よねしま歯科・矯正歯科</t>
  </si>
  <si>
    <t>814-0032
小田部2-12-1</t>
  </si>
  <si>
    <t>①833-0088
②833-0080</t>
  </si>
  <si>
    <t>833-0088</t>
    <phoneticPr fontId="12"/>
  </si>
  <si>
    <t>室住団地歯科クリニック</t>
  </si>
  <si>
    <t>814-0035
室住団地5-1</t>
  </si>
  <si>
    <t>①847-0022
②847-0022</t>
  </si>
  <si>
    <t>9:30～13:00
水・土：～14:00
木：終日休診</t>
  </si>
  <si>
    <t>14:30～19:00
水：15:30～19:00
土：午後休診</t>
  </si>
  <si>
    <t>火・金：
11:30～13:00
水：～14:00</t>
    <rPh sb="0" eb="1">
      <t>カ</t>
    </rPh>
    <rPh sb="2" eb="3">
      <t>キン</t>
    </rPh>
    <phoneticPr fontId="12"/>
  </si>
  <si>
    <t>相浦歯科クリニック</t>
  </si>
  <si>
    <t>814-0022
原8-8-26</t>
  </si>
  <si>
    <t>①407-2303
②</t>
  </si>
  <si>
    <t>407-2303</t>
    <phoneticPr fontId="12"/>
  </si>
  <si>
    <t>14:30～19:00
土：～15:30
水：午後休診</t>
  </si>
  <si>
    <t>14：30～17：00
水・土：午後休診</t>
  </si>
  <si>
    <t>碓井歯科クリニック</t>
  </si>
  <si>
    <t>814-0033
有田6-5-22</t>
  </si>
  <si>
    <t>①862-0333
②862-0389</t>
  </si>
  <si>
    <t>13:30～20:00
火・土：～18:00</t>
  </si>
  <si>
    <t>木：9:30～</t>
    <rPh sb="0" eb="1">
      <t>モク</t>
    </rPh>
    <phoneticPr fontId="12"/>
  </si>
  <si>
    <t>木：～18:00</t>
    <rPh sb="0" eb="1">
      <t>モク</t>
    </rPh>
    <phoneticPr fontId="12"/>
  </si>
  <si>
    <t>よしだ歯科医院</t>
  </si>
  <si>
    <t>814-0164
賀茂3-2-36</t>
  </si>
  <si>
    <t>①865-8060
②865-8060</t>
  </si>
  <si>
    <t>865-8060</t>
    <phoneticPr fontId="12"/>
  </si>
  <si>
    <t>14:30～19:00
土：14:00～17:00</t>
    <phoneticPr fontId="12"/>
  </si>
  <si>
    <t>くにたけ小児歯科医院</t>
  </si>
  <si>
    <t>814-0161
飯倉3-36-3</t>
  </si>
  <si>
    <t>①845-4887
②845-4887</t>
  </si>
  <si>
    <t>9:30～12:00
木：午前休診</t>
  </si>
  <si>
    <t>むらかみひろし歯科医院</t>
  </si>
  <si>
    <t>814-0161
飯倉3-40-24</t>
  </si>
  <si>
    <t>①845-5580
②845-5581</t>
  </si>
  <si>
    <t>もろとみ歯科</t>
  </si>
  <si>
    <t>814-0161
飯倉7-3-10</t>
  </si>
  <si>
    <t>①801-2767
②801-2819</t>
  </si>
  <si>
    <t>9:00～13:30
木：終日休診</t>
    <phoneticPr fontId="12"/>
  </si>
  <si>
    <t>可能な時
土：終日休診</t>
  </si>
  <si>
    <t>可能な時</t>
  </si>
  <si>
    <t>山本歯科医院</t>
  </si>
  <si>
    <t>814-0161
飯倉2-9-7</t>
  </si>
  <si>
    <t>①831-1757
②831-1757</t>
  </si>
  <si>
    <t>831-1757</t>
    <phoneticPr fontId="12"/>
  </si>
  <si>
    <t>9:00～13:30
水：終日休診</t>
  </si>
  <si>
    <t>15:00～20:00
土：～17:00</t>
  </si>
  <si>
    <t xml:space="preserve">
水・金：9:00～
</t>
    <phoneticPr fontId="12"/>
  </si>
  <si>
    <t>12:00～16:00
水・金：～20:00</t>
    <phoneticPr fontId="12"/>
  </si>
  <si>
    <t>眞武歯科医院</t>
  </si>
  <si>
    <t>814-0161
飯倉5-16-52</t>
  </si>
  <si>
    <t>①874-0118
②</t>
  </si>
  <si>
    <t>874-0118</t>
  </si>
  <si>
    <t>9:00～13:00
水：～11:00</t>
    <phoneticPr fontId="12"/>
  </si>
  <si>
    <t>14:00～18:00
土：14:00～17:00
水：午後休診</t>
  </si>
  <si>
    <t>水：12:30～18:00</t>
    <rPh sb="0" eb="1">
      <t>スイ</t>
    </rPh>
    <phoneticPr fontId="12"/>
  </si>
  <si>
    <t>街の歯医者さん　モリ</t>
  </si>
  <si>
    <t>814-0163
干隈4-17-5</t>
  </si>
  <si>
    <t>①863-9811
②</t>
  </si>
  <si>
    <t>863-9811</t>
  </si>
  <si>
    <t>9:00～12:00
木・土：～13:30</t>
  </si>
  <si>
    <t>木：14:00～19:00</t>
  </si>
  <si>
    <t>みたらい歯科</t>
  </si>
  <si>
    <t>811-1102
東入部1-2-43</t>
  </si>
  <si>
    <t>①407-0489
②407-1482</t>
  </si>
  <si>
    <t>14:00～16:00
金：～18:00
土：13:00～17:00</t>
    <phoneticPr fontId="12"/>
  </si>
  <si>
    <t>金：10:00～12:00
その他の日時は応相談</t>
    <rPh sb="0" eb="1">
      <t>キン</t>
    </rPh>
    <rPh sb="16" eb="17">
      <t>タ</t>
    </rPh>
    <rPh sb="18" eb="20">
      <t>ニチジ</t>
    </rPh>
    <rPh sb="21" eb="24">
      <t>オウソウダン</t>
    </rPh>
    <phoneticPr fontId="12"/>
  </si>
  <si>
    <t>その他の日時は応相談</t>
    <phoneticPr fontId="12"/>
  </si>
  <si>
    <t>ますらお歯科医院</t>
  </si>
  <si>
    <t>811-1103
四箇6-21-6</t>
  </si>
  <si>
    <t>①894-7672
②894-7673</t>
  </si>
  <si>
    <t>月：12:30～13:30</t>
    <rPh sb="0" eb="1">
      <t>ゲツ</t>
    </rPh>
    <phoneticPr fontId="12"/>
  </si>
  <si>
    <t>山田歯科医院</t>
  </si>
  <si>
    <t>814-0176
四箇田団地5-101</t>
  </si>
  <si>
    <t>①811-2255
②811-2255</t>
  </si>
  <si>
    <t>ＤＥＮＴＡＬ　ＴＡＮＡＫＡ</t>
  </si>
  <si>
    <t>814-0001
百道浜3-4-10-104</t>
  </si>
  <si>
    <t>①841-2171
②841-2171</t>
  </si>
  <si>
    <t>土：9:30～13:00</t>
    <rPh sb="0" eb="1">
      <t>ド</t>
    </rPh>
    <phoneticPr fontId="12"/>
  </si>
  <si>
    <t>医療法人社団Forv西新中央商店街歯科クリニック</t>
  </si>
  <si>
    <t>814-0002
西新4-8-34　SAZA21ﾋﾞﾙ201</t>
  </si>
  <si>
    <t>①823-2688
②823-2688</t>
    <phoneticPr fontId="12"/>
  </si>
  <si>
    <t>823-2688</t>
  </si>
  <si>
    <t>水・木：
9:00～11:00</t>
    <rPh sb="0" eb="1">
      <t>スイ</t>
    </rPh>
    <rPh sb="2" eb="3">
      <t>モク</t>
    </rPh>
    <phoneticPr fontId="12"/>
  </si>
  <si>
    <t>かわむら歯科・小児・矯正歯科医院</t>
  </si>
  <si>
    <t>814-0002
西新2-7-8-2F</t>
  </si>
  <si>
    <t>①831-6480
②821-0090</t>
  </si>
  <si>
    <t>むらつじ歯科医院</t>
  </si>
  <si>
    <t>814-0002
西新6-3-17</t>
  </si>
  <si>
    <t>①841-0082
②841-0182</t>
  </si>
  <si>
    <t>木：13:30～18:00</t>
  </si>
  <si>
    <t>814-0002
西新4-9-28　西新ｸﾞﾗﾝﾄﾞﾋﾞﾙ3F</t>
  </si>
  <si>
    <t>①851-0918
②851-0918</t>
  </si>
  <si>
    <t>851-0918</t>
    <phoneticPr fontId="12"/>
  </si>
  <si>
    <t>10:00～12:30
木：終日休診</t>
  </si>
  <si>
    <t>14:00～19:00
土：～17：00</t>
  </si>
  <si>
    <t>9:00～12:30
木・土：終日休診</t>
  </si>
  <si>
    <t>熊沢歯科医院</t>
  </si>
  <si>
    <t>814-0015
室見1-9-4</t>
  </si>
  <si>
    <t>①843-6635
②843-6623</t>
  </si>
  <si>
    <t>14:30～22:00
土：午後休診</t>
  </si>
  <si>
    <t>小原歯科クリニック</t>
  </si>
  <si>
    <t>814-0171
野芥6-4-34</t>
  </si>
  <si>
    <t>①866-5552
②866-5552</t>
  </si>
  <si>
    <t>14:30～17:30
水・土：午後休診</t>
    <rPh sb="12" eb="13">
      <t>スイ</t>
    </rPh>
    <phoneticPr fontId="12"/>
  </si>
  <si>
    <t>土：13:00～14:30</t>
    <rPh sb="0" eb="1">
      <t>ド</t>
    </rPh>
    <phoneticPr fontId="12"/>
  </si>
  <si>
    <t>堀田歯科医院</t>
  </si>
  <si>
    <t xml:space="preserve">814-0174
田隈3-6-25 </t>
  </si>
  <si>
    <t>①871-6482
②871-6480</t>
  </si>
  <si>
    <t>たけだ歯科医院</t>
  </si>
  <si>
    <t>814-0175
田村1-1</t>
  </si>
  <si>
    <t>①871-2000
②871-2000</t>
  </si>
  <si>
    <t>871-2000</t>
  </si>
  <si>
    <t>9:30～13:00
土：9:00～13:00
火・水・木・金：終日休診</t>
  </si>
  <si>
    <t>15:00～21:00
土：13:30～15:00</t>
  </si>
  <si>
    <t>9:30～13:00
13:30～16:00</t>
  </si>
  <si>
    <t>月・水・金：
13:00～
土：15:00～</t>
  </si>
  <si>
    <t>近藤あきら歯科医院</t>
  </si>
  <si>
    <t>819-0014
豊浜2-1-2</t>
  </si>
  <si>
    <t>①885-0810
②885-0812</t>
  </si>
  <si>
    <t>火・木・金：
13:00～14:00</t>
  </si>
  <si>
    <t>近藤歯科医院</t>
  </si>
  <si>
    <t>819-0015
愛宕2-16-12</t>
  </si>
  <si>
    <t>①881-0215
②881-3381</t>
  </si>
  <si>
    <t>12:30～13:30</t>
    <phoneticPr fontId="12"/>
  </si>
  <si>
    <t>819-0001
小戸3-43-19</t>
  </si>
  <si>
    <t>①881-5121
②881-5121</t>
  </si>
  <si>
    <t>881-5121</t>
    <phoneticPr fontId="12"/>
  </si>
  <si>
    <t>久保デンタルクリニック</t>
  </si>
  <si>
    <t>819-0005
内浜1-7-1　 (ｳｴｽﾄｺｰﾄ姪浜内)北山興産ﾋﾞﾙ2F</t>
  </si>
  <si>
    <t>①882-8844
②882-8845</t>
  </si>
  <si>
    <t>882-8844</t>
    <phoneticPr fontId="12"/>
  </si>
  <si>
    <t>すえなが歯科医院</t>
  </si>
  <si>
    <t>819-0005
内浜1-16-21</t>
  </si>
  <si>
    <t>①891-5505
②891-5505</t>
  </si>
  <si>
    <t>9:30～13:00
水・土：～14:00</t>
  </si>
  <si>
    <t>水・土：終日休診</t>
    <rPh sb="0" eb="1">
      <t>スイ</t>
    </rPh>
    <rPh sb="2" eb="3">
      <t>ド</t>
    </rPh>
    <rPh sb="4" eb="8">
      <t>シュウジツキュウシン</t>
    </rPh>
    <phoneticPr fontId="12"/>
  </si>
  <si>
    <t>13:00～15:00</t>
    <phoneticPr fontId="12"/>
  </si>
  <si>
    <t>きど歯科クリニック</t>
  </si>
  <si>
    <t>819-0006
姪浜駅南1-2-6　ﾏﾝｼｮﾝ･ﾙ･ｼﾞｮﾘｴ1F</t>
  </si>
  <si>
    <t>①891-4181
②891-4181</t>
  </si>
  <si>
    <t>木：14:30～18:00</t>
  </si>
  <si>
    <t>愛宕南なかじま歯科</t>
  </si>
  <si>
    <t>819-0007
愛宕南2-13-3</t>
  </si>
  <si>
    <t>①836-6212
②836-6213</t>
  </si>
  <si>
    <t>9:30～13:00
土：9:00～13:00
木：終日休診</t>
    <phoneticPr fontId="12"/>
  </si>
  <si>
    <t>月・水：14:30～19:30
火・金：～19:00
土：14:00～17:30</t>
    <phoneticPr fontId="12"/>
  </si>
  <si>
    <t>平井歯科</t>
  </si>
  <si>
    <t>819-0041
拾六町5-16-21</t>
  </si>
  <si>
    <t>①882-6886
②882-6887</t>
  </si>
  <si>
    <t>819-0054
上山門3-6-45</t>
  </si>
  <si>
    <t>①881-3473
②881-3473</t>
  </si>
  <si>
    <t>9:00～12:00
土：～15:00</t>
  </si>
  <si>
    <t>応相談</t>
  </si>
  <si>
    <t>819-0031
橋本1-10-24</t>
  </si>
  <si>
    <t>①812-0678
②812-0979</t>
  </si>
  <si>
    <t>9:00～12:30
水：終日休診</t>
  </si>
  <si>
    <t>水：終日休診</t>
    <rPh sb="0" eb="1">
      <t>スイ</t>
    </rPh>
    <rPh sb="2" eb="6">
      <t>シュウジツキュウシン</t>
    </rPh>
    <phoneticPr fontId="12"/>
  </si>
  <si>
    <t>17:00～18:00</t>
    <phoneticPr fontId="12"/>
  </si>
  <si>
    <t>ちしろ歯科医院</t>
  </si>
  <si>
    <t>819-0043
野方3-1-2</t>
  </si>
  <si>
    <t>①407-7070
②407-7070</t>
  </si>
  <si>
    <t>407-7070</t>
    <phoneticPr fontId="12"/>
  </si>
  <si>
    <t>15:00～19:00
土：～17:00
木：第2,4木曜は午後休診</t>
    <phoneticPr fontId="12"/>
  </si>
  <si>
    <t>伊都歯科</t>
  </si>
  <si>
    <t>819-0161
今宿東1-23-21</t>
  </si>
  <si>
    <t>①805-7887
②805-7886</t>
  </si>
  <si>
    <t>805-7887</t>
    <phoneticPr fontId="12"/>
  </si>
  <si>
    <t>819-0162
今宿青木536-1</t>
  </si>
  <si>
    <t>①807-1919
②807-1919</t>
  </si>
  <si>
    <t>9:30～12:30
土：～13:30
水：終日休診</t>
  </si>
  <si>
    <t>くれたけ歯科医院</t>
  </si>
  <si>
    <t>819-0165
今津4801-91</t>
  </si>
  <si>
    <t>①807-2588
②805-3056</t>
  </si>
  <si>
    <t>14:00～18:15
土：～16:30
木：午後休診</t>
  </si>
  <si>
    <t>柴田歯科医院</t>
  </si>
  <si>
    <t>819-0167
今宿2-2-37</t>
  </si>
  <si>
    <t>①806-4600
②806-4600</t>
  </si>
  <si>
    <t>9:00～12:00
木：午前休診</t>
  </si>
  <si>
    <t>14:30～18:00
木：12:00～13:00
土：14:30～17:00</t>
  </si>
  <si>
    <t>木：9:00～11:30</t>
    <rPh sb="0" eb="1">
      <t>モク</t>
    </rPh>
    <phoneticPr fontId="12"/>
  </si>
  <si>
    <t>13:00～14:00
木：午後休診</t>
  </si>
  <si>
    <t>黒田まさあき歯科</t>
  </si>
  <si>
    <t>819-0169
今宿西1-15-28</t>
  </si>
  <si>
    <t>①836-6771
②836-6773</t>
  </si>
  <si>
    <t>836-6771</t>
    <phoneticPr fontId="12"/>
  </si>
  <si>
    <t>9:00～13:00
木：～14:00</t>
  </si>
  <si>
    <t>14:00～19:00
土：～18:00
木：午後休診</t>
  </si>
  <si>
    <t>14:00～19:00
木：午後休診</t>
  </si>
  <si>
    <t>だいふく歯科医院</t>
  </si>
  <si>
    <t>819-0203
小田50-1</t>
  </si>
  <si>
    <t>①809-1881
②809-1771</t>
  </si>
  <si>
    <t>809-1881</t>
    <phoneticPr fontId="12"/>
  </si>
  <si>
    <t>ハイクレア歯科クリニック</t>
  </si>
  <si>
    <t>819-0025
石丸1-14-8</t>
  </si>
  <si>
    <t>①407-8217
②400-0415</t>
  </si>
  <si>
    <t>10:00～
水：10:15～</t>
  </si>
  <si>
    <t>10:30～12:00
土：終日休診</t>
  </si>
  <si>
    <t>15:00～17:30</t>
  </si>
  <si>
    <t>たなか慎一歯科医院</t>
  </si>
  <si>
    <t>819-0052
下山門4-14-17</t>
  </si>
  <si>
    <t>①884-2500
②884-2503</t>
  </si>
  <si>
    <t xml:space="preserve">9:30～
木：～12:30
</t>
    <phoneticPr fontId="12"/>
  </si>
  <si>
    <t>～18:30
土：～16:30
木：午後休診</t>
  </si>
  <si>
    <t>いのうえ歯科医院</t>
  </si>
  <si>
    <t>819-0043
野方1-17-18</t>
  </si>
  <si>
    <t>①811-1533
②811-1533</t>
  </si>
  <si>
    <t>9:00～12:00
木・土：終日休診</t>
  </si>
  <si>
    <t>医療法人鳳歯会にしおか歯科医院</t>
  </si>
  <si>
    <t>819-0380
田尻東1-15-9</t>
  </si>
  <si>
    <t>①807-3748
②407-5008</t>
  </si>
  <si>
    <t>807-3748</t>
  </si>
  <si>
    <t>水：10:30～12:30
他の曜日と時間は要相談</t>
    <rPh sb="0" eb="1">
      <t>スイ</t>
    </rPh>
    <rPh sb="14" eb="15">
      <t>ホカ</t>
    </rPh>
    <rPh sb="16" eb="18">
      <t>ヨウビ</t>
    </rPh>
    <rPh sb="19" eb="21">
      <t>ジカン</t>
    </rPh>
    <phoneticPr fontId="12"/>
  </si>
  <si>
    <t>おざさ歯科クリニック</t>
  </si>
  <si>
    <t>819-0383
田尻2-7-27</t>
  </si>
  <si>
    <t>①805-1182
②407-2258</t>
  </si>
  <si>
    <t>805-1182</t>
    <phoneticPr fontId="12"/>
  </si>
  <si>
    <t>しまだ歯科クリニック</t>
  </si>
  <si>
    <t>819-0389
学園通1-578-1</t>
  </si>
  <si>
    <t>①707-7111
②707-7112</t>
  </si>
  <si>
    <t>14:30～19:00
土：14:00～17:00</t>
  </si>
  <si>
    <t>土：要相談</t>
  </si>
  <si>
    <t>13:00～14:00</t>
  </si>
  <si>
    <t>14:30～18:30</t>
    <phoneticPr fontId="1"/>
  </si>
  <si>
    <t>13:30～18:30</t>
    <phoneticPr fontId="1"/>
  </si>
  <si>
    <t>ホームページのURL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</si>
</sst>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9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22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7" fillId="0" borderId="0"/>
    <xf numFmtId="0" fontId="5" fillId="0" borderId="0"/>
    <xf numFmtId="0" fontId="3" fillId="0" borderId="2" applyNumberFormat="0" applyFill="0" applyAlignment="0" applyProtection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2" fillId="0" borderId="0">
      <alignment vertical="center"/>
    </xf>
    <xf numFmtId="0" fontId="14" fillId="0" borderId="0" applyNumberFormat="0" applyFill="0" applyBorder="0" applyAlignment="0" applyProtection="0"/>
    <xf numFmtId="0" fontId="8" fillId="0" borderId="0">
      <alignment vertical="center"/>
    </xf>
  </cellStyleXfs>
  <cellXfs count="34">
    <xf numFmtId="0" fontId="0" fillId="0" borderId="0" xfId="0">
      <alignment vertical="center"/>
    </xf>
    <xf numFmtId="0" fontId="11" fillId="0" borderId="0" xfId="17" applyFont="1"/>
    <xf numFmtId="0" fontId="11" fillId="0" borderId="0" xfId="17" applyFont="1" applyAlignment="1">
      <alignment vertical="center"/>
    </xf>
    <xf numFmtId="0" fontId="11" fillId="0" borderId="0" xfId="17" applyFont="1" applyAlignment="1">
      <alignment horizontal="center" vertical="center" wrapText="1"/>
    </xf>
    <xf numFmtId="0" fontId="11" fillId="2" borderId="1" xfId="17" applyFont="1" applyFill="1" applyBorder="1" applyAlignment="1">
      <alignment horizontal="center" vertical="center" wrapText="1"/>
    </xf>
    <xf numFmtId="0" fontId="10" fillId="0" borderId="0" xfId="18" applyFont="1">
      <alignment vertical="center"/>
    </xf>
    <xf numFmtId="0" fontId="10" fillId="2" borderId="1" xfId="18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horizontal="center" vertical="center" wrapText="1"/>
    </xf>
    <xf numFmtId="0" fontId="10" fillId="2" borderId="1" xfId="18" applyFont="1" applyFill="1" applyBorder="1" applyAlignment="1">
      <alignment vertical="center" wrapText="1"/>
    </xf>
    <xf numFmtId="0" fontId="10" fillId="0" borderId="0" xfId="18" applyFont="1" applyAlignment="1">
      <alignment horizontal="center" vertical="center"/>
    </xf>
    <xf numFmtId="0" fontId="10" fillId="4" borderId="0" xfId="18" applyFont="1" applyFill="1">
      <alignment vertical="center"/>
    </xf>
    <xf numFmtId="0" fontId="13" fillId="0" borderId="0" xfId="18" applyFont="1">
      <alignment vertical="center"/>
    </xf>
    <xf numFmtId="0" fontId="10" fillId="3" borderId="1" xfId="18" applyFont="1" applyFill="1" applyBorder="1" applyAlignment="1">
      <alignment horizontal="center" vertical="center"/>
    </xf>
    <xf numFmtId="0" fontId="10" fillId="2" borderId="1" xfId="18" applyFont="1" applyFill="1" applyBorder="1" applyAlignment="1">
      <alignment horizontal="left" vertical="center"/>
    </xf>
    <xf numFmtId="0" fontId="10" fillId="2" borderId="1" xfId="18" applyFont="1" applyFill="1" applyBorder="1" applyAlignment="1">
      <alignment horizontal="left" vertical="center" wrapText="1"/>
    </xf>
    <xf numFmtId="0" fontId="10" fillId="2" borderId="1" xfId="17" applyFont="1" applyFill="1" applyBorder="1" applyAlignment="1">
      <alignment vertical="center" wrapText="1"/>
    </xf>
    <xf numFmtId="0" fontId="10" fillId="2" borderId="1" xfId="18" applyFont="1" applyFill="1" applyBorder="1" applyAlignment="1">
      <alignment vertical="center"/>
    </xf>
    <xf numFmtId="0" fontId="10" fillId="0" borderId="1" xfId="18" applyFont="1" applyFill="1" applyBorder="1" applyAlignment="1">
      <alignment vertical="center"/>
    </xf>
    <xf numFmtId="0" fontId="10" fillId="0" borderId="1" xfId="18" applyFont="1" applyBorder="1" applyAlignment="1">
      <alignment horizontal="left" vertical="center" wrapText="1"/>
    </xf>
    <xf numFmtId="0" fontId="10" fillId="2" borderId="1" xfId="18" applyFont="1" applyFill="1" applyBorder="1" applyAlignment="1">
      <alignment horizontal="center" wrapText="1"/>
    </xf>
    <xf numFmtId="0" fontId="10" fillId="0" borderId="1" xfId="18" applyFont="1" applyFill="1" applyBorder="1" applyAlignment="1">
      <alignment horizontal="center" vertical="center" wrapText="1"/>
    </xf>
    <xf numFmtId="20" fontId="10" fillId="0" borderId="1" xfId="18" applyNumberFormat="1" applyFont="1" applyFill="1" applyBorder="1" applyAlignment="1">
      <alignment horizontal="center" vertical="center" wrapText="1"/>
    </xf>
    <xf numFmtId="0" fontId="11" fillId="0" borderId="1" xfId="17" applyFont="1" applyBorder="1" applyAlignment="1">
      <alignment vertical="center" shrinkToFit="1"/>
    </xf>
    <xf numFmtId="0" fontId="11" fillId="2" borderId="1" xfId="17" applyFont="1" applyFill="1" applyBorder="1" applyAlignment="1">
      <alignment vertical="center" shrinkToFit="1"/>
    </xf>
    <xf numFmtId="0" fontId="14" fillId="0" borderId="1" xfId="20" applyBorder="1" applyAlignment="1">
      <alignment vertical="center" shrinkToFit="1"/>
    </xf>
    <xf numFmtId="0" fontId="15" fillId="0" borderId="1" xfId="20" applyFont="1" applyBorder="1" applyAlignment="1">
      <alignment vertical="center" shrinkToFit="1"/>
    </xf>
    <xf numFmtId="0" fontId="10" fillId="0" borderId="0" xfId="18" applyFont="1" applyBorder="1">
      <alignment vertical="center"/>
    </xf>
    <xf numFmtId="0" fontId="10" fillId="2" borderId="3" xfId="18" applyFont="1" applyFill="1" applyBorder="1" applyAlignment="1">
      <alignment horizontal="center" vertical="center" wrapText="1"/>
    </xf>
    <xf numFmtId="0" fontId="10" fillId="4" borderId="0" xfId="18" applyFont="1" applyFill="1" applyBorder="1">
      <alignment vertical="center"/>
    </xf>
    <xf numFmtId="0" fontId="10" fillId="0" borderId="0" xfId="18" applyFont="1" applyBorder="1" applyAlignment="1">
      <alignment horizontal="center" vertical="center"/>
    </xf>
    <xf numFmtId="0" fontId="10" fillId="3" borderId="1" xfId="18" applyFont="1" applyFill="1" applyBorder="1" applyAlignment="1">
      <alignment horizontal="center" vertical="center"/>
    </xf>
    <xf numFmtId="0" fontId="10" fillId="3" borderId="1" xfId="18" applyFont="1" applyFill="1" applyBorder="1" applyAlignment="1">
      <alignment horizontal="center" vertical="center" wrapText="1"/>
    </xf>
    <xf numFmtId="0" fontId="11" fillId="3" borderId="1" xfId="17" applyFont="1" applyFill="1" applyBorder="1" applyAlignment="1">
      <alignment horizontal="center" vertical="center" wrapText="1"/>
    </xf>
    <xf numFmtId="0" fontId="11" fillId="3" borderId="3" xfId="17" applyFont="1" applyFill="1" applyBorder="1" applyAlignment="1">
      <alignment horizontal="center" vertical="center" textRotation="255" wrapText="1"/>
    </xf>
  </cellXfs>
  <cellStyles count="22">
    <cellStyle name="パーセント 2" xfId="6"/>
    <cellStyle name="ハイパーリンク 2" xfId="20"/>
    <cellStyle name="桁区切り 2" xfId="4"/>
    <cellStyle name="集計 2" xfId="9"/>
    <cellStyle name="標準" xfId="0" builtinId="0"/>
    <cellStyle name="標準 2" xfId="1"/>
    <cellStyle name="標準 2 2" xfId="10"/>
    <cellStyle name="標準 2 2 2" xfId="16"/>
    <cellStyle name="標準 2 2 3" xfId="19"/>
    <cellStyle name="標準 2 3" xfId="12"/>
    <cellStyle name="標準 2 4" xfId="13"/>
    <cellStyle name="標準 2 4 2" xfId="15"/>
    <cellStyle name="標準 2 5" xfId="17"/>
    <cellStyle name="標準 3" xfId="2"/>
    <cellStyle name="標準 3 2" xfId="18"/>
    <cellStyle name="標準 3 3" xfId="21"/>
    <cellStyle name="標準 4" xfId="3"/>
    <cellStyle name="標準 5" xfId="7"/>
    <cellStyle name="標準 6" xfId="8"/>
    <cellStyle name="標準 7" xfId="11"/>
    <cellStyle name="標準 8" xfId="14"/>
    <cellStyle name="標準（通学区域一覧表）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64008" tIns="32004" rIns="0" bIns="32004" anchor="ctr" upright="1"/>
      <a:lstStyle>
        <a:defPPr algn="l" rtl="0">
          <a:lnSpc>
            <a:spcPct val="150000"/>
          </a:lnSpc>
          <a:defRPr sz="1200" b="1" i="0" baseline="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defRPr>
        </a:defPPr>
      </a:lstStyle>
    </a:spDef>
    <a:txDef>
      <a:spPr>
        <a:noFill/>
        <a:ln w="9525" cmpd="sng">
          <a:noFill/>
        </a:ln>
      </a:spPr>
      <a:bodyPr vertOverflow="clip" horzOverflow="clip" wrap="square" lIns="180000" tIns="0" rIns="180000" bIns="0" rtlCol="0" anchor="ctr" anchorCtr="0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01"/>
  <sheetViews>
    <sheetView tabSelected="1" view="pageBreakPreview" topLeftCell="A154" zoomScale="98" zoomScaleNormal="100" zoomScaleSheetLayoutView="98" workbookViewId="0">
      <selection activeCell="G168" sqref="G168"/>
    </sheetView>
  </sheetViews>
  <sheetFormatPr defaultColWidth="9" defaultRowHeight="11.25" x14ac:dyDescent="0.15"/>
  <cols>
    <col min="1" max="1" width="4.5" style="1" customWidth="1"/>
    <col min="2" max="3" width="4.5" style="5" bestFit="1" customWidth="1"/>
    <col min="4" max="4" width="20.625" style="5" customWidth="1"/>
    <col min="5" max="5" width="14.625" style="5" customWidth="1"/>
    <col min="6" max="6" width="10.625" style="5" customWidth="1"/>
    <col min="7" max="7" width="6.25" style="5" customWidth="1"/>
    <col min="8" max="8" width="18.375" style="1" customWidth="1"/>
    <col min="9" max="9" width="6.25" style="5" customWidth="1"/>
    <col min="10" max="10" width="23.75" style="5" customWidth="1"/>
    <col min="11" max="12" width="11.625" style="9" customWidth="1"/>
    <col min="13" max="14" width="10.625" style="9" customWidth="1"/>
    <col min="15" max="16" width="11.625" style="9" customWidth="1"/>
    <col min="17" max="18" width="10.625" style="9" customWidth="1"/>
    <col min="19" max="19" width="6" style="9" bestFit="1" customWidth="1"/>
    <col min="20" max="20" width="9" style="1"/>
    <col min="21" max="16384" width="9" style="5"/>
  </cols>
  <sheetData>
    <row r="1" spans="1:41" ht="22.5" customHeight="1" x14ac:dyDescent="0.15">
      <c r="A1" s="5"/>
      <c r="B1" s="11" t="s">
        <v>182</v>
      </c>
    </row>
    <row r="2" spans="1:41" ht="18.75" customHeight="1" x14ac:dyDescent="0.15">
      <c r="A2" s="2"/>
      <c r="B2" s="31" t="s">
        <v>112</v>
      </c>
      <c r="C2" s="31" t="s">
        <v>113</v>
      </c>
      <c r="D2" s="31" t="s">
        <v>114</v>
      </c>
      <c r="E2" s="30" t="s">
        <v>115</v>
      </c>
      <c r="F2" s="30"/>
      <c r="G2" s="30"/>
      <c r="H2" s="30"/>
      <c r="I2" s="31" t="s">
        <v>183</v>
      </c>
      <c r="J2" s="31"/>
      <c r="K2" s="30" t="s">
        <v>184</v>
      </c>
      <c r="L2" s="30"/>
      <c r="M2" s="30"/>
      <c r="N2" s="30"/>
      <c r="O2" s="30" t="s">
        <v>185</v>
      </c>
      <c r="P2" s="30"/>
      <c r="Q2" s="30"/>
      <c r="R2" s="30"/>
      <c r="S2" s="31" t="s">
        <v>186</v>
      </c>
      <c r="T2" s="33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ht="24" customHeight="1" x14ac:dyDescent="0.15">
      <c r="A3" s="3"/>
      <c r="B3" s="31"/>
      <c r="C3" s="31"/>
      <c r="D3" s="31"/>
      <c r="E3" s="31" t="s">
        <v>116</v>
      </c>
      <c r="F3" s="31" t="s">
        <v>117</v>
      </c>
      <c r="G3" s="31" t="s">
        <v>118</v>
      </c>
      <c r="H3" s="32" t="s">
        <v>1789</v>
      </c>
      <c r="I3" s="31" t="s">
        <v>187</v>
      </c>
      <c r="J3" s="31" t="s">
        <v>188</v>
      </c>
      <c r="K3" s="30" t="s">
        <v>189</v>
      </c>
      <c r="L3" s="30"/>
      <c r="M3" s="30" t="s">
        <v>190</v>
      </c>
      <c r="N3" s="30" t="s">
        <v>191</v>
      </c>
      <c r="O3" s="30" t="s">
        <v>189</v>
      </c>
      <c r="P3" s="30"/>
      <c r="Q3" s="30" t="s">
        <v>190</v>
      </c>
      <c r="R3" s="30" t="s">
        <v>191</v>
      </c>
      <c r="S3" s="31"/>
      <c r="T3" s="33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24" customHeight="1" x14ac:dyDescent="0.15">
      <c r="A4" s="2"/>
      <c r="B4" s="31"/>
      <c r="C4" s="31"/>
      <c r="D4" s="31"/>
      <c r="E4" s="31"/>
      <c r="F4" s="31"/>
      <c r="G4" s="31"/>
      <c r="H4" s="32"/>
      <c r="I4" s="31"/>
      <c r="J4" s="31"/>
      <c r="K4" s="12" t="s">
        <v>192</v>
      </c>
      <c r="L4" s="12" t="s">
        <v>193</v>
      </c>
      <c r="M4" s="30"/>
      <c r="N4" s="30"/>
      <c r="O4" s="12" t="s">
        <v>192</v>
      </c>
      <c r="P4" s="12" t="s">
        <v>193</v>
      </c>
      <c r="Q4" s="30"/>
      <c r="R4" s="30"/>
      <c r="S4" s="31"/>
      <c r="T4" s="33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</row>
    <row r="5" spans="1:41" ht="42" customHeight="1" x14ac:dyDescent="0.15">
      <c r="A5" s="2"/>
      <c r="B5" s="6" t="s">
        <v>121</v>
      </c>
      <c r="C5" s="7" t="s">
        <v>69</v>
      </c>
      <c r="D5" s="14" t="s">
        <v>218</v>
      </c>
      <c r="E5" s="14" t="s">
        <v>219</v>
      </c>
      <c r="F5" s="14" t="s">
        <v>220</v>
      </c>
      <c r="G5" s="6" t="s">
        <v>119</v>
      </c>
      <c r="H5" s="22" t="str">
        <f>HYPERLINK("#", "http://www.shiromoto-dent.com")</f>
        <v>http://www.shiromoto-dent.com</v>
      </c>
      <c r="I5" s="7">
        <f>AE5</f>
        <v>0</v>
      </c>
      <c r="J5" s="8" t="s">
        <v>221</v>
      </c>
      <c r="K5" s="7" t="s">
        <v>222</v>
      </c>
      <c r="L5" s="7" t="s">
        <v>223</v>
      </c>
      <c r="M5" s="7"/>
      <c r="N5" s="7"/>
      <c r="O5" s="20" t="s">
        <v>224</v>
      </c>
      <c r="P5" s="20" t="s">
        <v>225</v>
      </c>
      <c r="Q5" s="7"/>
      <c r="R5" s="7"/>
      <c r="S5" s="7" t="s">
        <v>120</v>
      </c>
      <c r="T5" s="27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ht="42" customHeight="1" x14ac:dyDescent="0.15">
      <c r="A6" s="2"/>
      <c r="B6" s="6" t="s">
        <v>121</v>
      </c>
      <c r="C6" s="7" t="s">
        <v>78</v>
      </c>
      <c r="D6" s="13" t="s">
        <v>194</v>
      </c>
      <c r="E6" s="14" t="s">
        <v>195</v>
      </c>
      <c r="F6" s="14" t="s">
        <v>196</v>
      </c>
      <c r="G6" s="6"/>
      <c r="H6" s="23" t="s">
        <v>123</v>
      </c>
      <c r="I6" s="4" t="s">
        <v>120</v>
      </c>
      <c r="J6" s="15" t="s">
        <v>197</v>
      </c>
      <c r="K6" s="7" t="s">
        <v>198</v>
      </c>
      <c r="L6" s="7" t="s">
        <v>199</v>
      </c>
      <c r="M6" s="7" t="s">
        <v>200</v>
      </c>
      <c r="N6" s="7"/>
      <c r="O6" s="20" t="s">
        <v>198</v>
      </c>
      <c r="P6" s="20" t="s">
        <v>199</v>
      </c>
      <c r="Q6" s="7" t="s">
        <v>200</v>
      </c>
      <c r="R6" s="7"/>
      <c r="S6" s="7" t="s">
        <v>120</v>
      </c>
      <c r="T6" s="27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</row>
    <row r="7" spans="1:41" ht="33.75" customHeight="1" x14ac:dyDescent="0.15">
      <c r="A7" s="2"/>
      <c r="B7" s="6" t="s">
        <v>121</v>
      </c>
      <c r="C7" s="7" t="s">
        <v>78</v>
      </c>
      <c r="D7" s="14" t="s">
        <v>201</v>
      </c>
      <c r="E7" s="14" t="s">
        <v>202</v>
      </c>
      <c r="F7" s="14" t="s">
        <v>203</v>
      </c>
      <c r="G7" s="6"/>
      <c r="H7" s="22"/>
      <c r="I7" s="7">
        <f>AE7</f>
        <v>0</v>
      </c>
      <c r="J7" s="8" t="s">
        <v>204</v>
      </c>
      <c r="K7" s="7" t="s">
        <v>205</v>
      </c>
      <c r="L7" s="7" t="s">
        <v>206</v>
      </c>
      <c r="M7" s="7"/>
      <c r="N7" s="7"/>
      <c r="O7" s="20" t="s">
        <v>207</v>
      </c>
      <c r="P7" s="20" t="s">
        <v>208</v>
      </c>
      <c r="Q7" s="7"/>
      <c r="R7" s="7"/>
      <c r="S7" s="7" t="s">
        <v>120</v>
      </c>
      <c r="T7" s="27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</row>
    <row r="8" spans="1:41" ht="97.9" customHeight="1" x14ac:dyDescent="0.15">
      <c r="A8" s="2"/>
      <c r="B8" s="6" t="s">
        <v>121</v>
      </c>
      <c r="C8" s="7" t="s">
        <v>78</v>
      </c>
      <c r="D8" s="14" t="s">
        <v>209</v>
      </c>
      <c r="E8" s="14" t="s">
        <v>210</v>
      </c>
      <c r="F8" s="14" t="s">
        <v>211</v>
      </c>
      <c r="G8" s="6"/>
      <c r="H8" s="22" t="s">
        <v>123</v>
      </c>
      <c r="I8" s="7">
        <f t="shared" ref="I8:I73" si="0">AE8</f>
        <v>0</v>
      </c>
      <c r="J8" s="16" t="s">
        <v>212</v>
      </c>
      <c r="K8" s="7" t="s">
        <v>213</v>
      </c>
      <c r="L8" s="7" t="s">
        <v>214</v>
      </c>
      <c r="M8" s="7" t="s">
        <v>215</v>
      </c>
      <c r="N8" s="7" t="s">
        <v>215</v>
      </c>
      <c r="O8" s="20"/>
      <c r="P8" s="20" t="s">
        <v>216</v>
      </c>
      <c r="Q8" s="7" t="s">
        <v>216</v>
      </c>
      <c r="R8" s="7" t="s">
        <v>216</v>
      </c>
      <c r="S8" s="7" t="s">
        <v>217</v>
      </c>
      <c r="T8" s="27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</row>
    <row r="9" spans="1:41" ht="55.9" customHeight="1" x14ac:dyDescent="0.15">
      <c r="A9" s="2"/>
      <c r="B9" s="6" t="s">
        <v>124</v>
      </c>
      <c r="C9" s="7" t="s">
        <v>107</v>
      </c>
      <c r="D9" s="14" t="s">
        <v>226</v>
      </c>
      <c r="E9" s="14" t="s">
        <v>227</v>
      </c>
      <c r="F9" s="14" t="s">
        <v>228</v>
      </c>
      <c r="G9" s="6" t="s">
        <v>119</v>
      </c>
      <c r="H9" s="22" t="str">
        <f>HYPERLINK("#", "https://haradashika.net")</f>
        <v>https://haradashika.net</v>
      </c>
      <c r="I9" s="7">
        <f t="shared" si="0"/>
        <v>0</v>
      </c>
      <c r="J9" s="16" t="s">
        <v>229</v>
      </c>
      <c r="K9" s="7" t="s">
        <v>230</v>
      </c>
      <c r="L9" s="7" t="s">
        <v>231</v>
      </c>
      <c r="M9" s="7"/>
      <c r="N9" s="7"/>
      <c r="O9" s="20" t="s">
        <v>232</v>
      </c>
      <c r="P9" s="20" t="s">
        <v>233</v>
      </c>
      <c r="Q9" s="7"/>
      <c r="R9" s="7"/>
      <c r="S9" s="7"/>
      <c r="T9" s="27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</row>
    <row r="10" spans="1:41" ht="42" customHeight="1" x14ac:dyDescent="0.15">
      <c r="A10" s="2"/>
      <c r="B10" s="6" t="s">
        <v>124</v>
      </c>
      <c r="C10" s="7" t="s">
        <v>107</v>
      </c>
      <c r="D10" s="14" t="s">
        <v>234</v>
      </c>
      <c r="E10" s="14" t="s">
        <v>235</v>
      </c>
      <c r="F10" s="14" t="s">
        <v>236</v>
      </c>
      <c r="G10" s="6"/>
      <c r="H10" s="22"/>
      <c r="I10" s="7">
        <f t="shared" si="0"/>
        <v>0</v>
      </c>
      <c r="J10" s="8" t="s">
        <v>221</v>
      </c>
      <c r="K10" s="7" t="s">
        <v>237</v>
      </c>
      <c r="L10" s="7" t="s">
        <v>238</v>
      </c>
      <c r="M10" s="7"/>
      <c r="N10" s="7"/>
      <c r="O10" s="20"/>
      <c r="P10" s="20" t="s">
        <v>239</v>
      </c>
      <c r="Q10" s="7"/>
      <c r="R10" s="7"/>
      <c r="S10" s="7" t="s">
        <v>120</v>
      </c>
      <c r="T10" s="27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ht="28.15" customHeight="1" x14ac:dyDescent="0.15">
      <c r="A11" s="2"/>
      <c r="B11" s="6" t="s">
        <v>124</v>
      </c>
      <c r="C11" s="7" t="s">
        <v>107</v>
      </c>
      <c r="D11" s="14" t="s">
        <v>240</v>
      </c>
      <c r="E11" s="14" t="s">
        <v>241</v>
      </c>
      <c r="F11" s="14" t="s">
        <v>242</v>
      </c>
      <c r="G11" s="6" t="s">
        <v>119</v>
      </c>
      <c r="H11" s="22" t="str">
        <f>HYPERLINK("#", "https://www.keiyukai.gr.jp/waj i ro/")</f>
        <v>https://www.keiyukai.gr.jp/waj i ro/</v>
      </c>
      <c r="I11" s="7">
        <f t="shared" si="0"/>
        <v>0</v>
      </c>
      <c r="J11" s="16" t="s">
        <v>243</v>
      </c>
      <c r="K11" s="7" t="s">
        <v>222</v>
      </c>
      <c r="L11" s="7" t="s">
        <v>244</v>
      </c>
      <c r="M11" s="7"/>
      <c r="N11" s="7"/>
      <c r="O11" s="20" t="s">
        <v>222</v>
      </c>
      <c r="P11" s="20" t="s">
        <v>245</v>
      </c>
      <c r="Q11" s="7"/>
      <c r="R11" s="7"/>
      <c r="S11" s="7" t="s">
        <v>120</v>
      </c>
      <c r="T11" s="27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</row>
    <row r="12" spans="1:41" ht="42" customHeight="1" x14ac:dyDescent="0.15">
      <c r="A12" s="2"/>
      <c r="B12" s="6" t="s">
        <v>124</v>
      </c>
      <c r="C12" s="7" t="s">
        <v>66</v>
      </c>
      <c r="D12" s="14" t="s">
        <v>246</v>
      </c>
      <c r="E12" s="14" t="s">
        <v>247</v>
      </c>
      <c r="F12" s="14" t="s">
        <v>248</v>
      </c>
      <c r="G12" s="6"/>
      <c r="H12" s="22"/>
      <c r="I12" s="7">
        <f t="shared" si="0"/>
        <v>0</v>
      </c>
      <c r="J12" s="8" t="s">
        <v>221</v>
      </c>
      <c r="K12" s="7" t="s">
        <v>249</v>
      </c>
      <c r="L12" s="7" t="s">
        <v>250</v>
      </c>
      <c r="M12" s="7"/>
      <c r="N12" s="7"/>
      <c r="O12" s="20" t="s">
        <v>249</v>
      </c>
      <c r="P12" s="20" t="s">
        <v>251</v>
      </c>
      <c r="Q12" s="7"/>
      <c r="R12" s="7"/>
      <c r="S12" s="7" t="s">
        <v>120</v>
      </c>
      <c r="T12" s="27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</row>
    <row r="13" spans="1:41" ht="55.9" customHeight="1" x14ac:dyDescent="0.15">
      <c r="A13" s="2"/>
      <c r="B13" s="6" t="s">
        <v>125</v>
      </c>
      <c r="C13" s="7" t="s">
        <v>50</v>
      </c>
      <c r="D13" s="14" t="s">
        <v>283</v>
      </c>
      <c r="E13" s="14" t="s">
        <v>284</v>
      </c>
      <c r="F13" s="14" t="s">
        <v>285</v>
      </c>
      <c r="G13" s="6"/>
      <c r="H13" s="22"/>
      <c r="I13" s="7">
        <f>AE13</f>
        <v>0</v>
      </c>
      <c r="J13" s="8" t="s">
        <v>286</v>
      </c>
      <c r="K13" s="7" t="s">
        <v>222</v>
      </c>
      <c r="L13" s="7" t="s">
        <v>287</v>
      </c>
      <c r="M13" s="7"/>
      <c r="N13" s="7"/>
      <c r="O13" s="20" t="s">
        <v>288</v>
      </c>
      <c r="P13" s="20"/>
      <c r="Q13" s="7"/>
      <c r="R13" s="7"/>
      <c r="S13" s="7" t="s">
        <v>120</v>
      </c>
      <c r="T13" s="27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ht="42" customHeight="1" x14ac:dyDescent="0.15">
      <c r="A14" s="2"/>
      <c r="B14" s="6" t="s">
        <v>125</v>
      </c>
      <c r="C14" s="7" t="s">
        <v>50</v>
      </c>
      <c r="D14" s="14" t="s">
        <v>289</v>
      </c>
      <c r="E14" s="14" t="s">
        <v>290</v>
      </c>
      <c r="F14" s="14" t="s">
        <v>291</v>
      </c>
      <c r="G14" s="6" t="s">
        <v>119</v>
      </c>
      <c r="H14" s="22" t="str">
        <f>HYPERLINK("#", "http://www.morimotodental.com")</f>
        <v>http://www.morimotodental.com</v>
      </c>
      <c r="I14" s="7">
        <f>AE14</f>
        <v>0</v>
      </c>
      <c r="J14" s="8" t="s">
        <v>221</v>
      </c>
      <c r="K14" s="7" t="s">
        <v>292</v>
      </c>
      <c r="L14" s="7" t="s">
        <v>287</v>
      </c>
      <c r="M14" s="7"/>
      <c r="N14" s="7"/>
      <c r="O14" s="20" t="s">
        <v>292</v>
      </c>
      <c r="P14" s="20" t="s">
        <v>287</v>
      </c>
      <c r="Q14" s="7"/>
      <c r="R14" s="7"/>
      <c r="S14" s="7" t="s">
        <v>120</v>
      </c>
      <c r="T14" s="27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ht="42" customHeight="1" x14ac:dyDescent="0.15">
      <c r="A15" s="2"/>
      <c r="B15" s="6" t="s">
        <v>125</v>
      </c>
      <c r="C15" s="7" t="s">
        <v>50</v>
      </c>
      <c r="D15" s="14" t="s">
        <v>293</v>
      </c>
      <c r="E15" s="14" t="s">
        <v>294</v>
      </c>
      <c r="F15" s="14" t="s">
        <v>295</v>
      </c>
      <c r="G15" s="6" t="s">
        <v>119</v>
      </c>
      <c r="H15" s="22" t="str">
        <f>HYPERLINK("#", "http://makoto-doo.com")</f>
        <v>http://makoto-doo.com</v>
      </c>
      <c r="I15" s="7">
        <f>AE15</f>
        <v>0</v>
      </c>
      <c r="J15" s="8" t="s">
        <v>221</v>
      </c>
      <c r="K15" s="7" t="s">
        <v>230</v>
      </c>
      <c r="L15" s="7" t="s">
        <v>296</v>
      </c>
      <c r="M15" s="7"/>
      <c r="N15" s="7"/>
      <c r="O15" s="20"/>
      <c r="P15" s="20"/>
      <c r="Q15" s="7"/>
      <c r="R15" s="7"/>
      <c r="S15" s="7" t="s">
        <v>120</v>
      </c>
      <c r="T15" s="27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ht="42" customHeight="1" x14ac:dyDescent="0.15">
      <c r="A16" s="2"/>
      <c r="B16" s="6" t="s">
        <v>125</v>
      </c>
      <c r="C16" s="7" t="s">
        <v>50</v>
      </c>
      <c r="D16" s="14" t="s">
        <v>297</v>
      </c>
      <c r="E16" s="14" t="s">
        <v>298</v>
      </c>
      <c r="F16" s="14" t="s">
        <v>299</v>
      </c>
      <c r="G16" s="6" t="s">
        <v>119</v>
      </c>
      <c r="H16" s="22" t="str">
        <f>HYPERLINK("#", "https://kashii-aiai.jp")</f>
        <v>https://kashii-aiai.jp</v>
      </c>
      <c r="I16" s="7">
        <f>AE16</f>
        <v>0</v>
      </c>
      <c r="J16" s="16" t="s">
        <v>300</v>
      </c>
      <c r="K16" s="7" t="s">
        <v>403</v>
      </c>
      <c r="L16" s="7" t="s">
        <v>301</v>
      </c>
      <c r="M16" s="7"/>
      <c r="N16" s="7"/>
      <c r="O16" s="20" t="s">
        <v>302</v>
      </c>
      <c r="P16" s="20" t="s">
        <v>303</v>
      </c>
      <c r="Q16" s="7"/>
      <c r="R16" s="7"/>
      <c r="S16" s="7" t="s">
        <v>120</v>
      </c>
      <c r="T16" s="27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42" customHeight="1" x14ac:dyDescent="0.15">
      <c r="A17" s="2"/>
      <c r="B17" s="6" t="s">
        <v>125</v>
      </c>
      <c r="C17" s="7" t="s">
        <v>60</v>
      </c>
      <c r="D17" s="14" t="s">
        <v>252</v>
      </c>
      <c r="E17" s="14" t="s">
        <v>253</v>
      </c>
      <c r="F17" s="14" t="s">
        <v>254</v>
      </c>
      <c r="G17" s="6" t="s">
        <v>119</v>
      </c>
      <c r="H17" s="22" t="str">
        <f>HYPERLINK("#", "http://abenaoko.dentdb.com")</f>
        <v>http://abenaoko.dentdb.com</v>
      </c>
      <c r="I17" s="7">
        <f t="shared" si="0"/>
        <v>0</v>
      </c>
      <c r="J17" s="8" t="s">
        <v>221</v>
      </c>
      <c r="K17" s="7" t="s">
        <v>205</v>
      </c>
      <c r="L17" s="7" t="s">
        <v>255</v>
      </c>
      <c r="M17" s="7"/>
      <c r="N17" s="7"/>
      <c r="O17" s="20"/>
      <c r="P17" s="20" t="s">
        <v>256</v>
      </c>
      <c r="Q17" s="7"/>
      <c r="R17" s="7"/>
      <c r="S17" s="7" t="s">
        <v>120</v>
      </c>
      <c r="T17" s="27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</row>
    <row r="18" spans="1:41" ht="55.9" customHeight="1" x14ac:dyDescent="0.15">
      <c r="A18" s="2"/>
      <c r="B18" s="6" t="s">
        <v>125</v>
      </c>
      <c r="C18" s="7" t="s">
        <v>60</v>
      </c>
      <c r="D18" s="14" t="s">
        <v>258</v>
      </c>
      <c r="E18" s="14" t="s">
        <v>259</v>
      </c>
      <c r="F18" s="14" t="s">
        <v>260</v>
      </c>
      <c r="G18" s="6" t="s">
        <v>119</v>
      </c>
      <c r="H18" s="22" t="s">
        <v>261</v>
      </c>
      <c r="I18" s="7">
        <f t="shared" si="0"/>
        <v>0</v>
      </c>
      <c r="J18" s="8" t="s">
        <v>221</v>
      </c>
      <c r="K18" s="7" t="s">
        <v>262</v>
      </c>
      <c r="L18" s="7" t="s">
        <v>263</v>
      </c>
      <c r="M18" s="7"/>
      <c r="N18" s="7"/>
      <c r="O18" s="20" t="s">
        <v>264</v>
      </c>
      <c r="P18" s="20"/>
      <c r="Q18" s="7"/>
      <c r="R18" s="7"/>
      <c r="S18" s="7" t="s">
        <v>120</v>
      </c>
      <c r="T18" s="27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1:41" ht="60" customHeight="1" x14ac:dyDescent="0.15">
      <c r="A19" s="2"/>
      <c r="B19" s="6" t="s">
        <v>125</v>
      </c>
      <c r="C19" s="7" t="s">
        <v>60</v>
      </c>
      <c r="D19" s="14" t="s">
        <v>265</v>
      </c>
      <c r="E19" s="14" t="s">
        <v>266</v>
      </c>
      <c r="F19" s="14" t="s">
        <v>267</v>
      </c>
      <c r="G19" s="6" t="s">
        <v>119</v>
      </c>
      <c r="H19" s="22" t="str">
        <f>HYPERLINK("#", "https://yamaodental.com/")</f>
        <v>https://yamaodental.com/</v>
      </c>
      <c r="I19" s="7">
        <f t="shared" si="0"/>
        <v>0</v>
      </c>
      <c r="J19" s="8" t="s">
        <v>268</v>
      </c>
      <c r="K19" s="7" t="s">
        <v>269</v>
      </c>
      <c r="L19" s="7" t="s">
        <v>270</v>
      </c>
      <c r="M19" s="7"/>
      <c r="N19" s="7"/>
      <c r="O19" s="20" t="s">
        <v>271</v>
      </c>
      <c r="P19" s="20" t="s">
        <v>272</v>
      </c>
      <c r="Q19" s="7"/>
      <c r="R19" s="7"/>
      <c r="S19" s="7" t="s">
        <v>120</v>
      </c>
      <c r="T19" s="27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1:41" ht="35.1" customHeight="1" x14ac:dyDescent="0.15">
      <c r="A20" s="2"/>
      <c r="B20" s="6" t="s">
        <v>125</v>
      </c>
      <c r="C20" s="7" t="s">
        <v>60</v>
      </c>
      <c r="D20" s="14" t="s">
        <v>273</v>
      </c>
      <c r="E20" s="14" t="s">
        <v>274</v>
      </c>
      <c r="F20" s="14" t="s">
        <v>275</v>
      </c>
      <c r="G20" s="6" t="s">
        <v>119</v>
      </c>
      <c r="H20" s="22" t="s">
        <v>276</v>
      </c>
      <c r="I20" s="7">
        <f t="shared" si="0"/>
        <v>0</v>
      </c>
      <c r="J20" s="8" t="s">
        <v>221</v>
      </c>
      <c r="K20" s="7" t="s">
        <v>230</v>
      </c>
      <c r="L20" s="7" t="s">
        <v>277</v>
      </c>
      <c r="M20" s="7"/>
      <c r="N20" s="7"/>
      <c r="O20" s="20" t="s">
        <v>230</v>
      </c>
      <c r="P20" s="20"/>
      <c r="Q20" s="7"/>
      <c r="R20" s="7"/>
      <c r="S20" s="7" t="s">
        <v>120</v>
      </c>
      <c r="T20" s="27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1:41" ht="42" customHeight="1" x14ac:dyDescent="0.15">
      <c r="A21" s="2"/>
      <c r="B21" s="6" t="s">
        <v>125</v>
      </c>
      <c r="C21" s="7" t="s">
        <v>60</v>
      </c>
      <c r="D21" s="14" t="s">
        <v>278</v>
      </c>
      <c r="E21" s="14" t="s">
        <v>279</v>
      </c>
      <c r="F21" s="14" t="s">
        <v>280</v>
      </c>
      <c r="G21" s="6"/>
      <c r="H21" s="22"/>
      <c r="I21" s="7">
        <f t="shared" si="0"/>
        <v>0</v>
      </c>
      <c r="J21" s="8" t="s">
        <v>221</v>
      </c>
      <c r="K21" s="7" t="s">
        <v>281</v>
      </c>
      <c r="L21" s="7" t="s">
        <v>282</v>
      </c>
      <c r="M21" s="7"/>
      <c r="N21" s="7"/>
      <c r="O21" s="20"/>
      <c r="P21" s="20"/>
      <c r="Q21" s="7"/>
      <c r="R21" s="7"/>
      <c r="S21" s="7"/>
      <c r="T21" s="27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1:41" ht="35.1" customHeight="1" x14ac:dyDescent="0.15">
      <c r="A22" s="2"/>
      <c r="B22" s="6" t="s">
        <v>126</v>
      </c>
      <c r="C22" s="7" t="s">
        <v>57</v>
      </c>
      <c r="D22" s="14" t="s">
        <v>311</v>
      </c>
      <c r="E22" s="14" t="s">
        <v>312</v>
      </c>
      <c r="F22" s="14" t="s">
        <v>313</v>
      </c>
      <c r="G22" s="6" t="s">
        <v>119</v>
      </c>
      <c r="H22" s="22" t="str">
        <f>HYPERLINK("#", "http://www.anzaishika.jp")</f>
        <v>http://www.anzaishika.jp</v>
      </c>
      <c r="I22" s="7">
        <f>AE22</f>
        <v>0</v>
      </c>
      <c r="J22" s="8" t="s">
        <v>221</v>
      </c>
      <c r="K22" s="7" t="s">
        <v>222</v>
      </c>
      <c r="L22" s="7" t="s">
        <v>314</v>
      </c>
      <c r="M22" s="7"/>
      <c r="N22" s="7"/>
      <c r="O22" s="20"/>
      <c r="P22" s="20"/>
      <c r="Q22" s="7"/>
      <c r="R22" s="7"/>
      <c r="S22" s="7" t="s">
        <v>120</v>
      </c>
      <c r="T22" s="27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1:41" ht="55.9" customHeight="1" x14ac:dyDescent="0.15">
      <c r="A23" s="2"/>
      <c r="B23" s="6" t="s">
        <v>126</v>
      </c>
      <c r="C23" s="7" t="s">
        <v>51</v>
      </c>
      <c r="D23" s="14" t="s">
        <v>304</v>
      </c>
      <c r="E23" s="14" t="s">
        <v>305</v>
      </c>
      <c r="F23" s="14" t="s">
        <v>306</v>
      </c>
      <c r="G23" s="6" t="s">
        <v>119</v>
      </c>
      <c r="H23" s="22" t="str">
        <f>HYPERLINK("#", "http://www.nagano-dental.or.up")</f>
        <v>http://www.nagano-dental.or.up</v>
      </c>
      <c r="I23" s="7">
        <f t="shared" si="0"/>
        <v>0</v>
      </c>
      <c r="J23" s="16" t="s">
        <v>307</v>
      </c>
      <c r="K23" s="7" t="s">
        <v>213</v>
      </c>
      <c r="L23" s="7" t="s">
        <v>308</v>
      </c>
      <c r="M23" s="7" t="s">
        <v>309</v>
      </c>
      <c r="N23" s="7" t="s">
        <v>309</v>
      </c>
      <c r="O23" s="20" t="s">
        <v>213</v>
      </c>
      <c r="P23" s="20" t="s">
        <v>310</v>
      </c>
      <c r="Q23" s="7" t="s">
        <v>309</v>
      </c>
      <c r="R23" s="7" t="s">
        <v>309</v>
      </c>
      <c r="S23" s="7" t="s">
        <v>120</v>
      </c>
      <c r="T23" s="27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1:41" ht="70.150000000000006" customHeight="1" x14ac:dyDescent="0.15">
      <c r="A24" s="2"/>
      <c r="B24" s="6" t="s">
        <v>126</v>
      </c>
      <c r="C24" s="7" t="s">
        <v>51</v>
      </c>
      <c r="D24" s="14" t="s">
        <v>315</v>
      </c>
      <c r="E24" s="14" t="s">
        <v>316</v>
      </c>
      <c r="F24" s="14" t="s">
        <v>317</v>
      </c>
      <c r="G24" s="6" t="s">
        <v>119</v>
      </c>
      <c r="H24" s="22" t="str">
        <f>HYPERLINK("#", "http://www.chirorushika.com")</f>
        <v>http://www.chirorushika.com</v>
      </c>
      <c r="I24" s="7">
        <f t="shared" si="0"/>
        <v>0</v>
      </c>
      <c r="J24" s="8" t="s">
        <v>221</v>
      </c>
      <c r="K24" s="7" t="s">
        <v>318</v>
      </c>
      <c r="L24" s="7" t="s">
        <v>319</v>
      </c>
      <c r="M24" s="7"/>
      <c r="N24" s="7"/>
      <c r="O24" s="20" t="s">
        <v>320</v>
      </c>
      <c r="P24" s="20" t="s">
        <v>321</v>
      </c>
      <c r="Q24" s="7"/>
      <c r="R24" s="7"/>
      <c r="S24" s="7"/>
      <c r="T24" s="27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</row>
    <row r="25" spans="1:41" ht="35.1" customHeight="1" x14ac:dyDescent="0.15">
      <c r="A25" s="2"/>
      <c r="B25" s="6" t="s">
        <v>126</v>
      </c>
      <c r="C25" s="7" t="s">
        <v>55</v>
      </c>
      <c r="D25" s="14" t="s">
        <v>322</v>
      </c>
      <c r="E25" s="14" t="s">
        <v>323</v>
      </c>
      <c r="F25" s="14" t="s">
        <v>324</v>
      </c>
      <c r="G25" s="6" t="s">
        <v>119</v>
      </c>
      <c r="H25" s="22" t="str">
        <f>HYPERLINK("#", "https://www.uchidadental.jp/")</f>
        <v>https://www.uchidadental.jp/</v>
      </c>
      <c r="I25" s="7">
        <f t="shared" si="0"/>
        <v>0</v>
      </c>
      <c r="J25" s="8" t="s">
        <v>221</v>
      </c>
      <c r="K25" s="7" t="s">
        <v>325</v>
      </c>
      <c r="L25" s="7" t="s">
        <v>326</v>
      </c>
      <c r="M25" s="7"/>
      <c r="N25" s="7"/>
      <c r="O25" s="20" t="s">
        <v>327</v>
      </c>
      <c r="P25" s="20" t="s">
        <v>327</v>
      </c>
      <c r="Q25" s="7"/>
      <c r="R25" s="7"/>
      <c r="S25" s="7" t="s">
        <v>120</v>
      </c>
      <c r="T25" s="27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1:41" ht="55.9" customHeight="1" x14ac:dyDescent="0.15">
      <c r="A26" s="2"/>
      <c r="B26" s="6" t="s">
        <v>128</v>
      </c>
      <c r="C26" s="7" t="s">
        <v>104</v>
      </c>
      <c r="D26" s="14" t="s">
        <v>336</v>
      </c>
      <c r="E26" s="14" t="s">
        <v>337</v>
      </c>
      <c r="F26" s="14" t="s">
        <v>338</v>
      </c>
      <c r="G26" s="6" t="s">
        <v>119</v>
      </c>
      <c r="H26" s="22" t="str">
        <f>HYPERLINK("#", "https://maruyamashika.jp/")</f>
        <v>https://maruyamashika.jp/</v>
      </c>
      <c r="I26" s="7">
        <f t="shared" si="0"/>
        <v>0</v>
      </c>
      <c r="J26" s="8" t="s">
        <v>221</v>
      </c>
      <c r="K26" s="7" t="s">
        <v>339</v>
      </c>
      <c r="L26" s="7" t="s">
        <v>340</v>
      </c>
      <c r="M26" s="7"/>
      <c r="N26" s="7"/>
      <c r="O26" s="20" t="s">
        <v>341</v>
      </c>
      <c r="P26" s="20" t="s">
        <v>342</v>
      </c>
      <c r="Q26" s="7"/>
      <c r="R26" s="7"/>
      <c r="S26" s="7" t="s">
        <v>120</v>
      </c>
      <c r="T26" s="27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</row>
    <row r="27" spans="1:41" ht="42" customHeight="1" x14ac:dyDescent="0.15">
      <c r="A27" s="2"/>
      <c r="B27" s="6" t="s">
        <v>128</v>
      </c>
      <c r="C27" s="7" t="s">
        <v>104</v>
      </c>
      <c r="D27" s="14" t="s">
        <v>344</v>
      </c>
      <c r="E27" s="14" t="s">
        <v>345</v>
      </c>
      <c r="F27" s="14" t="s">
        <v>346</v>
      </c>
      <c r="G27" s="6" t="s">
        <v>119</v>
      </c>
      <c r="H27" s="22" t="str">
        <f>HYPERLINK("#", "https://www.doc-hori.com")</f>
        <v>https://www.doc-hori.com</v>
      </c>
      <c r="I27" s="7">
        <f t="shared" si="0"/>
        <v>0</v>
      </c>
      <c r="J27" s="8" t="s">
        <v>221</v>
      </c>
      <c r="K27" s="7" t="s">
        <v>347</v>
      </c>
      <c r="L27" s="7" t="s">
        <v>348</v>
      </c>
      <c r="M27" s="7"/>
      <c r="N27" s="7"/>
      <c r="O27" s="20" t="s">
        <v>347</v>
      </c>
      <c r="P27" s="20" t="s">
        <v>349</v>
      </c>
      <c r="Q27" s="7"/>
      <c r="R27" s="7"/>
      <c r="S27" s="7" t="s">
        <v>120</v>
      </c>
      <c r="T27" s="27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</row>
    <row r="28" spans="1:41" ht="70.150000000000006" customHeight="1" x14ac:dyDescent="0.15">
      <c r="A28" s="2"/>
      <c r="B28" s="6" t="s">
        <v>128</v>
      </c>
      <c r="C28" s="7" t="s">
        <v>105</v>
      </c>
      <c r="D28" s="14" t="s">
        <v>328</v>
      </c>
      <c r="E28" s="14" t="s">
        <v>329</v>
      </c>
      <c r="F28" s="14" t="s">
        <v>330</v>
      </c>
      <c r="G28" s="6" t="s">
        <v>119</v>
      </c>
      <c r="H28" s="22" t="s">
        <v>331</v>
      </c>
      <c r="I28" s="7">
        <f>AE28</f>
        <v>0</v>
      </c>
      <c r="J28" s="8" t="s">
        <v>221</v>
      </c>
      <c r="K28" s="7" t="s">
        <v>332</v>
      </c>
      <c r="L28" s="7" t="s">
        <v>333</v>
      </c>
      <c r="M28" s="7"/>
      <c r="N28" s="7"/>
      <c r="O28" s="20" t="s">
        <v>334</v>
      </c>
      <c r="P28" s="20" t="s">
        <v>335</v>
      </c>
      <c r="Q28" s="7"/>
      <c r="R28" s="7"/>
      <c r="S28" s="7" t="s">
        <v>120</v>
      </c>
      <c r="T28" s="27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</row>
    <row r="29" spans="1:41" ht="28.15" customHeight="1" x14ac:dyDescent="0.15">
      <c r="A29" s="2"/>
      <c r="B29" s="6" t="s">
        <v>128</v>
      </c>
      <c r="C29" s="7" t="s">
        <v>105</v>
      </c>
      <c r="D29" s="14" t="s">
        <v>350</v>
      </c>
      <c r="E29" s="14" t="s">
        <v>351</v>
      </c>
      <c r="F29" s="14" t="s">
        <v>352</v>
      </c>
      <c r="G29" s="6" t="s">
        <v>119</v>
      </c>
      <c r="H29" s="22" t="str">
        <f>HYPERLINK("#", "https://www.arbre-shika.com")</f>
        <v>https://www.arbre-shika.com</v>
      </c>
      <c r="I29" s="7">
        <f t="shared" si="0"/>
        <v>0</v>
      </c>
      <c r="J29" s="16" t="s">
        <v>353</v>
      </c>
      <c r="K29" s="7" t="s">
        <v>222</v>
      </c>
      <c r="L29" s="7" t="s">
        <v>349</v>
      </c>
      <c r="M29" s="7"/>
      <c r="N29" s="7" t="s">
        <v>354</v>
      </c>
      <c r="O29" s="20" t="s">
        <v>222</v>
      </c>
      <c r="P29" s="20" t="s">
        <v>349</v>
      </c>
      <c r="Q29" s="7"/>
      <c r="R29" s="7" t="s">
        <v>354</v>
      </c>
      <c r="S29" s="7" t="s">
        <v>120</v>
      </c>
      <c r="T29" s="27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</row>
    <row r="30" spans="1:41" ht="28.15" customHeight="1" x14ac:dyDescent="0.15">
      <c r="A30" s="2"/>
      <c r="B30" s="6" t="s">
        <v>129</v>
      </c>
      <c r="C30" s="7" t="s">
        <v>2</v>
      </c>
      <c r="D30" s="14" t="s">
        <v>355</v>
      </c>
      <c r="E30" s="14" t="s">
        <v>356</v>
      </c>
      <c r="F30" s="14" t="s">
        <v>357</v>
      </c>
      <c r="G30" s="6" t="s">
        <v>119</v>
      </c>
      <c r="H30" s="22" t="str">
        <f>HYPERLINK("#", "https://takumi-dental.com/")</f>
        <v>https://takumi-dental.com/</v>
      </c>
      <c r="I30" s="7">
        <f t="shared" si="0"/>
        <v>0</v>
      </c>
      <c r="J30" s="16" t="s">
        <v>358</v>
      </c>
      <c r="K30" s="7" t="s">
        <v>230</v>
      </c>
      <c r="L30" s="7" t="s">
        <v>359</v>
      </c>
      <c r="M30" s="7"/>
      <c r="N30" s="7"/>
      <c r="O30" s="20" t="s">
        <v>360</v>
      </c>
      <c r="P30" s="20" t="s">
        <v>360</v>
      </c>
      <c r="Q30" s="7"/>
      <c r="R30" s="7"/>
      <c r="S30" s="7"/>
      <c r="T30" s="27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</row>
    <row r="31" spans="1:41" ht="55.9" customHeight="1" x14ac:dyDescent="0.15">
      <c r="A31" s="2"/>
      <c r="B31" s="6" t="s">
        <v>129</v>
      </c>
      <c r="C31" s="7" t="s">
        <v>2</v>
      </c>
      <c r="D31" s="14" t="s">
        <v>361</v>
      </c>
      <c r="E31" s="14" t="s">
        <v>362</v>
      </c>
      <c r="F31" s="14" t="s">
        <v>363</v>
      </c>
      <c r="G31" s="6" t="s">
        <v>119</v>
      </c>
      <c r="H31" s="22" t="str">
        <f>HYPERLINK("#", "http://happiness-1.com")</f>
        <v>http://happiness-1.com</v>
      </c>
      <c r="I31" s="7">
        <f t="shared" si="0"/>
        <v>0</v>
      </c>
      <c r="J31" s="8" t="s">
        <v>221</v>
      </c>
      <c r="K31" s="7" t="s">
        <v>364</v>
      </c>
      <c r="L31" s="7" t="s">
        <v>365</v>
      </c>
      <c r="M31" s="7"/>
      <c r="N31" s="7"/>
      <c r="O31" s="20" t="s">
        <v>366</v>
      </c>
      <c r="P31" s="20"/>
      <c r="Q31" s="7"/>
      <c r="R31" s="7"/>
      <c r="S31" s="7"/>
      <c r="T31" s="27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</row>
    <row r="32" spans="1:41" ht="42" customHeight="1" x14ac:dyDescent="0.15">
      <c r="A32" s="2"/>
      <c r="B32" s="6" t="s">
        <v>129</v>
      </c>
      <c r="C32" s="7" t="s">
        <v>62</v>
      </c>
      <c r="D32" s="14" t="s">
        <v>372</v>
      </c>
      <c r="E32" s="14" t="s">
        <v>373</v>
      </c>
      <c r="F32" s="14" t="s">
        <v>374</v>
      </c>
      <c r="G32" s="6" t="s">
        <v>119</v>
      </c>
      <c r="H32" s="22" t="str">
        <f>HYPERLINK("#", "http://hiro.dentdb.com")</f>
        <v>http://hiro.dentdb.com</v>
      </c>
      <c r="I32" s="7">
        <f>AE32</f>
        <v>0</v>
      </c>
      <c r="J32" s="8" t="s">
        <v>375</v>
      </c>
      <c r="K32" s="7" t="s">
        <v>376</v>
      </c>
      <c r="L32" s="7" t="s">
        <v>377</v>
      </c>
      <c r="M32" s="7"/>
      <c r="N32" s="7"/>
      <c r="O32" s="20" t="s">
        <v>376</v>
      </c>
      <c r="P32" s="20" t="s">
        <v>377</v>
      </c>
      <c r="Q32" s="7"/>
      <c r="R32" s="7"/>
      <c r="S32" s="7" t="s">
        <v>120</v>
      </c>
      <c r="T32" s="27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</row>
    <row r="33" spans="1:41" ht="35.1" customHeight="1" x14ac:dyDescent="0.15">
      <c r="A33" s="2"/>
      <c r="B33" s="6" t="s">
        <v>129</v>
      </c>
      <c r="C33" s="7" t="s">
        <v>62</v>
      </c>
      <c r="D33" s="14" t="s">
        <v>378</v>
      </c>
      <c r="E33" s="14" t="s">
        <v>379</v>
      </c>
      <c r="F33" s="14" t="s">
        <v>380</v>
      </c>
      <c r="G33" s="6"/>
      <c r="H33" s="22"/>
      <c r="I33" s="7">
        <f>AE33</f>
        <v>0</v>
      </c>
      <c r="J33" s="8" t="s">
        <v>221</v>
      </c>
      <c r="K33" s="7" t="s">
        <v>381</v>
      </c>
      <c r="L33" s="7" t="s">
        <v>382</v>
      </c>
      <c r="M33" s="7"/>
      <c r="N33" s="7"/>
      <c r="O33" s="20"/>
      <c r="P33" s="20"/>
      <c r="Q33" s="7"/>
      <c r="R33" s="7"/>
      <c r="S33" s="7" t="s">
        <v>120</v>
      </c>
      <c r="T33" s="27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ht="42" customHeight="1" x14ac:dyDescent="0.15">
      <c r="A34" s="2"/>
      <c r="B34" s="6" t="s">
        <v>129</v>
      </c>
      <c r="C34" s="7" t="s">
        <v>101</v>
      </c>
      <c r="D34" s="14" t="s">
        <v>367</v>
      </c>
      <c r="E34" s="14" t="s">
        <v>368</v>
      </c>
      <c r="F34" s="14" t="s">
        <v>369</v>
      </c>
      <c r="G34" s="6" t="s">
        <v>119</v>
      </c>
      <c r="H34" s="22" t="str">
        <f>HYPERLINK("#", "http://kita-dentalclinic.com/")</f>
        <v>http://kita-dentalclinic.com/</v>
      </c>
      <c r="I34" s="7">
        <f t="shared" si="0"/>
        <v>0</v>
      </c>
      <c r="J34" s="8" t="s">
        <v>370</v>
      </c>
      <c r="K34" s="7" t="s">
        <v>371</v>
      </c>
      <c r="L34" s="7" t="s">
        <v>333</v>
      </c>
      <c r="M34" s="7"/>
      <c r="N34" s="7"/>
      <c r="O34" s="20"/>
      <c r="P34" s="20"/>
      <c r="Q34" s="7"/>
      <c r="R34" s="7"/>
      <c r="S34" s="7" t="s">
        <v>120</v>
      </c>
      <c r="T34" s="27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</row>
    <row r="35" spans="1:41" ht="42" customHeight="1" x14ac:dyDescent="0.15">
      <c r="A35" s="2"/>
      <c r="B35" s="6" t="s">
        <v>131</v>
      </c>
      <c r="C35" s="7" t="s">
        <v>97</v>
      </c>
      <c r="D35" s="14" t="s">
        <v>383</v>
      </c>
      <c r="E35" s="14" t="s">
        <v>384</v>
      </c>
      <c r="F35" s="14" t="s">
        <v>385</v>
      </c>
      <c r="G35" s="6"/>
      <c r="H35" s="22"/>
      <c r="I35" s="7">
        <f t="shared" si="0"/>
        <v>0</v>
      </c>
      <c r="J35" s="8" t="s">
        <v>221</v>
      </c>
      <c r="K35" s="7" t="s">
        <v>386</v>
      </c>
      <c r="L35" s="7" t="s">
        <v>349</v>
      </c>
      <c r="M35" s="7"/>
      <c r="N35" s="7"/>
      <c r="O35" s="20" t="s">
        <v>387</v>
      </c>
      <c r="P35" s="20"/>
      <c r="Q35" s="7"/>
      <c r="R35" s="7"/>
      <c r="S35" s="7" t="s">
        <v>120</v>
      </c>
      <c r="T35" s="27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</row>
    <row r="36" spans="1:41" ht="42" customHeight="1" x14ac:dyDescent="0.15">
      <c r="A36" s="2"/>
      <c r="B36" s="6" t="s">
        <v>132</v>
      </c>
      <c r="C36" s="7" t="s">
        <v>99</v>
      </c>
      <c r="D36" s="14" t="s">
        <v>390</v>
      </c>
      <c r="E36" s="14" t="s">
        <v>391</v>
      </c>
      <c r="F36" s="14" t="s">
        <v>392</v>
      </c>
      <c r="G36" s="6" t="s">
        <v>119</v>
      </c>
      <c r="H36" s="22" t="str">
        <f>HYPERLINK("#", "http://hakozakifutou-shika.com/")</f>
        <v>http://hakozakifutou-shika.com/</v>
      </c>
      <c r="I36" s="7">
        <f t="shared" si="0"/>
        <v>0</v>
      </c>
      <c r="J36" s="8" t="s">
        <v>221</v>
      </c>
      <c r="K36" s="7" t="s">
        <v>393</v>
      </c>
      <c r="L36" s="7" t="s">
        <v>394</v>
      </c>
      <c r="M36" s="7"/>
      <c r="N36" s="7"/>
      <c r="O36" s="20" t="s">
        <v>222</v>
      </c>
      <c r="P36" s="20" t="s">
        <v>208</v>
      </c>
      <c r="Q36" s="7"/>
      <c r="R36" s="7"/>
      <c r="S36" s="7" t="s">
        <v>120</v>
      </c>
      <c r="T36" s="27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</row>
    <row r="37" spans="1:41" ht="42" customHeight="1" x14ac:dyDescent="0.15">
      <c r="A37" s="2"/>
      <c r="B37" s="6" t="s">
        <v>132</v>
      </c>
      <c r="C37" s="7" t="s">
        <v>99</v>
      </c>
      <c r="D37" s="14" t="s">
        <v>396</v>
      </c>
      <c r="E37" s="14" t="s">
        <v>397</v>
      </c>
      <c r="F37" s="14" t="s">
        <v>398</v>
      </c>
      <c r="G37" s="6" t="s">
        <v>119</v>
      </c>
      <c r="H37" s="22" t="s">
        <v>400</v>
      </c>
      <c r="I37" s="7">
        <f>AE37</f>
        <v>0</v>
      </c>
      <c r="J37" s="16" t="s">
        <v>399</v>
      </c>
      <c r="K37" s="7" t="s">
        <v>222</v>
      </c>
      <c r="L37" s="7" t="s">
        <v>401</v>
      </c>
      <c r="M37" s="7"/>
      <c r="N37" s="7"/>
      <c r="O37" s="20"/>
      <c r="P37" s="20" t="s">
        <v>402</v>
      </c>
      <c r="Q37" s="7"/>
      <c r="R37" s="7"/>
      <c r="S37" s="7"/>
      <c r="T37" s="27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</row>
    <row r="38" spans="1:41" ht="50.1" customHeight="1" x14ac:dyDescent="0.15">
      <c r="A38" s="2"/>
      <c r="B38" s="6" t="s">
        <v>132</v>
      </c>
      <c r="C38" s="7" t="s">
        <v>99</v>
      </c>
      <c r="D38" s="14" t="s">
        <v>404</v>
      </c>
      <c r="E38" s="14" t="s">
        <v>405</v>
      </c>
      <c r="F38" s="14" t="s">
        <v>406</v>
      </c>
      <c r="G38" s="6"/>
      <c r="H38" s="22"/>
      <c r="I38" s="7">
        <f>AE38</f>
        <v>0</v>
      </c>
      <c r="J38" s="8" t="s">
        <v>407</v>
      </c>
      <c r="K38" s="7" t="s">
        <v>408</v>
      </c>
      <c r="L38" s="7" t="s">
        <v>382</v>
      </c>
      <c r="M38" s="7"/>
      <c r="N38" s="7"/>
      <c r="O38" s="20"/>
      <c r="P38" s="20" t="s">
        <v>409</v>
      </c>
      <c r="Q38" s="7"/>
      <c r="R38" s="7"/>
      <c r="S38" s="7" t="s">
        <v>120</v>
      </c>
      <c r="T38" s="27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spans="1:41" ht="42" customHeight="1" x14ac:dyDescent="0.15">
      <c r="A39" s="2"/>
      <c r="B39" s="6" t="s">
        <v>132</v>
      </c>
      <c r="C39" s="7" t="s">
        <v>99</v>
      </c>
      <c r="D39" s="14" t="s">
        <v>410</v>
      </c>
      <c r="E39" s="14" t="s">
        <v>411</v>
      </c>
      <c r="F39" s="14" t="s">
        <v>412</v>
      </c>
      <c r="G39" s="6"/>
      <c r="H39" s="22"/>
      <c r="I39" s="7">
        <f>AE39</f>
        <v>0</v>
      </c>
      <c r="J39" s="8" t="s">
        <v>221</v>
      </c>
      <c r="K39" s="7" t="s">
        <v>413</v>
      </c>
      <c r="L39" s="7" t="s">
        <v>277</v>
      </c>
      <c r="M39" s="7"/>
      <c r="N39" s="7"/>
      <c r="O39" s="20" t="s">
        <v>414</v>
      </c>
      <c r="P39" s="20"/>
      <c r="Q39" s="7"/>
      <c r="R39" s="7"/>
      <c r="S39" s="7" t="s">
        <v>120</v>
      </c>
      <c r="T39" s="27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</row>
    <row r="40" spans="1:41" ht="42" customHeight="1" x14ac:dyDescent="0.15">
      <c r="A40" s="2"/>
      <c r="B40" s="6" t="s">
        <v>132</v>
      </c>
      <c r="C40" s="7" t="s">
        <v>102</v>
      </c>
      <c r="D40" s="14" t="s">
        <v>415</v>
      </c>
      <c r="E40" s="14" t="s">
        <v>416</v>
      </c>
      <c r="F40" s="14" t="s">
        <v>417</v>
      </c>
      <c r="G40" s="6"/>
      <c r="H40" s="22"/>
      <c r="I40" s="7">
        <f t="shared" si="0"/>
        <v>0</v>
      </c>
      <c r="J40" s="8" t="s">
        <v>221</v>
      </c>
      <c r="K40" s="7" t="s">
        <v>418</v>
      </c>
      <c r="L40" s="7" t="s">
        <v>419</v>
      </c>
      <c r="M40" s="7"/>
      <c r="N40" s="7"/>
      <c r="O40" s="20"/>
      <c r="P40" s="20"/>
      <c r="Q40" s="7"/>
      <c r="R40" s="7"/>
      <c r="S40" s="7"/>
      <c r="T40" s="27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1:41" ht="55.9" customHeight="1" x14ac:dyDescent="0.15">
      <c r="A41" s="2"/>
      <c r="B41" s="6" t="s">
        <v>132</v>
      </c>
      <c r="C41" s="7" t="s">
        <v>102</v>
      </c>
      <c r="D41" s="14" t="s">
        <v>420</v>
      </c>
      <c r="E41" s="14" t="s">
        <v>421</v>
      </c>
      <c r="F41" s="14" t="s">
        <v>422</v>
      </c>
      <c r="G41" s="6" t="s">
        <v>119</v>
      </c>
      <c r="H41" s="22" t="str">
        <f>HYPERLINK("#", "http://chidorishika.jp/")</f>
        <v>http://chidorishika.jp/</v>
      </c>
      <c r="I41" s="7">
        <f t="shared" si="0"/>
        <v>0</v>
      </c>
      <c r="J41" s="8" t="s">
        <v>221</v>
      </c>
      <c r="K41" s="7" t="s">
        <v>222</v>
      </c>
      <c r="L41" s="7" t="s">
        <v>423</v>
      </c>
      <c r="M41" s="7"/>
      <c r="N41" s="7"/>
      <c r="O41" s="20" t="s">
        <v>424</v>
      </c>
      <c r="P41" s="20" t="s">
        <v>425</v>
      </c>
      <c r="Q41" s="7"/>
      <c r="R41" s="7"/>
      <c r="S41" s="7" t="s">
        <v>120</v>
      </c>
      <c r="T41" s="27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1:41" ht="84" customHeight="1" x14ac:dyDescent="0.15">
      <c r="A42" s="2"/>
      <c r="B42" s="6" t="s">
        <v>132</v>
      </c>
      <c r="C42" s="7" t="s">
        <v>102</v>
      </c>
      <c r="D42" s="14" t="s">
        <v>426</v>
      </c>
      <c r="E42" s="14" t="s">
        <v>427</v>
      </c>
      <c r="F42" s="14" t="s">
        <v>428</v>
      </c>
      <c r="G42" s="6" t="s">
        <v>119</v>
      </c>
      <c r="H42" s="22" t="str">
        <f>HYPERLINK("#", "http://hanada-dental.com")</f>
        <v>http://hanada-dental.com</v>
      </c>
      <c r="I42" s="7">
        <f t="shared" si="0"/>
        <v>0</v>
      </c>
      <c r="J42" s="8" t="s">
        <v>221</v>
      </c>
      <c r="K42" s="7" t="s">
        <v>222</v>
      </c>
      <c r="L42" s="7" t="s">
        <v>255</v>
      </c>
      <c r="M42" s="7"/>
      <c r="N42" s="7"/>
      <c r="O42" s="20"/>
      <c r="P42" s="20" t="s">
        <v>429</v>
      </c>
      <c r="Q42" s="7"/>
      <c r="R42" s="7"/>
      <c r="S42" s="7"/>
      <c r="T42" s="27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</row>
    <row r="43" spans="1:41" ht="42" customHeight="1" x14ac:dyDescent="0.15">
      <c r="A43" s="2"/>
      <c r="B43" s="6" t="s">
        <v>132</v>
      </c>
      <c r="C43" s="7" t="s">
        <v>102</v>
      </c>
      <c r="D43" s="14" t="s">
        <v>430</v>
      </c>
      <c r="E43" s="14" t="s">
        <v>431</v>
      </c>
      <c r="F43" s="14" t="s">
        <v>432</v>
      </c>
      <c r="G43" s="6" t="s">
        <v>119</v>
      </c>
      <c r="H43" s="22" t="str">
        <f>HYPERLINK("#", "http://www.yuyukai.net")</f>
        <v>http://www.yuyukai.net</v>
      </c>
      <c r="I43" s="7">
        <f t="shared" si="0"/>
        <v>0</v>
      </c>
      <c r="J43" s="16" t="s">
        <v>433</v>
      </c>
      <c r="K43" s="7" t="s">
        <v>213</v>
      </c>
      <c r="L43" s="7" t="s">
        <v>434</v>
      </c>
      <c r="M43" s="7" t="s">
        <v>435</v>
      </c>
      <c r="N43" s="7" t="s">
        <v>435</v>
      </c>
      <c r="O43" s="20" t="s">
        <v>347</v>
      </c>
      <c r="P43" s="20" t="s">
        <v>436</v>
      </c>
      <c r="Q43" s="7"/>
      <c r="R43" s="7" t="s">
        <v>437</v>
      </c>
      <c r="S43" s="7" t="s">
        <v>120</v>
      </c>
      <c r="T43" s="27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</row>
    <row r="44" spans="1:41" ht="42" customHeight="1" x14ac:dyDescent="0.15">
      <c r="A44" s="2"/>
      <c r="B44" s="6" t="s">
        <v>133</v>
      </c>
      <c r="C44" s="7" t="s">
        <v>48</v>
      </c>
      <c r="D44" s="14" t="s">
        <v>438</v>
      </c>
      <c r="E44" s="14" t="s">
        <v>439</v>
      </c>
      <c r="F44" s="14" t="s">
        <v>440</v>
      </c>
      <c r="G44" s="6" t="s">
        <v>119</v>
      </c>
      <c r="H44" s="22" t="str">
        <f>HYPERLINK("#", "http://www.ozasa-dental.com/")</f>
        <v>http://www.ozasa-dental.com/</v>
      </c>
      <c r="I44" s="7">
        <f t="shared" si="0"/>
        <v>0</v>
      </c>
      <c r="J44" s="8" t="s">
        <v>441</v>
      </c>
      <c r="K44" s="7" t="s">
        <v>442</v>
      </c>
      <c r="L44" s="7" t="s">
        <v>443</v>
      </c>
      <c r="M44" s="7"/>
      <c r="N44" s="7"/>
      <c r="O44" s="20" t="s">
        <v>444</v>
      </c>
      <c r="P44" s="20" t="s">
        <v>445</v>
      </c>
      <c r="Q44" s="7"/>
      <c r="R44" s="7"/>
      <c r="S44" s="7"/>
      <c r="T44" s="27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</row>
    <row r="45" spans="1:41" ht="42" customHeight="1" x14ac:dyDescent="0.15">
      <c r="A45" s="2"/>
      <c r="B45" s="6" t="s">
        <v>133</v>
      </c>
      <c r="C45" s="7" t="s">
        <v>48</v>
      </c>
      <c r="D45" s="14" t="s">
        <v>452</v>
      </c>
      <c r="E45" s="14" t="s">
        <v>453</v>
      </c>
      <c r="F45" s="14" t="s">
        <v>454</v>
      </c>
      <c r="G45" s="6"/>
      <c r="H45" s="22"/>
      <c r="I45" s="7">
        <f>AE45</f>
        <v>0</v>
      </c>
      <c r="J45" s="8" t="s">
        <v>455</v>
      </c>
      <c r="K45" s="7" t="s">
        <v>200</v>
      </c>
      <c r="L45" s="7" t="s">
        <v>456</v>
      </c>
      <c r="M45" s="7"/>
      <c r="N45" s="7"/>
      <c r="O45" s="20"/>
      <c r="P45" s="20"/>
      <c r="Q45" s="7"/>
      <c r="R45" s="7"/>
      <c r="S45" s="7"/>
      <c r="T45" s="27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</row>
    <row r="46" spans="1:41" ht="33.75" customHeight="1" x14ac:dyDescent="0.15">
      <c r="A46" s="2"/>
      <c r="B46" s="6" t="s">
        <v>133</v>
      </c>
      <c r="C46" s="7" t="s">
        <v>48</v>
      </c>
      <c r="D46" s="14" t="s">
        <v>457</v>
      </c>
      <c r="E46" s="14" t="s">
        <v>458</v>
      </c>
      <c r="F46" s="14" t="s">
        <v>459</v>
      </c>
      <c r="G46" s="6"/>
      <c r="H46" s="22"/>
      <c r="I46" s="7">
        <f>AE46</f>
        <v>0</v>
      </c>
      <c r="J46" s="8" t="s">
        <v>460</v>
      </c>
      <c r="K46" s="7" t="s">
        <v>461</v>
      </c>
      <c r="L46" s="7" t="s">
        <v>349</v>
      </c>
      <c r="M46" s="7"/>
      <c r="N46" s="7"/>
      <c r="O46" s="20" t="s">
        <v>462</v>
      </c>
      <c r="P46" s="20" t="s">
        <v>462</v>
      </c>
      <c r="Q46" s="7"/>
      <c r="R46" s="7"/>
      <c r="S46" s="7" t="s">
        <v>120</v>
      </c>
      <c r="T46" s="27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</row>
    <row r="47" spans="1:41" ht="42" customHeight="1" x14ac:dyDescent="0.15">
      <c r="A47" s="2"/>
      <c r="B47" s="6" t="s">
        <v>133</v>
      </c>
      <c r="C47" s="7" t="s">
        <v>49</v>
      </c>
      <c r="D47" s="14" t="s">
        <v>446</v>
      </c>
      <c r="E47" s="14" t="s">
        <v>447</v>
      </c>
      <c r="F47" s="14" t="s">
        <v>448</v>
      </c>
      <c r="G47" s="6"/>
      <c r="H47" s="22"/>
      <c r="I47" s="7">
        <f t="shared" si="0"/>
        <v>0</v>
      </c>
      <c r="J47" s="8" t="s">
        <v>221</v>
      </c>
      <c r="K47" s="7" t="s">
        <v>332</v>
      </c>
      <c r="L47" s="7" t="s">
        <v>449</v>
      </c>
      <c r="M47" s="7"/>
      <c r="N47" s="7"/>
      <c r="O47" s="20" t="s">
        <v>450</v>
      </c>
      <c r="P47" s="20" t="s">
        <v>451</v>
      </c>
      <c r="Q47" s="7"/>
      <c r="R47" s="7"/>
      <c r="S47" s="7" t="s">
        <v>120</v>
      </c>
      <c r="T47" s="27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1:41" ht="42" customHeight="1" x14ac:dyDescent="0.15">
      <c r="A48" s="2"/>
      <c r="B48" s="6" t="s">
        <v>127</v>
      </c>
      <c r="C48" s="7" t="s">
        <v>53</v>
      </c>
      <c r="D48" s="14" t="s">
        <v>463</v>
      </c>
      <c r="E48" s="14" t="s">
        <v>464</v>
      </c>
      <c r="F48" s="14" t="s">
        <v>465</v>
      </c>
      <c r="G48" s="6" t="s">
        <v>119</v>
      </c>
      <c r="H48" s="22" t="str">
        <f>HYPERLINK("#", "http://jaycee.net")</f>
        <v>http://jaycee.net</v>
      </c>
      <c r="I48" s="7">
        <f t="shared" si="0"/>
        <v>0</v>
      </c>
      <c r="J48" s="16" t="s">
        <v>466</v>
      </c>
      <c r="K48" s="7" t="s">
        <v>222</v>
      </c>
      <c r="L48" s="7" t="s">
        <v>349</v>
      </c>
      <c r="M48" s="7"/>
      <c r="N48" s="7" t="s">
        <v>354</v>
      </c>
      <c r="O48" s="20" t="s">
        <v>222</v>
      </c>
      <c r="P48" s="20" t="s">
        <v>348</v>
      </c>
      <c r="Q48" s="7"/>
      <c r="R48" s="7"/>
      <c r="S48" s="7" t="s">
        <v>120</v>
      </c>
      <c r="T48" s="27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spans="1:41" ht="42" customHeight="1" x14ac:dyDescent="0.15">
      <c r="A49" s="2"/>
      <c r="B49" s="6" t="s">
        <v>127</v>
      </c>
      <c r="C49" s="7" t="s">
        <v>53</v>
      </c>
      <c r="D49" s="14" t="s">
        <v>467</v>
      </c>
      <c r="E49" s="14" t="s">
        <v>468</v>
      </c>
      <c r="F49" s="14" t="s">
        <v>469</v>
      </c>
      <c r="G49" s="6" t="s">
        <v>119</v>
      </c>
      <c r="H49" s="22" t="str">
        <f>HYPERLINK("#", "http://teriha.dental")</f>
        <v>http://teriha.dental</v>
      </c>
      <c r="I49" s="7">
        <f t="shared" si="0"/>
        <v>0</v>
      </c>
      <c r="J49" s="16" t="s">
        <v>470</v>
      </c>
      <c r="K49" s="7" t="s">
        <v>471</v>
      </c>
      <c r="L49" s="7" t="s">
        <v>472</v>
      </c>
      <c r="M49" s="7" t="s">
        <v>473</v>
      </c>
      <c r="N49" s="7"/>
      <c r="O49" s="20" t="s">
        <v>474</v>
      </c>
      <c r="P49" s="20" t="s">
        <v>349</v>
      </c>
      <c r="Q49" s="7" t="s">
        <v>354</v>
      </c>
      <c r="R49" s="7"/>
      <c r="S49" s="7" t="s">
        <v>120</v>
      </c>
      <c r="T49" s="27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</row>
    <row r="50" spans="1:41" ht="42" customHeight="1" x14ac:dyDescent="0.15">
      <c r="A50" s="2"/>
      <c r="B50" s="6" t="s">
        <v>134</v>
      </c>
      <c r="C50" s="7" t="s">
        <v>75</v>
      </c>
      <c r="D50" s="14" t="s">
        <v>480</v>
      </c>
      <c r="E50" s="14" t="s">
        <v>481</v>
      </c>
      <c r="F50" s="14" t="s">
        <v>482</v>
      </c>
      <c r="G50" s="6" t="s">
        <v>119</v>
      </c>
      <c r="H50" s="22" t="str">
        <f>HYPERLINK("#", "https://www.sakamoto-shikaiin.com/")</f>
        <v>https://www.sakamoto-shikaiin.com/</v>
      </c>
      <c r="I50" s="7">
        <f t="shared" si="0"/>
        <v>0</v>
      </c>
      <c r="J50" s="8" t="s">
        <v>483</v>
      </c>
      <c r="K50" s="7" t="s">
        <v>222</v>
      </c>
      <c r="L50" s="7" t="s">
        <v>484</v>
      </c>
      <c r="M50" s="7"/>
      <c r="N50" s="7"/>
      <c r="O50" s="20" t="s">
        <v>485</v>
      </c>
      <c r="P50" s="20" t="s">
        <v>486</v>
      </c>
      <c r="Q50" s="7"/>
      <c r="R50" s="7"/>
      <c r="S50" s="7" t="s">
        <v>120</v>
      </c>
      <c r="T50" s="27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</row>
    <row r="51" spans="1:41" ht="28.15" customHeight="1" x14ac:dyDescent="0.15">
      <c r="A51" s="2"/>
      <c r="B51" s="6" t="s">
        <v>134</v>
      </c>
      <c r="C51" s="7" t="s">
        <v>100</v>
      </c>
      <c r="D51" s="14" t="s">
        <v>475</v>
      </c>
      <c r="E51" s="14" t="s">
        <v>476</v>
      </c>
      <c r="F51" s="14" t="s">
        <v>477</v>
      </c>
      <c r="G51" s="6" t="s">
        <v>119</v>
      </c>
      <c r="H51" s="22" t="str">
        <f>HYPERLINK("#", "http://www.koga-dc.com")</f>
        <v>http://www.koga-dc.com</v>
      </c>
      <c r="I51" s="7">
        <f>AE51</f>
        <v>0</v>
      </c>
      <c r="J51" s="16" t="s">
        <v>478</v>
      </c>
      <c r="K51" s="7" t="s">
        <v>281</v>
      </c>
      <c r="L51" s="7" t="s">
        <v>479</v>
      </c>
      <c r="M51" s="7"/>
      <c r="N51" s="7"/>
      <c r="O51" s="20"/>
      <c r="P51" s="20"/>
      <c r="Q51" s="7"/>
      <c r="R51" s="7"/>
      <c r="S51" s="7" t="s">
        <v>120</v>
      </c>
      <c r="T51" s="27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spans="1:41" ht="70.150000000000006" customHeight="1" x14ac:dyDescent="0.15">
      <c r="A52" s="2"/>
      <c r="B52" s="6" t="s">
        <v>134</v>
      </c>
      <c r="C52" s="7" t="s">
        <v>100</v>
      </c>
      <c r="D52" s="14" t="s">
        <v>487</v>
      </c>
      <c r="E52" s="14" t="s">
        <v>488</v>
      </c>
      <c r="F52" s="14" t="s">
        <v>489</v>
      </c>
      <c r="G52" s="6" t="s">
        <v>119</v>
      </c>
      <c r="H52" s="22" t="str">
        <f>HYPERLINK("#", "http://www.heart-dental.net")</f>
        <v>http://www.heart-dental.net</v>
      </c>
      <c r="I52" s="7">
        <f t="shared" si="0"/>
        <v>0</v>
      </c>
      <c r="J52" s="16" t="s">
        <v>490</v>
      </c>
      <c r="K52" s="7" t="s">
        <v>491</v>
      </c>
      <c r="L52" s="7" t="s">
        <v>492</v>
      </c>
      <c r="M52" s="7" t="s">
        <v>493</v>
      </c>
      <c r="N52" s="7"/>
      <c r="O52" s="20" t="s">
        <v>494</v>
      </c>
      <c r="P52" s="20" t="s">
        <v>495</v>
      </c>
      <c r="Q52" s="7"/>
      <c r="R52" s="7"/>
      <c r="S52" s="7"/>
      <c r="T52" s="27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</row>
    <row r="53" spans="1:41" ht="42" customHeight="1" x14ac:dyDescent="0.15">
      <c r="A53" s="2"/>
      <c r="B53" s="7" t="s">
        <v>135</v>
      </c>
      <c r="C53" s="7" t="s">
        <v>72</v>
      </c>
      <c r="D53" s="14" t="s">
        <v>531</v>
      </c>
      <c r="E53" s="14" t="s">
        <v>532</v>
      </c>
      <c r="F53" s="14" t="s">
        <v>533</v>
      </c>
      <c r="G53" s="6" t="s">
        <v>119</v>
      </c>
      <c r="H53" s="24" t="str">
        <f>HYPERLINK("#", "http://www.noda-dc.com")</f>
        <v>http://www.noda-dc.com</v>
      </c>
      <c r="I53" s="7">
        <f>AE53</f>
        <v>0</v>
      </c>
      <c r="J53" s="8" t="s">
        <v>534</v>
      </c>
      <c r="K53" s="7" t="s">
        <v>222</v>
      </c>
      <c r="L53" s="7" t="s">
        <v>535</v>
      </c>
      <c r="M53" s="7"/>
      <c r="N53" s="7"/>
      <c r="O53" s="20" t="s">
        <v>485</v>
      </c>
      <c r="P53" s="20" t="s">
        <v>536</v>
      </c>
      <c r="Q53" s="7"/>
      <c r="R53" s="7"/>
      <c r="S53" s="7" t="s">
        <v>537</v>
      </c>
      <c r="T53" s="27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</row>
    <row r="54" spans="1:41" ht="42" customHeight="1" x14ac:dyDescent="0.15">
      <c r="A54" s="2"/>
      <c r="B54" s="7" t="s">
        <v>135</v>
      </c>
      <c r="C54" s="7" t="s">
        <v>72</v>
      </c>
      <c r="D54" s="14" t="s">
        <v>538</v>
      </c>
      <c r="E54" s="14" t="s">
        <v>539</v>
      </c>
      <c r="F54" s="14" t="s">
        <v>540</v>
      </c>
      <c r="G54" s="6" t="s">
        <v>119</v>
      </c>
      <c r="H54" s="22" t="str">
        <f>HYPERLINK("#", "http://kenchomae.dental/")</f>
        <v>http://kenchomae.dental/</v>
      </c>
      <c r="I54" s="7">
        <f>AE54</f>
        <v>0</v>
      </c>
      <c r="J54" s="8" t="s">
        <v>541</v>
      </c>
      <c r="K54" s="7" t="s">
        <v>542</v>
      </c>
      <c r="L54" s="7" t="s">
        <v>296</v>
      </c>
      <c r="M54" s="7" t="s">
        <v>543</v>
      </c>
      <c r="N54" s="7" t="s">
        <v>543</v>
      </c>
      <c r="O54" s="21" t="s">
        <v>544</v>
      </c>
      <c r="P54" s="20" t="s">
        <v>545</v>
      </c>
      <c r="Q54" s="7" t="s">
        <v>546</v>
      </c>
      <c r="R54" s="7" t="s">
        <v>546</v>
      </c>
      <c r="S54" s="7" t="s">
        <v>120</v>
      </c>
      <c r="T54" s="27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</row>
    <row r="55" spans="1:41" ht="70.150000000000006" customHeight="1" x14ac:dyDescent="0.15">
      <c r="A55" s="2"/>
      <c r="B55" s="7" t="s">
        <v>135</v>
      </c>
      <c r="C55" s="7" t="s">
        <v>43</v>
      </c>
      <c r="D55" s="14" t="s">
        <v>496</v>
      </c>
      <c r="E55" s="14" t="s">
        <v>497</v>
      </c>
      <c r="F55" s="14" t="s">
        <v>498</v>
      </c>
      <c r="G55" s="6" t="s">
        <v>119</v>
      </c>
      <c r="H55" s="22" t="str">
        <f>HYPERLINK("#", "http://otokakai.com")</f>
        <v>http://otokakai.com</v>
      </c>
      <c r="I55" s="7">
        <f t="shared" si="0"/>
        <v>0</v>
      </c>
      <c r="J55" s="17" t="s">
        <v>499</v>
      </c>
      <c r="K55" s="7" t="s">
        <v>500</v>
      </c>
      <c r="L55" s="7" t="s">
        <v>425</v>
      </c>
      <c r="M55" s="7"/>
      <c r="N55" s="7"/>
      <c r="O55" s="20" t="s">
        <v>501</v>
      </c>
      <c r="P55" s="20" t="s">
        <v>425</v>
      </c>
      <c r="Q55" s="7"/>
      <c r="R55" s="7"/>
      <c r="S55" s="7" t="s">
        <v>120</v>
      </c>
      <c r="T55" s="27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</row>
    <row r="56" spans="1:41" ht="42" customHeight="1" x14ac:dyDescent="0.15">
      <c r="A56" s="2"/>
      <c r="B56" s="7" t="s">
        <v>135</v>
      </c>
      <c r="C56" s="7" t="s">
        <v>43</v>
      </c>
      <c r="D56" s="14" t="s">
        <v>503</v>
      </c>
      <c r="E56" s="14" t="s">
        <v>504</v>
      </c>
      <c r="F56" s="14" t="s">
        <v>505</v>
      </c>
      <c r="G56" s="6"/>
      <c r="H56" s="22"/>
      <c r="I56" s="7">
        <f t="shared" si="0"/>
        <v>0</v>
      </c>
      <c r="J56" s="8" t="s">
        <v>483</v>
      </c>
      <c r="K56" s="7" t="s">
        <v>506</v>
      </c>
      <c r="L56" s="7" t="s">
        <v>507</v>
      </c>
      <c r="M56" s="7"/>
      <c r="N56" s="7"/>
      <c r="O56" s="20"/>
      <c r="P56" s="20"/>
      <c r="Q56" s="7"/>
      <c r="R56" s="7"/>
      <c r="S56" s="7"/>
      <c r="T56" s="27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</row>
    <row r="57" spans="1:41" s="10" customFormat="1" ht="35.1" customHeight="1" x14ac:dyDescent="0.15">
      <c r="A57" s="2"/>
      <c r="B57" s="7" t="s">
        <v>135</v>
      </c>
      <c r="C57" s="7" t="s">
        <v>43</v>
      </c>
      <c r="D57" s="14" t="s">
        <v>508</v>
      </c>
      <c r="E57" s="14" t="s">
        <v>509</v>
      </c>
      <c r="F57" s="14" t="s">
        <v>510</v>
      </c>
      <c r="G57" s="6" t="s">
        <v>119</v>
      </c>
      <c r="H57" s="22" t="str">
        <f>HYPERLINK("#", "https://shinkai-dc.net")</f>
        <v>https://shinkai-dc.net</v>
      </c>
      <c r="I57" s="7">
        <f t="shared" si="0"/>
        <v>0</v>
      </c>
      <c r="J57" s="8" t="s">
        <v>483</v>
      </c>
      <c r="K57" s="7" t="s">
        <v>511</v>
      </c>
      <c r="L57" s="7" t="s">
        <v>349</v>
      </c>
      <c r="M57" s="7"/>
      <c r="N57" s="7"/>
      <c r="O57" s="20" t="s">
        <v>512</v>
      </c>
      <c r="P57" s="20" t="s">
        <v>349</v>
      </c>
      <c r="Q57" s="7"/>
      <c r="R57" s="7"/>
      <c r="S57" s="7" t="s">
        <v>120</v>
      </c>
      <c r="T57" s="27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</row>
    <row r="58" spans="1:41" ht="42" customHeight="1" x14ac:dyDescent="0.15">
      <c r="A58" s="2"/>
      <c r="B58" s="7" t="s">
        <v>135</v>
      </c>
      <c r="C58" s="7" t="s">
        <v>43</v>
      </c>
      <c r="D58" s="14" t="s">
        <v>513</v>
      </c>
      <c r="E58" s="14" t="s">
        <v>514</v>
      </c>
      <c r="F58" s="14" t="s">
        <v>515</v>
      </c>
      <c r="G58" s="6"/>
      <c r="H58" s="22"/>
      <c r="I58" s="7">
        <f t="shared" si="0"/>
        <v>0</v>
      </c>
      <c r="J58" s="16" t="s">
        <v>516</v>
      </c>
      <c r="K58" s="7"/>
      <c r="L58" s="7" t="s">
        <v>517</v>
      </c>
      <c r="M58" s="7"/>
      <c r="N58" s="7"/>
      <c r="O58" s="20" t="s">
        <v>387</v>
      </c>
      <c r="P58" s="20"/>
      <c r="Q58" s="7"/>
      <c r="R58" s="7"/>
      <c r="S58" s="7"/>
      <c r="T58" s="27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1:41" ht="28.15" customHeight="1" x14ac:dyDescent="0.15">
      <c r="A59" s="2"/>
      <c r="B59" s="7" t="s">
        <v>135</v>
      </c>
      <c r="C59" s="7" t="s">
        <v>43</v>
      </c>
      <c r="D59" s="14" t="s">
        <v>518</v>
      </c>
      <c r="E59" s="14" t="s">
        <v>519</v>
      </c>
      <c r="F59" s="14" t="s">
        <v>520</v>
      </c>
      <c r="G59" s="6" t="s">
        <v>119</v>
      </c>
      <c r="H59" s="22" t="s">
        <v>522</v>
      </c>
      <c r="I59" s="7">
        <f t="shared" si="0"/>
        <v>0</v>
      </c>
      <c r="J59" s="16" t="s">
        <v>521</v>
      </c>
      <c r="K59" s="7" t="s">
        <v>523</v>
      </c>
      <c r="L59" s="7" t="s">
        <v>524</v>
      </c>
      <c r="M59" s="7"/>
      <c r="N59" s="7"/>
      <c r="O59" s="20" t="s">
        <v>523</v>
      </c>
      <c r="P59" s="20" t="s">
        <v>524</v>
      </c>
      <c r="Q59" s="7"/>
      <c r="R59" s="7"/>
      <c r="S59" s="7" t="s">
        <v>120</v>
      </c>
      <c r="T59" s="27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1:41" ht="42" customHeight="1" x14ac:dyDescent="0.15">
      <c r="A60" s="2"/>
      <c r="B60" s="7" t="s">
        <v>135</v>
      </c>
      <c r="C60" s="7" t="s">
        <v>43</v>
      </c>
      <c r="D60" s="14" t="s">
        <v>525</v>
      </c>
      <c r="E60" s="14" t="s">
        <v>526</v>
      </c>
      <c r="F60" s="14" t="s">
        <v>527</v>
      </c>
      <c r="G60" s="6" t="s">
        <v>119</v>
      </c>
      <c r="H60" s="22" t="str">
        <f>HYPERLINK("#", "http://gofukumachi-dc.com")</f>
        <v>http://gofukumachi-dc.com</v>
      </c>
      <c r="I60" s="7">
        <f t="shared" si="0"/>
        <v>0</v>
      </c>
      <c r="J60" s="16" t="s">
        <v>528</v>
      </c>
      <c r="K60" s="7" t="s">
        <v>529</v>
      </c>
      <c r="L60" s="7" t="s">
        <v>530</v>
      </c>
      <c r="M60" s="7" t="s">
        <v>213</v>
      </c>
      <c r="N60" s="7"/>
      <c r="O60" s="20"/>
      <c r="P60" s="20"/>
      <c r="Q60" s="7"/>
      <c r="R60" s="7"/>
      <c r="S60" s="7"/>
      <c r="T60" s="27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1:41" ht="42" customHeight="1" x14ac:dyDescent="0.15">
      <c r="A61" s="2"/>
      <c r="B61" s="7" t="s">
        <v>136</v>
      </c>
      <c r="C61" s="7" t="s">
        <v>52</v>
      </c>
      <c r="D61" s="14" t="s">
        <v>553</v>
      </c>
      <c r="E61" s="14" t="s">
        <v>554</v>
      </c>
      <c r="F61" s="14" t="s">
        <v>555</v>
      </c>
      <c r="G61" s="6" t="s">
        <v>119</v>
      </c>
      <c r="H61" s="22" t="str">
        <f>HYPERLINK("#", "http://www.cadc.jp")</f>
        <v>http://www.cadc.jp</v>
      </c>
      <c r="I61" s="7">
        <f t="shared" ref="I61:I66" si="1">AE61</f>
        <v>0</v>
      </c>
      <c r="J61" s="16" t="s">
        <v>556</v>
      </c>
      <c r="K61" s="7" t="s">
        <v>557</v>
      </c>
      <c r="L61" s="7" t="s">
        <v>558</v>
      </c>
      <c r="M61" s="7"/>
      <c r="N61" s="7"/>
      <c r="O61" s="20"/>
      <c r="P61" s="20"/>
      <c r="Q61" s="7"/>
      <c r="R61" s="7"/>
      <c r="S61" s="7" t="s">
        <v>120</v>
      </c>
      <c r="T61" s="27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1:41" ht="33" customHeight="1" x14ac:dyDescent="0.15">
      <c r="A62" s="2"/>
      <c r="B62" s="7" t="s">
        <v>136</v>
      </c>
      <c r="C62" s="7" t="s">
        <v>52</v>
      </c>
      <c r="D62" s="14" t="s">
        <v>559</v>
      </c>
      <c r="E62" s="14" t="s">
        <v>560</v>
      </c>
      <c r="F62" s="14" t="s">
        <v>561</v>
      </c>
      <c r="G62" s="6" t="s">
        <v>119</v>
      </c>
      <c r="H62" s="22" t="str">
        <f>HYPERLINK("#", "http://www.yu-dc.jp/")</f>
        <v>http://www.yu-dc.jp/</v>
      </c>
      <c r="I62" s="7">
        <f t="shared" si="1"/>
        <v>0</v>
      </c>
      <c r="J62" s="14" t="s">
        <v>562</v>
      </c>
      <c r="K62" s="7" t="s">
        <v>563</v>
      </c>
      <c r="L62" s="7" t="s">
        <v>564</v>
      </c>
      <c r="M62" s="7"/>
      <c r="N62" s="7"/>
      <c r="O62" s="20"/>
      <c r="P62" s="20" t="s">
        <v>565</v>
      </c>
      <c r="Q62" s="7"/>
      <c r="R62" s="7"/>
      <c r="S62" s="7" t="s">
        <v>120</v>
      </c>
      <c r="T62" s="27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1:41" ht="69.95" customHeight="1" x14ac:dyDescent="0.15">
      <c r="A63" s="2"/>
      <c r="B63" s="7" t="s">
        <v>136</v>
      </c>
      <c r="C63" s="7" t="s">
        <v>52</v>
      </c>
      <c r="D63" s="14" t="s">
        <v>566</v>
      </c>
      <c r="E63" s="14" t="s">
        <v>567</v>
      </c>
      <c r="F63" s="14" t="s">
        <v>568</v>
      </c>
      <c r="G63" s="6" t="s">
        <v>119</v>
      </c>
      <c r="H63" s="22" t="str">
        <f>HYPERLINK("#", "https://howashi-dental.com/")</f>
        <v>https://howashi-dental.com/</v>
      </c>
      <c r="I63" s="7">
        <f t="shared" si="1"/>
        <v>0</v>
      </c>
      <c r="J63" s="14" t="s">
        <v>483</v>
      </c>
      <c r="K63" s="7" t="s">
        <v>403</v>
      </c>
      <c r="L63" s="7" t="s">
        <v>569</v>
      </c>
      <c r="M63" s="7"/>
      <c r="N63" s="7"/>
      <c r="O63" s="20" t="s">
        <v>122</v>
      </c>
      <c r="P63" s="20" t="s">
        <v>122</v>
      </c>
      <c r="Q63" s="7" t="s">
        <v>570</v>
      </c>
      <c r="R63" s="7" t="s">
        <v>570</v>
      </c>
      <c r="S63" s="7" t="s">
        <v>120</v>
      </c>
      <c r="T63" s="27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1:41" ht="33.75" customHeight="1" x14ac:dyDescent="0.15">
      <c r="A64" s="2"/>
      <c r="B64" s="7" t="s">
        <v>136</v>
      </c>
      <c r="C64" s="7" t="s">
        <v>52</v>
      </c>
      <c r="D64" s="14" t="s">
        <v>571</v>
      </c>
      <c r="E64" s="14" t="s">
        <v>572</v>
      </c>
      <c r="F64" s="14" t="s">
        <v>573</v>
      </c>
      <c r="G64" s="6" t="s">
        <v>119</v>
      </c>
      <c r="H64" s="22" t="str">
        <f>HYPERLINK("#", "https://www.gen-dc.com/")</f>
        <v>https://www.gen-dc.com/</v>
      </c>
      <c r="I64" s="7">
        <f t="shared" si="1"/>
        <v>0</v>
      </c>
      <c r="J64" s="14" t="s">
        <v>574</v>
      </c>
      <c r="K64" s="7" t="s">
        <v>575</v>
      </c>
      <c r="L64" s="6" t="s">
        <v>1787</v>
      </c>
      <c r="M64" s="7"/>
      <c r="N64" s="7"/>
      <c r="O64" s="20"/>
      <c r="P64" s="20"/>
      <c r="Q64" s="7"/>
      <c r="R64" s="7"/>
      <c r="S64" s="7"/>
      <c r="T64" s="27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1:41" ht="42" customHeight="1" x14ac:dyDescent="0.15">
      <c r="A65" s="2"/>
      <c r="B65" s="7" t="s">
        <v>136</v>
      </c>
      <c r="C65" s="7" t="s">
        <v>52</v>
      </c>
      <c r="D65" s="14" t="s">
        <v>576</v>
      </c>
      <c r="E65" s="14" t="s">
        <v>577</v>
      </c>
      <c r="F65" s="14" t="s">
        <v>578</v>
      </c>
      <c r="G65" s="6" t="s">
        <v>119</v>
      </c>
      <c r="H65" s="22" t="str">
        <f>HYPERLINK("#", "http://www.ogatapd.com/")</f>
        <v>http://www.ogatapd.com/</v>
      </c>
      <c r="I65" s="7">
        <f t="shared" si="1"/>
        <v>0</v>
      </c>
      <c r="J65" s="14" t="s">
        <v>579</v>
      </c>
      <c r="K65" s="7" t="s">
        <v>580</v>
      </c>
      <c r="L65" s="7" t="s">
        <v>581</v>
      </c>
      <c r="M65" s="7"/>
      <c r="N65" s="7"/>
      <c r="O65" s="20" t="s">
        <v>582</v>
      </c>
      <c r="P65" s="20" t="s">
        <v>582</v>
      </c>
      <c r="Q65" s="7"/>
      <c r="R65" s="7"/>
      <c r="S65" s="7" t="s">
        <v>120</v>
      </c>
      <c r="T65" s="27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1:41" ht="42" customHeight="1" x14ac:dyDescent="0.15">
      <c r="A66" s="2"/>
      <c r="B66" s="7" t="s">
        <v>136</v>
      </c>
      <c r="C66" s="7" t="s">
        <v>52</v>
      </c>
      <c r="D66" s="14" t="s">
        <v>583</v>
      </c>
      <c r="E66" s="14" t="s">
        <v>584</v>
      </c>
      <c r="F66" s="14" t="s">
        <v>585</v>
      </c>
      <c r="G66" s="6" t="s">
        <v>119</v>
      </c>
      <c r="H66" s="22" t="str">
        <f>HYPERLINK("#", "http://www.hakata-dc.jp")</f>
        <v>http://www.hakata-dc.jp</v>
      </c>
      <c r="I66" s="7">
        <f t="shared" si="1"/>
        <v>0</v>
      </c>
      <c r="J66" s="16" t="s">
        <v>586</v>
      </c>
      <c r="K66" s="7" t="s">
        <v>213</v>
      </c>
      <c r="L66" s="7" t="s">
        <v>308</v>
      </c>
      <c r="M66" s="7" t="s">
        <v>309</v>
      </c>
      <c r="N66" s="7" t="s">
        <v>309</v>
      </c>
      <c r="O66" s="20" t="s">
        <v>213</v>
      </c>
      <c r="P66" s="20" t="s">
        <v>308</v>
      </c>
      <c r="Q66" s="7" t="s">
        <v>309</v>
      </c>
      <c r="R66" s="7" t="s">
        <v>309</v>
      </c>
      <c r="S66" s="7" t="s">
        <v>120</v>
      </c>
      <c r="T66" s="27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1:41" ht="30" customHeight="1" x14ac:dyDescent="0.15">
      <c r="A67" s="2"/>
      <c r="B67" s="7" t="s">
        <v>136</v>
      </c>
      <c r="C67" s="7" t="s">
        <v>54</v>
      </c>
      <c r="D67" s="14" t="s">
        <v>547</v>
      </c>
      <c r="E67" s="14" t="s">
        <v>548</v>
      </c>
      <c r="F67" s="14" t="s">
        <v>549</v>
      </c>
      <c r="G67" s="6" t="s">
        <v>119</v>
      </c>
      <c r="H67" s="22" t="str">
        <f>HYPERLINK("#", "http://www.minami-dental.net")</f>
        <v>http://www.minami-dental.net</v>
      </c>
      <c r="I67" s="7">
        <f t="shared" si="0"/>
        <v>0</v>
      </c>
      <c r="J67" s="8" t="s">
        <v>550</v>
      </c>
      <c r="K67" s="7" t="s">
        <v>222</v>
      </c>
      <c r="L67" s="7" t="s">
        <v>551</v>
      </c>
      <c r="M67" s="7"/>
      <c r="N67" s="7"/>
      <c r="O67" s="20" t="s">
        <v>552</v>
      </c>
      <c r="P67" s="20" t="s">
        <v>552</v>
      </c>
      <c r="Q67" s="7"/>
      <c r="R67" s="7"/>
      <c r="S67" s="7" t="s">
        <v>120</v>
      </c>
      <c r="T67" s="27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</row>
    <row r="68" spans="1:41" ht="42" customHeight="1" x14ac:dyDescent="0.15">
      <c r="A68" s="2"/>
      <c r="B68" s="7" t="s">
        <v>137</v>
      </c>
      <c r="C68" s="7" t="s">
        <v>70</v>
      </c>
      <c r="D68" s="14" t="s">
        <v>620</v>
      </c>
      <c r="E68" s="14" t="s">
        <v>621</v>
      </c>
      <c r="F68" s="14" t="s">
        <v>622</v>
      </c>
      <c r="G68" s="6"/>
      <c r="H68" s="22"/>
      <c r="I68" s="7">
        <f>AE68</f>
        <v>0</v>
      </c>
      <c r="J68" s="14" t="s">
        <v>483</v>
      </c>
      <c r="K68" s="7" t="s">
        <v>403</v>
      </c>
      <c r="L68" s="7" t="s">
        <v>623</v>
      </c>
      <c r="M68" s="7"/>
      <c r="N68" s="7"/>
      <c r="O68" s="20" t="s">
        <v>570</v>
      </c>
      <c r="P68" s="20" t="s">
        <v>570</v>
      </c>
      <c r="Q68" s="7"/>
      <c r="R68" s="7"/>
      <c r="S68" s="7" t="s">
        <v>120</v>
      </c>
      <c r="T68" s="27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</row>
    <row r="69" spans="1:41" ht="55.9" customHeight="1" x14ac:dyDescent="0.15">
      <c r="A69" s="2"/>
      <c r="B69" s="7" t="s">
        <v>137</v>
      </c>
      <c r="C69" s="7" t="s">
        <v>70</v>
      </c>
      <c r="D69" s="14" t="s">
        <v>624</v>
      </c>
      <c r="E69" s="14" t="s">
        <v>625</v>
      </c>
      <c r="F69" s="14" t="s">
        <v>626</v>
      </c>
      <c r="G69" s="6" t="s">
        <v>119</v>
      </c>
      <c r="H69" s="22" t="str">
        <f>HYPERLINK("#", "https://www.takanodc.com/")</f>
        <v>https://www.takanodc.com/</v>
      </c>
      <c r="I69" s="7">
        <f>AE69</f>
        <v>0</v>
      </c>
      <c r="J69" s="14" t="s">
        <v>483</v>
      </c>
      <c r="K69" s="7" t="s">
        <v>222</v>
      </c>
      <c r="L69" s="7" t="s">
        <v>627</v>
      </c>
      <c r="M69" s="7"/>
      <c r="N69" s="7"/>
      <c r="O69" s="20"/>
      <c r="P69" s="20"/>
      <c r="Q69" s="7"/>
      <c r="R69" s="7"/>
      <c r="S69" s="7"/>
      <c r="T69" s="27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spans="1:41" ht="42" customHeight="1" x14ac:dyDescent="0.15">
      <c r="A70" s="2"/>
      <c r="B70" s="7" t="s">
        <v>137</v>
      </c>
      <c r="C70" s="7" t="s">
        <v>63</v>
      </c>
      <c r="D70" s="14" t="s">
        <v>603</v>
      </c>
      <c r="E70" s="14" t="s">
        <v>604</v>
      </c>
      <c r="F70" s="14" t="s">
        <v>605</v>
      </c>
      <c r="G70" s="6" t="s">
        <v>119</v>
      </c>
      <c r="H70" s="22" t="str">
        <f>HYPERLINK("#", "http://dental-japan.com")</f>
        <v>http://dental-japan.com</v>
      </c>
      <c r="I70" s="7">
        <f>AE70</f>
        <v>0</v>
      </c>
      <c r="J70" s="16" t="s">
        <v>606</v>
      </c>
      <c r="K70" s="7" t="s">
        <v>230</v>
      </c>
      <c r="L70" s="7" t="s">
        <v>208</v>
      </c>
      <c r="M70" s="7" t="s">
        <v>597</v>
      </c>
      <c r="N70" s="7" t="s">
        <v>597</v>
      </c>
      <c r="O70" s="20" t="s">
        <v>230</v>
      </c>
      <c r="P70" s="20" t="s">
        <v>349</v>
      </c>
      <c r="Q70" s="7"/>
      <c r="R70" s="7"/>
      <c r="S70" s="7"/>
      <c r="T70" s="27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</row>
    <row r="71" spans="1:41" ht="42" customHeight="1" x14ac:dyDescent="0.15">
      <c r="A71" s="2"/>
      <c r="B71" s="7" t="s">
        <v>137</v>
      </c>
      <c r="C71" s="7" t="s">
        <v>63</v>
      </c>
      <c r="D71" s="14" t="s">
        <v>607</v>
      </c>
      <c r="E71" s="14" t="s">
        <v>608</v>
      </c>
      <c r="F71" s="14" t="s">
        <v>609</v>
      </c>
      <c r="G71" s="6"/>
      <c r="H71" s="22"/>
      <c r="I71" s="7">
        <f>AE71</f>
        <v>0</v>
      </c>
      <c r="J71" s="18" t="s">
        <v>483</v>
      </c>
      <c r="K71" s="7" t="s">
        <v>222</v>
      </c>
      <c r="L71" s="7" t="s">
        <v>610</v>
      </c>
      <c r="M71" s="7"/>
      <c r="N71" s="7"/>
      <c r="O71" s="20"/>
      <c r="P71" s="20" t="s">
        <v>611</v>
      </c>
      <c r="Q71" s="7" t="s">
        <v>612</v>
      </c>
      <c r="R71" s="7" t="s">
        <v>612</v>
      </c>
      <c r="S71" s="7" t="s">
        <v>120</v>
      </c>
      <c r="T71" s="27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spans="1:41" ht="42" customHeight="1" x14ac:dyDescent="0.15">
      <c r="A72" s="2"/>
      <c r="B72" s="7" t="s">
        <v>137</v>
      </c>
      <c r="C72" s="7" t="s">
        <v>63</v>
      </c>
      <c r="D72" s="14" t="s">
        <v>613</v>
      </c>
      <c r="E72" s="14" t="s">
        <v>614</v>
      </c>
      <c r="F72" s="14" t="s">
        <v>615</v>
      </c>
      <c r="G72" s="6" t="s">
        <v>119</v>
      </c>
      <c r="H72" s="22" t="str">
        <f>HYPERLINK("#", "http://kamodental.com/")</f>
        <v>http://kamodental.com/</v>
      </c>
      <c r="I72" s="7">
        <f>AE72</f>
        <v>0</v>
      </c>
      <c r="J72" s="14" t="s">
        <v>483</v>
      </c>
      <c r="K72" s="7" t="s">
        <v>616</v>
      </c>
      <c r="L72" s="7" t="s">
        <v>617</v>
      </c>
      <c r="M72" s="7"/>
      <c r="N72" s="7"/>
      <c r="O72" s="20" t="s">
        <v>618</v>
      </c>
      <c r="P72" s="20" t="s">
        <v>619</v>
      </c>
      <c r="Q72" s="7"/>
      <c r="R72" s="7"/>
      <c r="S72" s="7" t="s">
        <v>120</v>
      </c>
      <c r="T72" s="27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</row>
    <row r="73" spans="1:41" ht="55.9" customHeight="1" x14ac:dyDescent="0.15">
      <c r="A73" s="2"/>
      <c r="B73" s="7" t="s">
        <v>137</v>
      </c>
      <c r="C73" s="7" t="s">
        <v>79</v>
      </c>
      <c r="D73" s="14" t="s">
        <v>587</v>
      </c>
      <c r="E73" s="14" t="s">
        <v>588</v>
      </c>
      <c r="F73" s="14" t="s">
        <v>589</v>
      </c>
      <c r="G73" s="6"/>
      <c r="H73" s="22" t="s">
        <v>123</v>
      </c>
      <c r="I73" s="7">
        <f t="shared" si="0"/>
        <v>0</v>
      </c>
      <c r="J73" s="16" t="s">
        <v>590</v>
      </c>
      <c r="K73" s="7" t="s">
        <v>591</v>
      </c>
      <c r="L73" s="7" t="s">
        <v>223</v>
      </c>
      <c r="M73" s="7"/>
      <c r="N73" s="7"/>
      <c r="O73" s="20" t="s">
        <v>591</v>
      </c>
      <c r="P73" s="20" t="s">
        <v>223</v>
      </c>
      <c r="Q73" s="7"/>
      <c r="R73" s="7"/>
      <c r="S73" s="7" t="s">
        <v>120</v>
      </c>
      <c r="T73" s="27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</row>
    <row r="74" spans="1:41" ht="55.9" customHeight="1" x14ac:dyDescent="0.15">
      <c r="A74" s="2"/>
      <c r="B74" s="7" t="s">
        <v>137</v>
      </c>
      <c r="C74" s="7" t="s">
        <v>592</v>
      </c>
      <c r="D74" s="14" t="s">
        <v>593</v>
      </c>
      <c r="E74" s="14" t="s">
        <v>594</v>
      </c>
      <c r="F74" s="14" t="s">
        <v>595</v>
      </c>
      <c r="G74" s="6"/>
      <c r="H74" s="22"/>
      <c r="I74" s="7">
        <f>AE74</f>
        <v>0</v>
      </c>
      <c r="J74" s="16" t="s">
        <v>596</v>
      </c>
      <c r="K74" s="7" t="s">
        <v>222</v>
      </c>
      <c r="L74" s="7" t="s">
        <v>208</v>
      </c>
      <c r="M74" s="7" t="s">
        <v>597</v>
      </c>
      <c r="N74" s="7" t="s">
        <v>597</v>
      </c>
      <c r="O74" s="20" t="s">
        <v>224</v>
      </c>
      <c r="P74" s="20" t="s">
        <v>257</v>
      </c>
      <c r="Q74" s="7"/>
      <c r="R74" s="7"/>
      <c r="S74" s="7"/>
      <c r="T74" s="27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</row>
    <row r="75" spans="1:41" ht="33.75" customHeight="1" x14ac:dyDescent="0.15">
      <c r="A75" s="2"/>
      <c r="B75" s="7" t="s">
        <v>137</v>
      </c>
      <c r="C75" s="7" t="s">
        <v>79</v>
      </c>
      <c r="D75" s="14" t="s">
        <v>598</v>
      </c>
      <c r="E75" s="14" t="s">
        <v>599</v>
      </c>
      <c r="F75" s="14" t="s">
        <v>600</v>
      </c>
      <c r="G75" s="6" t="s">
        <v>119</v>
      </c>
      <c r="H75" s="22" t="str">
        <f>HYPERLINK("#", "https://www.uemura-dental.net")</f>
        <v>https://www.uemura-dental.net</v>
      </c>
      <c r="I75" s="7">
        <f t="shared" ref="I75:I134" si="2">AE75</f>
        <v>0</v>
      </c>
      <c r="J75" s="14" t="s">
        <v>601</v>
      </c>
      <c r="K75" s="7" t="s">
        <v>222</v>
      </c>
      <c r="L75" s="7" t="s">
        <v>349</v>
      </c>
      <c r="M75" s="7"/>
      <c r="N75" s="7"/>
      <c r="O75" s="20"/>
      <c r="P75" s="20" t="s">
        <v>602</v>
      </c>
      <c r="Q75" s="7"/>
      <c r="R75" s="7"/>
      <c r="S75" s="7" t="s">
        <v>120</v>
      </c>
      <c r="T75" s="27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</row>
    <row r="76" spans="1:41" ht="42" customHeight="1" x14ac:dyDescent="0.15">
      <c r="A76" s="2"/>
      <c r="B76" s="7" t="s">
        <v>138</v>
      </c>
      <c r="C76" s="7" t="s">
        <v>56</v>
      </c>
      <c r="D76" s="14" t="s">
        <v>634</v>
      </c>
      <c r="E76" s="14" t="s">
        <v>635</v>
      </c>
      <c r="F76" s="14" t="s">
        <v>636</v>
      </c>
      <c r="G76" s="6" t="s">
        <v>119</v>
      </c>
      <c r="H76" s="22" t="str">
        <f>HYPERLINK("#", "https://www.kusuda-dc.com/")</f>
        <v>https://www.kusuda-dc.com/</v>
      </c>
      <c r="I76" s="7">
        <f t="shared" si="2"/>
        <v>0</v>
      </c>
      <c r="J76" s="18" t="s">
        <v>637</v>
      </c>
      <c r="K76" s="7" t="s">
        <v>222</v>
      </c>
      <c r="L76" s="7" t="s">
        <v>255</v>
      </c>
      <c r="M76" s="7"/>
      <c r="N76" s="7"/>
      <c r="O76" s="20"/>
      <c r="P76" s="20"/>
      <c r="Q76" s="7"/>
      <c r="R76" s="7"/>
      <c r="S76" s="7" t="s">
        <v>120</v>
      </c>
      <c r="T76" s="27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</row>
    <row r="77" spans="1:41" ht="28.15" customHeight="1" x14ac:dyDescent="0.15">
      <c r="A77" s="2"/>
      <c r="B77" s="7" t="s">
        <v>138</v>
      </c>
      <c r="C77" s="7" t="s">
        <v>35</v>
      </c>
      <c r="D77" s="14" t="s">
        <v>638</v>
      </c>
      <c r="E77" s="14" t="s">
        <v>639</v>
      </c>
      <c r="F77" s="14" t="s">
        <v>640</v>
      </c>
      <c r="G77" s="6"/>
      <c r="H77" s="22"/>
      <c r="I77" s="7">
        <f t="shared" si="2"/>
        <v>0</v>
      </c>
      <c r="J77" s="16" t="s">
        <v>641</v>
      </c>
      <c r="K77" s="7"/>
      <c r="L77" s="7"/>
      <c r="M77" s="7"/>
      <c r="N77" s="7"/>
      <c r="O77" s="20" t="s">
        <v>347</v>
      </c>
      <c r="P77" s="20" t="s">
        <v>642</v>
      </c>
      <c r="Q77" s="7"/>
      <c r="R77" s="7"/>
      <c r="S77" s="7" t="s">
        <v>120</v>
      </c>
      <c r="T77" s="27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</row>
    <row r="78" spans="1:41" ht="33.75" customHeight="1" x14ac:dyDescent="0.15">
      <c r="A78" s="2"/>
      <c r="B78" s="7" t="s">
        <v>138</v>
      </c>
      <c r="C78" s="7" t="s">
        <v>1</v>
      </c>
      <c r="D78" s="14" t="s">
        <v>628</v>
      </c>
      <c r="E78" s="14" t="s">
        <v>629</v>
      </c>
      <c r="F78" s="14" t="s">
        <v>630</v>
      </c>
      <c r="G78" s="6" t="s">
        <v>119</v>
      </c>
      <c r="H78" s="22" t="str">
        <f>HYPERLINK("#", "http://shibayamashika.com")</f>
        <v>http://shibayamashika.com</v>
      </c>
      <c r="I78" s="7">
        <f>AE78</f>
        <v>0</v>
      </c>
      <c r="J78" s="18" t="s">
        <v>631</v>
      </c>
      <c r="K78" s="7" t="s">
        <v>632</v>
      </c>
      <c r="L78" s="7" t="s">
        <v>633</v>
      </c>
      <c r="M78" s="7"/>
      <c r="N78" s="7"/>
      <c r="O78" s="20"/>
      <c r="P78" s="20"/>
      <c r="Q78" s="7"/>
      <c r="R78" s="7"/>
      <c r="S78" s="7" t="s">
        <v>120</v>
      </c>
      <c r="T78" s="27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</row>
    <row r="79" spans="1:41" ht="33.75" customHeight="1" x14ac:dyDescent="0.15">
      <c r="A79" s="2"/>
      <c r="B79" s="7" t="s">
        <v>139</v>
      </c>
      <c r="C79" s="7" t="s">
        <v>24</v>
      </c>
      <c r="D79" s="14" t="s">
        <v>643</v>
      </c>
      <c r="E79" s="14" t="s">
        <v>644</v>
      </c>
      <c r="F79" s="14" t="s">
        <v>645</v>
      </c>
      <c r="G79" s="6" t="s">
        <v>119</v>
      </c>
      <c r="H79" s="22" t="s">
        <v>646</v>
      </c>
      <c r="I79" s="7">
        <f t="shared" si="2"/>
        <v>0</v>
      </c>
      <c r="J79" s="14" t="s">
        <v>647</v>
      </c>
      <c r="K79" s="7" t="s">
        <v>205</v>
      </c>
      <c r="L79" s="7" t="s">
        <v>395</v>
      </c>
      <c r="M79" s="7"/>
      <c r="N79" s="7"/>
      <c r="O79" s="20" t="s">
        <v>648</v>
      </c>
      <c r="P79" s="20" t="s">
        <v>649</v>
      </c>
      <c r="Q79" s="7"/>
      <c r="R79" s="7"/>
      <c r="S79" s="7" t="s">
        <v>120</v>
      </c>
      <c r="T79" s="27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</row>
    <row r="80" spans="1:41" ht="35.1" customHeight="1" x14ac:dyDescent="0.15">
      <c r="A80" s="2"/>
      <c r="B80" s="7" t="s">
        <v>139</v>
      </c>
      <c r="C80" s="7" t="s">
        <v>25</v>
      </c>
      <c r="D80" s="14" t="s">
        <v>650</v>
      </c>
      <c r="E80" s="14" t="s">
        <v>651</v>
      </c>
      <c r="F80" s="14" t="s">
        <v>652</v>
      </c>
      <c r="G80" s="6" t="s">
        <v>119</v>
      </c>
      <c r="H80" s="22" t="str">
        <f>HYPERLINK("#", "http://hiromatsudc-kitty.com")</f>
        <v>http://hiromatsudc-kitty.com</v>
      </c>
      <c r="I80" s="7">
        <f t="shared" si="2"/>
        <v>0</v>
      </c>
      <c r="J80" s="14" t="s">
        <v>483</v>
      </c>
      <c r="K80" s="7" t="s">
        <v>281</v>
      </c>
      <c r="L80" s="7" t="s">
        <v>653</v>
      </c>
      <c r="M80" s="7"/>
      <c r="N80" s="7"/>
      <c r="O80" s="20"/>
      <c r="P80" s="20"/>
      <c r="Q80" s="7"/>
      <c r="R80" s="7"/>
      <c r="S80" s="7" t="s">
        <v>120</v>
      </c>
      <c r="T80" s="27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</row>
    <row r="81" spans="1:41" ht="35.1" customHeight="1" x14ac:dyDescent="0.15">
      <c r="A81" s="2"/>
      <c r="B81" s="7" t="s">
        <v>140</v>
      </c>
      <c r="C81" s="7" t="s">
        <v>64</v>
      </c>
      <c r="D81" s="14" t="s">
        <v>654</v>
      </c>
      <c r="E81" s="14" t="s">
        <v>655</v>
      </c>
      <c r="F81" s="14" t="s">
        <v>656</v>
      </c>
      <c r="G81" s="6" t="s">
        <v>119</v>
      </c>
      <c r="H81" s="22" t="str">
        <f>HYPERLINK("#", "http://t-y-dc.com")</f>
        <v>http://t-y-dc.com</v>
      </c>
      <c r="I81" s="7">
        <f t="shared" si="2"/>
        <v>0</v>
      </c>
      <c r="J81" s="14" t="s">
        <v>483</v>
      </c>
      <c r="K81" s="7" t="s">
        <v>657</v>
      </c>
      <c r="L81" s="7" t="s">
        <v>551</v>
      </c>
      <c r="M81" s="7"/>
      <c r="N81" s="7"/>
      <c r="O81" s="20" t="s">
        <v>658</v>
      </c>
      <c r="P81" s="20" t="s">
        <v>659</v>
      </c>
      <c r="Q81" s="7"/>
      <c r="R81" s="7"/>
      <c r="S81" s="7" t="s">
        <v>120</v>
      </c>
      <c r="T81" s="27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</row>
    <row r="82" spans="1:41" ht="42" customHeight="1" x14ac:dyDescent="0.15">
      <c r="A82" s="2"/>
      <c r="B82" s="7" t="s">
        <v>140</v>
      </c>
      <c r="C82" s="7" t="s">
        <v>64</v>
      </c>
      <c r="D82" s="14" t="s">
        <v>660</v>
      </c>
      <c r="E82" s="14" t="s">
        <v>661</v>
      </c>
      <c r="F82" s="14" t="s">
        <v>662</v>
      </c>
      <c r="G82" s="6"/>
      <c r="H82" s="22"/>
      <c r="I82" s="7">
        <f t="shared" si="2"/>
        <v>0</v>
      </c>
      <c r="J82" s="14" t="s">
        <v>663</v>
      </c>
      <c r="K82" s="7" t="s">
        <v>281</v>
      </c>
      <c r="L82" s="7" t="s">
        <v>664</v>
      </c>
      <c r="M82" s="7"/>
      <c r="N82" s="7"/>
      <c r="O82" s="20"/>
      <c r="P82" s="20"/>
      <c r="Q82" s="7"/>
      <c r="R82" s="7"/>
      <c r="S82" s="7"/>
      <c r="T82" s="27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</row>
    <row r="83" spans="1:41" ht="42" customHeight="1" x14ac:dyDescent="0.15">
      <c r="A83" s="2"/>
      <c r="B83" s="7" t="s">
        <v>141</v>
      </c>
      <c r="C83" s="7" t="s">
        <v>0</v>
      </c>
      <c r="D83" s="14" t="s">
        <v>676</v>
      </c>
      <c r="E83" s="14" t="s">
        <v>677</v>
      </c>
      <c r="F83" s="14" t="s">
        <v>678</v>
      </c>
      <c r="G83" s="6" t="s">
        <v>119</v>
      </c>
      <c r="H83" s="22" t="str">
        <f>HYPERLINK("#", "http://teshima-dental.com")</f>
        <v>http://teshima-dental.com</v>
      </c>
      <c r="I83" s="7">
        <f>AE83</f>
        <v>0</v>
      </c>
      <c r="J83" s="14" t="s">
        <v>483</v>
      </c>
      <c r="K83" s="7" t="s">
        <v>332</v>
      </c>
      <c r="L83" s="7" t="s">
        <v>679</v>
      </c>
      <c r="M83" s="7"/>
      <c r="N83" s="7"/>
      <c r="O83" s="20" t="s">
        <v>332</v>
      </c>
      <c r="P83" s="20" t="s">
        <v>680</v>
      </c>
      <c r="Q83" s="7"/>
      <c r="R83" s="7"/>
      <c r="S83" s="7" t="s">
        <v>120</v>
      </c>
      <c r="T83" s="27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</row>
    <row r="84" spans="1:41" ht="42" customHeight="1" x14ac:dyDescent="0.15">
      <c r="A84" s="2"/>
      <c r="B84" s="7" t="s">
        <v>141</v>
      </c>
      <c r="C84" s="7" t="s">
        <v>67</v>
      </c>
      <c r="D84" s="14" t="s">
        <v>665</v>
      </c>
      <c r="E84" s="14" t="s">
        <v>666</v>
      </c>
      <c r="F84" s="14" t="s">
        <v>667</v>
      </c>
      <c r="G84" s="6"/>
      <c r="H84" s="22"/>
      <c r="I84" s="7">
        <f t="shared" si="2"/>
        <v>0</v>
      </c>
      <c r="J84" s="16" t="s">
        <v>668</v>
      </c>
      <c r="K84" s="7" t="s">
        <v>222</v>
      </c>
      <c r="L84" s="7" t="s">
        <v>551</v>
      </c>
      <c r="M84" s="7"/>
      <c r="N84" s="7"/>
      <c r="O84" s="20" t="s">
        <v>485</v>
      </c>
      <c r="P84" s="20" t="s">
        <v>669</v>
      </c>
      <c r="Q84" s="7"/>
      <c r="R84" s="7"/>
      <c r="S84" s="7" t="s">
        <v>120</v>
      </c>
      <c r="T84" s="27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</row>
    <row r="85" spans="1:41" ht="28.15" customHeight="1" x14ac:dyDescent="0.15">
      <c r="A85" s="2"/>
      <c r="B85" s="7" t="s">
        <v>141</v>
      </c>
      <c r="C85" s="7" t="s">
        <v>67</v>
      </c>
      <c r="D85" s="14" t="s">
        <v>670</v>
      </c>
      <c r="E85" s="14" t="s">
        <v>671</v>
      </c>
      <c r="F85" s="14" t="s">
        <v>672</v>
      </c>
      <c r="G85" s="6"/>
      <c r="H85" s="22"/>
      <c r="I85" s="7">
        <f t="shared" si="2"/>
        <v>0</v>
      </c>
      <c r="J85" s="16" t="s">
        <v>673</v>
      </c>
      <c r="K85" s="7" t="s">
        <v>674</v>
      </c>
      <c r="L85" s="7" t="s">
        <v>675</v>
      </c>
      <c r="M85" s="7"/>
      <c r="N85" s="7"/>
      <c r="O85" s="20"/>
      <c r="P85" s="20" t="s">
        <v>675</v>
      </c>
      <c r="Q85" s="7"/>
      <c r="R85" s="7"/>
      <c r="S85" s="7" t="s">
        <v>120</v>
      </c>
      <c r="T85" s="27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</row>
    <row r="86" spans="1:41" ht="55.9" customHeight="1" x14ac:dyDescent="0.15">
      <c r="A86" s="2"/>
      <c r="B86" s="7" t="s">
        <v>142</v>
      </c>
      <c r="C86" s="7" t="s">
        <v>83</v>
      </c>
      <c r="D86" s="14" t="s">
        <v>685</v>
      </c>
      <c r="E86" s="14" t="s">
        <v>686</v>
      </c>
      <c r="F86" s="14" t="s">
        <v>687</v>
      </c>
      <c r="G86" s="6" t="s">
        <v>119</v>
      </c>
      <c r="H86" s="22" t="str">
        <f>HYPERLINK("#", "http://hayashi-do1199.p2.weblife.me/index.html")</f>
        <v>http://hayashi-do1199.p2.weblife.me/index.html</v>
      </c>
      <c r="I86" s="7">
        <f>AE86</f>
        <v>0</v>
      </c>
      <c r="J86" s="16" t="s">
        <v>688</v>
      </c>
      <c r="K86" s="7" t="s">
        <v>205</v>
      </c>
      <c r="L86" s="7" t="s">
        <v>377</v>
      </c>
      <c r="M86" s="7"/>
      <c r="N86" s="7"/>
      <c r="O86" s="20" t="s">
        <v>689</v>
      </c>
      <c r="P86" s="20" t="s">
        <v>690</v>
      </c>
      <c r="Q86" s="7"/>
      <c r="R86" s="7"/>
      <c r="S86" s="7" t="s">
        <v>120</v>
      </c>
      <c r="T86" s="27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</row>
    <row r="87" spans="1:41" ht="54" customHeight="1" x14ac:dyDescent="0.15">
      <c r="A87" s="2"/>
      <c r="B87" s="7" t="s">
        <v>142</v>
      </c>
      <c r="C87" s="7" t="s">
        <v>1</v>
      </c>
      <c r="D87" s="14" t="s">
        <v>681</v>
      </c>
      <c r="E87" s="14" t="s">
        <v>682</v>
      </c>
      <c r="F87" s="14" t="s">
        <v>683</v>
      </c>
      <c r="G87" s="6"/>
      <c r="H87" s="22"/>
      <c r="I87" s="7">
        <f t="shared" si="2"/>
        <v>0</v>
      </c>
      <c r="J87" s="14" t="s">
        <v>684</v>
      </c>
      <c r="K87" s="7" t="s">
        <v>200</v>
      </c>
      <c r="L87" s="7" t="s">
        <v>558</v>
      </c>
      <c r="M87" s="7"/>
      <c r="N87" s="7"/>
      <c r="O87" s="20" t="s">
        <v>200</v>
      </c>
      <c r="P87" s="20" t="s">
        <v>558</v>
      </c>
      <c r="Q87" s="7"/>
      <c r="R87" s="7"/>
      <c r="S87" s="7" t="s">
        <v>120</v>
      </c>
      <c r="T87" s="27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</row>
    <row r="88" spans="1:41" ht="35.1" customHeight="1" x14ac:dyDescent="0.15">
      <c r="A88" s="2"/>
      <c r="B88" s="7" t="s">
        <v>143</v>
      </c>
      <c r="C88" s="7" t="s">
        <v>11</v>
      </c>
      <c r="D88" s="14" t="s">
        <v>695</v>
      </c>
      <c r="E88" s="14" t="s">
        <v>144</v>
      </c>
      <c r="F88" s="14" t="s">
        <v>696</v>
      </c>
      <c r="G88" s="6" t="s">
        <v>119</v>
      </c>
      <c r="H88" s="22" t="str">
        <f>HYPERLINK("#", "https://esaki-dc.com/")</f>
        <v>https://esaki-dc.com/</v>
      </c>
      <c r="I88" s="7">
        <f>AE88</f>
        <v>0</v>
      </c>
      <c r="J88" s="14" t="s">
        <v>483</v>
      </c>
      <c r="K88" s="7" t="s">
        <v>388</v>
      </c>
      <c r="L88" s="7" t="s">
        <v>349</v>
      </c>
      <c r="M88" s="7"/>
      <c r="N88" s="7"/>
      <c r="O88" s="20"/>
      <c r="P88" s="20"/>
      <c r="Q88" s="7"/>
      <c r="R88" s="7"/>
      <c r="S88" s="7" t="s">
        <v>120</v>
      </c>
      <c r="T88" s="27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</row>
    <row r="89" spans="1:41" ht="42" customHeight="1" x14ac:dyDescent="0.15">
      <c r="A89" s="2"/>
      <c r="B89" s="7" t="s">
        <v>143</v>
      </c>
      <c r="C89" s="7" t="s">
        <v>11</v>
      </c>
      <c r="D89" s="14" t="s">
        <v>697</v>
      </c>
      <c r="E89" s="14" t="s">
        <v>698</v>
      </c>
      <c r="F89" s="14" t="s">
        <v>699</v>
      </c>
      <c r="G89" s="6" t="s">
        <v>119</v>
      </c>
      <c r="H89" s="22" t="str">
        <f>HYPERLINK("#", "http://oomura.cihp2.jp")</f>
        <v>http://oomura.cihp2.jp</v>
      </c>
      <c r="I89" s="7">
        <f>AE89</f>
        <v>0</v>
      </c>
      <c r="J89" s="16" t="s">
        <v>700</v>
      </c>
      <c r="K89" s="7" t="s">
        <v>281</v>
      </c>
      <c r="L89" s="7" t="s">
        <v>443</v>
      </c>
      <c r="M89" s="7"/>
      <c r="N89" s="7"/>
      <c r="O89" s="20"/>
      <c r="P89" s="20"/>
      <c r="Q89" s="7"/>
      <c r="R89" s="7"/>
      <c r="S89" s="7" t="s">
        <v>120</v>
      </c>
      <c r="T89" s="27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</row>
    <row r="90" spans="1:41" ht="42" customHeight="1" x14ac:dyDescent="0.15">
      <c r="A90" s="2"/>
      <c r="B90" s="7" t="s">
        <v>143</v>
      </c>
      <c r="C90" s="7" t="s">
        <v>11</v>
      </c>
      <c r="D90" s="14" t="s">
        <v>701</v>
      </c>
      <c r="E90" s="14" t="s">
        <v>702</v>
      </c>
      <c r="F90" s="14" t="s">
        <v>703</v>
      </c>
      <c r="G90" s="6"/>
      <c r="H90" s="22"/>
      <c r="I90" s="7">
        <f>AE90</f>
        <v>0</v>
      </c>
      <c r="J90" s="14" t="s">
        <v>483</v>
      </c>
      <c r="K90" s="7" t="s">
        <v>332</v>
      </c>
      <c r="L90" s="7" t="s">
        <v>704</v>
      </c>
      <c r="M90" s="7"/>
      <c r="N90" s="7"/>
      <c r="O90" s="20" t="s">
        <v>705</v>
      </c>
      <c r="P90" s="20" t="s">
        <v>706</v>
      </c>
      <c r="Q90" s="7"/>
      <c r="R90" s="7"/>
      <c r="S90" s="7" t="s">
        <v>120</v>
      </c>
      <c r="T90" s="27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</row>
    <row r="91" spans="1:41" ht="42" customHeight="1" x14ac:dyDescent="0.15">
      <c r="A91" s="2"/>
      <c r="B91" s="7" t="s">
        <v>143</v>
      </c>
      <c r="C91" s="7" t="s">
        <v>11</v>
      </c>
      <c r="D91" s="14" t="s">
        <v>707</v>
      </c>
      <c r="E91" s="14" t="s">
        <v>708</v>
      </c>
      <c r="F91" s="14" t="s">
        <v>709</v>
      </c>
      <c r="G91" s="6" t="s">
        <v>119</v>
      </c>
      <c r="H91" s="22" t="str">
        <f>HYPERLINK("#", "http://oohama-dc.com/")</f>
        <v>http://oohama-dc.com/</v>
      </c>
      <c r="I91" s="7">
        <f>AE91</f>
        <v>0</v>
      </c>
      <c r="J91" s="16" t="s">
        <v>710</v>
      </c>
      <c r="K91" s="7" t="s">
        <v>205</v>
      </c>
      <c r="L91" s="7" t="s">
        <v>711</v>
      </c>
      <c r="M91" s="7"/>
      <c r="N91" s="7"/>
      <c r="O91" s="20" t="s">
        <v>712</v>
      </c>
      <c r="P91" s="20" t="s">
        <v>711</v>
      </c>
      <c r="Q91" s="7"/>
      <c r="R91" s="7"/>
      <c r="S91" s="7" t="s">
        <v>570</v>
      </c>
      <c r="T91" s="27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</row>
    <row r="92" spans="1:41" ht="42" customHeight="1" x14ac:dyDescent="0.15">
      <c r="A92" s="2"/>
      <c r="B92" s="7" t="s">
        <v>143</v>
      </c>
      <c r="C92" s="7" t="s">
        <v>28</v>
      </c>
      <c r="D92" s="14" t="s">
        <v>691</v>
      </c>
      <c r="E92" s="14" t="s">
        <v>692</v>
      </c>
      <c r="F92" s="14" t="s">
        <v>693</v>
      </c>
      <c r="G92" s="6" t="s">
        <v>119</v>
      </c>
      <c r="H92" s="22" t="str">
        <f>HYPERLINK("#", "http://yoneshima-shika.com")</f>
        <v>http://yoneshima-shika.com</v>
      </c>
      <c r="I92" s="7">
        <f t="shared" si="2"/>
        <v>0</v>
      </c>
      <c r="J92" s="14" t="s">
        <v>483</v>
      </c>
      <c r="K92" s="7" t="s">
        <v>230</v>
      </c>
      <c r="L92" s="7" t="s">
        <v>679</v>
      </c>
      <c r="M92" s="7"/>
      <c r="N92" s="7"/>
      <c r="O92" s="20" t="s">
        <v>230</v>
      </c>
      <c r="P92" s="20" t="s">
        <v>680</v>
      </c>
      <c r="Q92" s="7"/>
      <c r="R92" s="7"/>
      <c r="S92" s="7"/>
      <c r="T92" s="27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</row>
    <row r="93" spans="1:41" ht="42" customHeight="1" x14ac:dyDescent="0.15">
      <c r="A93" s="2"/>
      <c r="B93" s="7" t="s">
        <v>143</v>
      </c>
      <c r="C93" s="7" t="s">
        <v>28</v>
      </c>
      <c r="D93" s="14" t="s">
        <v>713</v>
      </c>
      <c r="E93" s="14" t="s">
        <v>714</v>
      </c>
      <c r="F93" s="14" t="s">
        <v>715</v>
      </c>
      <c r="G93" s="6" t="s">
        <v>119</v>
      </c>
      <c r="H93" s="22" t="str">
        <f>HYPERLINK("#", "http://markis.fukuoka.jp")</f>
        <v>http://markis.fukuoka.jp</v>
      </c>
      <c r="I93" s="7">
        <f t="shared" si="2"/>
        <v>0</v>
      </c>
      <c r="J93" s="16" t="s">
        <v>716</v>
      </c>
      <c r="K93" s="7" t="s">
        <v>557</v>
      </c>
      <c r="L93" s="7" t="s">
        <v>717</v>
      </c>
      <c r="M93" s="7" t="s">
        <v>718</v>
      </c>
      <c r="N93" s="7" t="s">
        <v>718</v>
      </c>
      <c r="O93" s="20" t="s">
        <v>557</v>
      </c>
      <c r="P93" s="20" t="s">
        <v>719</v>
      </c>
      <c r="Q93" s="7"/>
      <c r="R93" s="7"/>
      <c r="S93" s="7" t="s">
        <v>120</v>
      </c>
      <c r="T93" s="27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</row>
    <row r="94" spans="1:41" ht="42" customHeight="1" x14ac:dyDescent="0.15">
      <c r="A94" s="2"/>
      <c r="B94" s="7" t="s">
        <v>145</v>
      </c>
      <c r="C94" s="7" t="s">
        <v>10</v>
      </c>
      <c r="D94" s="14" t="s">
        <v>720</v>
      </c>
      <c r="E94" s="14" t="s">
        <v>721</v>
      </c>
      <c r="F94" s="14" t="s">
        <v>722</v>
      </c>
      <c r="G94" s="6" t="s">
        <v>119</v>
      </c>
      <c r="H94" s="22" t="str">
        <f>HYPERLINK("#", "http://www.lily5411.com/")</f>
        <v>http://www.lily5411.com/</v>
      </c>
      <c r="I94" s="7">
        <f t="shared" si="2"/>
        <v>0</v>
      </c>
      <c r="J94" s="16" t="s">
        <v>723</v>
      </c>
      <c r="K94" s="7" t="s">
        <v>724</v>
      </c>
      <c r="L94" s="7" t="s">
        <v>725</v>
      </c>
      <c r="M94" s="7" t="s">
        <v>726</v>
      </c>
      <c r="N94" s="7" t="s">
        <v>726</v>
      </c>
      <c r="O94" s="20" t="s">
        <v>727</v>
      </c>
      <c r="P94" s="20" t="s">
        <v>728</v>
      </c>
      <c r="Q94" s="7"/>
      <c r="R94" s="7"/>
      <c r="S94" s="7" t="s">
        <v>120</v>
      </c>
      <c r="T94" s="27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</row>
    <row r="95" spans="1:41" ht="42" customHeight="1" x14ac:dyDescent="0.15">
      <c r="A95" s="2"/>
      <c r="B95" s="7" t="s">
        <v>145</v>
      </c>
      <c r="C95" s="7" t="s">
        <v>10</v>
      </c>
      <c r="D95" s="14" t="s">
        <v>729</v>
      </c>
      <c r="E95" s="14" t="s">
        <v>730</v>
      </c>
      <c r="F95" s="14" t="s">
        <v>731</v>
      </c>
      <c r="G95" s="6" t="s">
        <v>119</v>
      </c>
      <c r="H95" s="22" t="str">
        <f>HYPERLINK("#", "https://www.hori.dental")</f>
        <v>https://www.hori.dental</v>
      </c>
      <c r="I95" s="7">
        <f t="shared" si="2"/>
        <v>0</v>
      </c>
      <c r="J95" s="14" t="s">
        <v>483</v>
      </c>
      <c r="K95" s="7" t="s">
        <v>213</v>
      </c>
      <c r="L95" s="7" t="s">
        <v>732</v>
      </c>
      <c r="M95" s="7"/>
      <c r="N95" s="7"/>
      <c r="O95" s="20" t="s">
        <v>733</v>
      </c>
      <c r="P95" s="20" t="s">
        <v>734</v>
      </c>
      <c r="Q95" s="7"/>
      <c r="R95" s="7"/>
      <c r="S95" s="7" t="s">
        <v>120</v>
      </c>
      <c r="T95" s="27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</row>
    <row r="96" spans="1:41" ht="84" customHeight="1" x14ac:dyDescent="0.15">
      <c r="A96" s="2"/>
      <c r="B96" s="7" t="s">
        <v>145</v>
      </c>
      <c r="C96" s="7" t="s">
        <v>10</v>
      </c>
      <c r="D96" s="14" t="s">
        <v>735</v>
      </c>
      <c r="E96" s="14" t="s">
        <v>736</v>
      </c>
      <c r="F96" s="14" t="s">
        <v>737</v>
      </c>
      <c r="G96" s="6" t="s">
        <v>119</v>
      </c>
      <c r="H96" s="22" t="str">
        <f>HYPERLINK("#", "http://mctenjin-kogadental.com")</f>
        <v>http://mctenjin-kogadental.com</v>
      </c>
      <c r="I96" s="7">
        <f t="shared" si="2"/>
        <v>0</v>
      </c>
      <c r="J96" s="16" t="s">
        <v>738</v>
      </c>
      <c r="K96" s="7" t="s">
        <v>739</v>
      </c>
      <c r="L96" s="7" t="s">
        <v>740</v>
      </c>
      <c r="M96" s="7"/>
      <c r="N96" s="7"/>
      <c r="O96" s="20" t="s">
        <v>741</v>
      </c>
      <c r="P96" s="20" t="s">
        <v>742</v>
      </c>
      <c r="Q96" s="7"/>
      <c r="R96" s="7"/>
      <c r="S96" s="7" t="s">
        <v>120</v>
      </c>
      <c r="T96" s="27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</row>
    <row r="97" spans="1:41" ht="42" customHeight="1" x14ac:dyDescent="0.15">
      <c r="A97" s="2"/>
      <c r="B97" s="7" t="s">
        <v>145</v>
      </c>
      <c r="C97" s="7" t="s">
        <v>10</v>
      </c>
      <c r="D97" s="14" t="s">
        <v>743</v>
      </c>
      <c r="E97" s="14" t="s">
        <v>744</v>
      </c>
      <c r="F97" s="14" t="s">
        <v>745</v>
      </c>
      <c r="G97" s="6" t="s">
        <v>119</v>
      </c>
      <c r="H97" s="22" t="str">
        <f>HYPERLINK("#", "https://houmonshika-fukuoka.com/")</f>
        <v>https://houmonshika-fukuoka.com/</v>
      </c>
      <c r="I97" s="7">
        <f t="shared" si="2"/>
        <v>0</v>
      </c>
      <c r="J97" s="14" t="s">
        <v>483</v>
      </c>
      <c r="K97" s="7" t="s">
        <v>746</v>
      </c>
      <c r="L97" s="7" t="s">
        <v>472</v>
      </c>
      <c r="M97" s="7" t="s">
        <v>747</v>
      </c>
      <c r="N97" s="7" t="s">
        <v>747</v>
      </c>
      <c r="O97" s="20" t="s">
        <v>529</v>
      </c>
      <c r="P97" s="20" t="s">
        <v>389</v>
      </c>
      <c r="Q97" s="7"/>
      <c r="R97" s="7" t="s">
        <v>748</v>
      </c>
      <c r="S97" s="7"/>
      <c r="T97" s="27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</row>
    <row r="98" spans="1:41" ht="55.9" customHeight="1" x14ac:dyDescent="0.15">
      <c r="A98" s="2"/>
      <c r="B98" s="7" t="s">
        <v>145</v>
      </c>
      <c r="C98" s="7" t="s">
        <v>10</v>
      </c>
      <c r="D98" s="14" t="s">
        <v>749</v>
      </c>
      <c r="E98" s="14" t="s">
        <v>750</v>
      </c>
      <c r="F98" s="14" t="s">
        <v>751</v>
      </c>
      <c r="G98" s="6" t="s">
        <v>119</v>
      </c>
      <c r="H98" s="22" t="str">
        <f>HYPERLINK("#", "https://iwasaki-iruka.com")</f>
        <v>https://iwasaki-iruka.com</v>
      </c>
      <c r="I98" s="7">
        <f t="shared" si="2"/>
        <v>0</v>
      </c>
      <c r="J98" s="14" t="s">
        <v>483</v>
      </c>
      <c r="K98" s="7" t="s">
        <v>752</v>
      </c>
      <c r="L98" s="7" t="s">
        <v>753</v>
      </c>
      <c r="M98" s="7"/>
      <c r="N98" s="7"/>
      <c r="O98" s="20"/>
      <c r="P98" s="20" t="s">
        <v>754</v>
      </c>
      <c r="Q98" s="7" t="s">
        <v>755</v>
      </c>
      <c r="R98" s="7" t="s">
        <v>755</v>
      </c>
      <c r="S98" s="7" t="s">
        <v>120</v>
      </c>
      <c r="T98" s="27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</row>
    <row r="99" spans="1:41" ht="97.9" customHeight="1" x14ac:dyDescent="0.15">
      <c r="A99" s="2"/>
      <c r="B99" s="7" t="s">
        <v>145</v>
      </c>
      <c r="C99" s="7" t="s">
        <v>10</v>
      </c>
      <c r="D99" s="14" t="s">
        <v>756</v>
      </c>
      <c r="E99" s="14" t="s">
        <v>757</v>
      </c>
      <c r="F99" s="14" t="s">
        <v>758</v>
      </c>
      <c r="G99" s="6" t="s">
        <v>119</v>
      </c>
      <c r="H99" s="22" t="str">
        <f>HYPERLINK("#", "http://kuriokashika.jp")</f>
        <v>http://kuriokashika.jp</v>
      </c>
      <c r="I99" s="7">
        <f t="shared" si="2"/>
        <v>0</v>
      </c>
      <c r="J99" s="14" t="s">
        <v>483</v>
      </c>
      <c r="K99" s="7" t="s">
        <v>759</v>
      </c>
      <c r="L99" s="7" t="s">
        <v>760</v>
      </c>
      <c r="M99" s="7"/>
      <c r="N99" s="7"/>
      <c r="O99" s="20" t="s">
        <v>761</v>
      </c>
      <c r="P99" s="20"/>
      <c r="Q99" s="7"/>
      <c r="R99" s="7"/>
      <c r="S99" s="7" t="s">
        <v>120</v>
      </c>
      <c r="T99" s="27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</row>
    <row r="100" spans="1:41" ht="42" customHeight="1" x14ac:dyDescent="0.15">
      <c r="A100" s="2"/>
      <c r="B100" s="7" t="s">
        <v>145</v>
      </c>
      <c r="C100" s="7" t="s">
        <v>10</v>
      </c>
      <c r="D100" s="14" t="s">
        <v>762</v>
      </c>
      <c r="E100" s="14" t="s">
        <v>763</v>
      </c>
      <c r="F100" s="14" t="s">
        <v>764</v>
      </c>
      <c r="G100" s="6" t="s">
        <v>119</v>
      </c>
      <c r="H100" s="22" t="str">
        <f>HYPERLINK("#", "https://www.tenjin-mdc.com/")</f>
        <v>https://www.tenjin-mdc.com/</v>
      </c>
      <c r="I100" s="7">
        <f t="shared" si="2"/>
        <v>0</v>
      </c>
      <c r="J100" s="14" t="s">
        <v>765</v>
      </c>
      <c r="K100" s="7" t="s">
        <v>766</v>
      </c>
      <c r="L100" s="7" t="s">
        <v>767</v>
      </c>
      <c r="M100" s="7"/>
      <c r="N100" s="7"/>
      <c r="O100" s="20" t="s">
        <v>768</v>
      </c>
      <c r="P100" s="20" t="s">
        <v>728</v>
      </c>
      <c r="Q100" s="7"/>
      <c r="R100" s="7"/>
      <c r="S100" s="7"/>
      <c r="T100" s="27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</row>
    <row r="101" spans="1:41" ht="42" customHeight="1" x14ac:dyDescent="0.15">
      <c r="A101" s="2"/>
      <c r="B101" s="7" t="s">
        <v>145</v>
      </c>
      <c r="C101" s="7" t="s">
        <v>10</v>
      </c>
      <c r="D101" s="14" t="s">
        <v>769</v>
      </c>
      <c r="E101" s="14" t="s">
        <v>770</v>
      </c>
      <c r="F101" s="14" t="s">
        <v>771</v>
      </c>
      <c r="G101" s="6"/>
      <c r="H101" s="22"/>
      <c r="I101" s="7">
        <f t="shared" si="2"/>
        <v>0</v>
      </c>
      <c r="J101" s="14" t="s">
        <v>483</v>
      </c>
      <c r="K101" s="7" t="s">
        <v>772</v>
      </c>
      <c r="L101" s="7" t="s">
        <v>773</v>
      </c>
      <c r="M101" s="7"/>
      <c r="N101" s="7"/>
      <c r="O101" s="20" t="s">
        <v>774</v>
      </c>
      <c r="P101" s="20"/>
      <c r="Q101" s="7"/>
      <c r="R101" s="7"/>
      <c r="S101" s="7"/>
      <c r="T101" s="27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</row>
    <row r="102" spans="1:41" ht="42" customHeight="1" x14ac:dyDescent="0.15">
      <c r="A102" s="2"/>
      <c r="B102" s="7" t="s">
        <v>145</v>
      </c>
      <c r="C102" s="7" t="s">
        <v>10</v>
      </c>
      <c r="D102" s="14" t="s">
        <v>775</v>
      </c>
      <c r="E102" s="14" t="s">
        <v>776</v>
      </c>
      <c r="F102" s="14" t="s">
        <v>777</v>
      </c>
      <c r="G102" s="6" t="s">
        <v>119</v>
      </c>
      <c r="H102" s="22" t="str">
        <f>HYPERLINK("#", "https://funakoshishika.jp/")</f>
        <v>https://funakoshishika.jp/</v>
      </c>
      <c r="I102" s="7">
        <f t="shared" si="2"/>
        <v>0</v>
      </c>
      <c r="J102" s="14" t="s">
        <v>483</v>
      </c>
      <c r="K102" s="7" t="s">
        <v>778</v>
      </c>
      <c r="L102" s="7" t="s">
        <v>779</v>
      </c>
      <c r="M102" s="7"/>
      <c r="N102" s="7"/>
      <c r="O102" s="20" t="s">
        <v>414</v>
      </c>
      <c r="P102" s="20"/>
      <c r="Q102" s="7"/>
      <c r="R102" s="7"/>
      <c r="S102" s="7" t="s">
        <v>120</v>
      </c>
      <c r="T102" s="27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</row>
    <row r="103" spans="1:41" ht="33.75" customHeight="1" x14ac:dyDescent="0.15">
      <c r="A103" s="2"/>
      <c r="B103" s="7" t="s">
        <v>145</v>
      </c>
      <c r="C103" s="7" t="s">
        <v>10</v>
      </c>
      <c r="D103" s="14" t="s">
        <v>780</v>
      </c>
      <c r="E103" s="14" t="s">
        <v>781</v>
      </c>
      <c r="F103" s="14" t="s">
        <v>782</v>
      </c>
      <c r="G103" s="6" t="s">
        <v>119</v>
      </c>
      <c r="H103" s="22" t="str">
        <f>HYPERLINK("#", "https://yamamichi.co.jp/")</f>
        <v>https://yamamichi.co.jp/</v>
      </c>
      <c r="I103" s="7">
        <f t="shared" si="2"/>
        <v>0</v>
      </c>
      <c r="J103" s="14" t="s">
        <v>783</v>
      </c>
      <c r="K103" s="7" t="s">
        <v>222</v>
      </c>
      <c r="L103" s="7" t="s">
        <v>389</v>
      </c>
      <c r="M103" s="7"/>
      <c r="N103" s="7"/>
      <c r="O103" s="20"/>
      <c r="P103" s="20"/>
      <c r="Q103" s="7"/>
      <c r="R103" s="7"/>
      <c r="S103" s="7" t="s">
        <v>120</v>
      </c>
      <c r="T103" s="27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</row>
    <row r="104" spans="1:41" ht="35.1" customHeight="1" x14ac:dyDescent="0.15">
      <c r="A104" s="2"/>
      <c r="B104" s="7" t="s">
        <v>145</v>
      </c>
      <c r="C104" s="7" t="s">
        <v>10</v>
      </c>
      <c r="D104" s="14" t="s">
        <v>784</v>
      </c>
      <c r="E104" s="14" t="s">
        <v>785</v>
      </c>
      <c r="F104" s="14" t="s">
        <v>786</v>
      </c>
      <c r="G104" s="6" t="s">
        <v>119</v>
      </c>
      <c r="H104" s="22" t="str">
        <f>HYPERLINK("#", "https://www.higuchidental.com/")</f>
        <v>https://www.higuchidental.com/</v>
      </c>
      <c r="I104" s="7">
        <f t="shared" si="2"/>
        <v>0</v>
      </c>
      <c r="J104" s="14" t="s">
        <v>483</v>
      </c>
      <c r="K104" s="7" t="s">
        <v>237</v>
      </c>
      <c r="L104" s="7" t="s">
        <v>787</v>
      </c>
      <c r="M104" s="7"/>
      <c r="N104" s="7"/>
      <c r="O104" s="20" t="s">
        <v>570</v>
      </c>
      <c r="P104" s="20" t="s">
        <v>570</v>
      </c>
      <c r="Q104" s="7"/>
      <c r="R104" s="7"/>
      <c r="S104" s="7" t="s">
        <v>120</v>
      </c>
      <c r="T104" s="27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</row>
    <row r="105" spans="1:41" ht="42" customHeight="1" x14ac:dyDescent="0.15">
      <c r="A105" s="2"/>
      <c r="B105" s="7" t="s">
        <v>145</v>
      </c>
      <c r="C105" s="7" t="s">
        <v>10</v>
      </c>
      <c r="D105" s="14" t="s">
        <v>788</v>
      </c>
      <c r="E105" s="14" t="s">
        <v>789</v>
      </c>
      <c r="F105" s="14" t="s">
        <v>790</v>
      </c>
      <c r="G105" s="6"/>
      <c r="H105" s="22"/>
      <c r="I105" s="7">
        <f t="shared" si="2"/>
        <v>0</v>
      </c>
      <c r="J105" s="14" t="s">
        <v>483</v>
      </c>
      <c r="K105" s="7" t="s">
        <v>281</v>
      </c>
      <c r="L105" s="7" t="s">
        <v>287</v>
      </c>
      <c r="M105" s="7"/>
      <c r="N105" s="7"/>
      <c r="O105" s="20" t="s">
        <v>791</v>
      </c>
      <c r="P105" s="20" t="s">
        <v>791</v>
      </c>
      <c r="Q105" s="7"/>
      <c r="R105" s="7"/>
      <c r="S105" s="7" t="s">
        <v>120</v>
      </c>
      <c r="T105" s="27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</row>
    <row r="106" spans="1:41" ht="42" customHeight="1" x14ac:dyDescent="0.15">
      <c r="A106" s="2"/>
      <c r="B106" s="7" t="s">
        <v>145</v>
      </c>
      <c r="C106" s="7" t="s">
        <v>10</v>
      </c>
      <c r="D106" s="14" t="s">
        <v>792</v>
      </c>
      <c r="E106" s="14" t="s">
        <v>793</v>
      </c>
      <c r="F106" s="14" t="s">
        <v>794</v>
      </c>
      <c r="G106" s="6"/>
      <c r="H106" s="22"/>
      <c r="I106" s="7">
        <f t="shared" si="2"/>
        <v>0</v>
      </c>
      <c r="J106" s="16" t="s">
        <v>795</v>
      </c>
      <c r="K106" s="7"/>
      <c r="L106" s="7"/>
      <c r="M106" s="7"/>
      <c r="N106" s="7"/>
      <c r="O106" s="20" t="s">
        <v>347</v>
      </c>
      <c r="P106" s="20" t="s">
        <v>436</v>
      </c>
      <c r="Q106" s="7"/>
      <c r="R106" s="7"/>
      <c r="S106" s="7"/>
      <c r="T106" s="27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</row>
    <row r="107" spans="1:41" ht="42" customHeight="1" x14ac:dyDescent="0.15">
      <c r="A107" s="2"/>
      <c r="B107" s="7" t="s">
        <v>145</v>
      </c>
      <c r="C107" s="7" t="s">
        <v>10</v>
      </c>
      <c r="D107" s="14" t="s">
        <v>796</v>
      </c>
      <c r="E107" s="14" t="s">
        <v>797</v>
      </c>
      <c r="F107" s="14" t="s">
        <v>798</v>
      </c>
      <c r="G107" s="6" t="s">
        <v>119</v>
      </c>
      <c r="H107" s="22" t="str">
        <f>HYPERLINK("#", "http://fukuokadaimyo-gardencitydental.jp/")</f>
        <v>http://fukuokadaimyo-gardencitydental.jp/</v>
      </c>
      <c r="I107" s="7">
        <f t="shared" si="2"/>
        <v>0</v>
      </c>
      <c r="J107" s="14" t="s">
        <v>799</v>
      </c>
      <c r="K107" s="7" t="s">
        <v>800</v>
      </c>
      <c r="L107" s="7" t="s">
        <v>801</v>
      </c>
      <c r="M107" s="7" t="s">
        <v>802</v>
      </c>
      <c r="N107" s="7"/>
      <c r="O107" s="20" t="s">
        <v>803</v>
      </c>
      <c r="P107" s="20" t="s">
        <v>343</v>
      </c>
      <c r="Q107" s="7"/>
      <c r="R107" s="7"/>
      <c r="S107" s="7" t="s">
        <v>120</v>
      </c>
      <c r="T107" s="27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</row>
    <row r="108" spans="1:41" ht="42" customHeight="1" x14ac:dyDescent="0.15">
      <c r="A108" s="2"/>
      <c r="B108" s="7" t="s">
        <v>145</v>
      </c>
      <c r="C108" s="7" t="s">
        <v>10</v>
      </c>
      <c r="D108" s="14" t="s">
        <v>804</v>
      </c>
      <c r="E108" s="14" t="s">
        <v>805</v>
      </c>
      <c r="F108" s="14" t="s">
        <v>806</v>
      </c>
      <c r="G108" s="6" t="s">
        <v>119</v>
      </c>
      <c r="H108" s="22" t="str">
        <f>HYPERLINK("#", "http://www.araki-family-dc.com/")</f>
        <v>http://www.araki-family-dc.com/</v>
      </c>
      <c r="I108" s="7">
        <f t="shared" si="2"/>
        <v>0</v>
      </c>
      <c r="J108" s="14" t="s">
        <v>483</v>
      </c>
      <c r="K108" s="7" t="s">
        <v>213</v>
      </c>
      <c r="L108" s="7" t="s">
        <v>807</v>
      </c>
      <c r="M108" s="7"/>
      <c r="N108" s="7"/>
      <c r="O108" s="20" t="s">
        <v>808</v>
      </c>
      <c r="P108" s="20" t="s">
        <v>809</v>
      </c>
      <c r="Q108" s="7"/>
      <c r="R108" s="7"/>
      <c r="S108" s="7" t="s">
        <v>120</v>
      </c>
      <c r="T108" s="27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</row>
    <row r="109" spans="1:41" ht="50.1" customHeight="1" x14ac:dyDescent="0.15">
      <c r="A109" s="2"/>
      <c r="B109" s="7" t="s">
        <v>145</v>
      </c>
      <c r="C109" s="7" t="s">
        <v>10</v>
      </c>
      <c r="D109" s="14" t="s">
        <v>810</v>
      </c>
      <c r="E109" s="14" t="s">
        <v>811</v>
      </c>
      <c r="F109" s="14" t="s">
        <v>812</v>
      </c>
      <c r="G109" s="6" t="s">
        <v>119</v>
      </c>
      <c r="H109" s="22" t="s">
        <v>813</v>
      </c>
      <c r="I109" s="7">
        <f t="shared" si="2"/>
        <v>0</v>
      </c>
      <c r="J109" s="14" t="s">
        <v>814</v>
      </c>
      <c r="K109" s="7" t="s">
        <v>815</v>
      </c>
      <c r="L109" s="7" t="s">
        <v>816</v>
      </c>
      <c r="M109" s="7"/>
      <c r="N109" s="7"/>
      <c r="O109" s="20" t="s">
        <v>817</v>
      </c>
      <c r="P109" s="20" t="s">
        <v>818</v>
      </c>
      <c r="Q109" s="7"/>
      <c r="R109" s="7"/>
      <c r="S109" s="7" t="s">
        <v>120</v>
      </c>
      <c r="T109" s="27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</row>
    <row r="110" spans="1:41" ht="42" customHeight="1" x14ac:dyDescent="0.15">
      <c r="A110" s="2"/>
      <c r="B110" s="7" t="s">
        <v>145</v>
      </c>
      <c r="C110" s="7" t="s">
        <v>10</v>
      </c>
      <c r="D110" s="14" t="s">
        <v>819</v>
      </c>
      <c r="E110" s="14" t="s">
        <v>820</v>
      </c>
      <c r="F110" s="14" t="s">
        <v>821</v>
      </c>
      <c r="G110" s="6" t="s">
        <v>119</v>
      </c>
      <c r="H110" s="22" t="str">
        <f>HYPERLINK("#", "http://www.anzaishika.jp")</f>
        <v>http://www.anzaishika.jp</v>
      </c>
      <c r="I110" s="7">
        <f t="shared" si="2"/>
        <v>0</v>
      </c>
      <c r="J110" s="14" t="s">
        <v>483</v>
      </c>
      <c r="K110" s="7" t="s">
        <v>523</v>
      </c>
      <c r="L110" s="7" t="s">
        <v>822</v>
      </c>
      <c r="M110" s="7"/>
      <c r="N110" s="7"/>
      <c r="O110" s="20" t="s">
        <v>213</v>
      </c>
      <c r="P110" s="20" t="s">
        <v>823</v>
      </c>
      <c r="Q110" s="7"/>
      <c r="R110" s="7"/>
      <c r="S110" s="7" t="s">
        <v>120</v>
      </c>
      <c r="T110" s="27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</row>
    <row r="111" spans="1:41" ht="55.9" customHeight="1" x14ac:dyDescent="0.15">
      <c r="A111" s="2"/>
      <c r="B111" s="7" t="s">
        <v>146</v>
      </c>
      <c r="C111" s="7" t="s">
        <v>3</v>
      </c>
      <c r="D111" s="14" t="s">
        <v>915</v>
      </c>
      <c r="E111" s="14" t="s">
        <v>916</v>
      </c>
      <c r="F111" s="14" t="s">
        <v>917</v>
      </c>
      <c r="G111" s="6" t="s">
        <v>119</v>
      </c>
      <c r="H111" s="22" t="str">
        <f>HYPERLINK("#", "https://sakurazaka-miyagi-dental.com/")</f>
        <v>https://sakurazaka-miyagi-dental.com/</v>
      </c>
      <c r="I111" s="7">
        <f t="shared" ref="I111:I125" si="3">AE111</f>
        <v>0</v>
      </c>
      <c r="J111" s="14" t="s">
        <v>483</v>
      </c>
      <c r="K111" s="7" t="s">
        <v>918</v>
      </c>
      <c r="L111" s="7" t="s">
        <v>919</v>
      </c>
      <c r="M111" s="7"/>
      <c r="N111" s="7"/>
      <c r="O111" s="20"/>
      <c r="P111" s="20" t="s">
        <v>216</v>
      </c>
      <c r="Q111" s="7"/>
      <c r="R111" s="7"/>
      <c r="S111" s="7"/>
      <c r="T111" s="27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</row>
    <row r="112" spans="1:41" ht="42" customHeight="1" x14ac:dyDescent="0.15">
      <c r="A112" s="2"/>
      <c r="B112" s="7" t="s">
        <v>146</v>
      </c>
      <c r="C112" s="7" t="s">
        <v>3</v>
      </c>
      <c r="D112" s="14" t="s">
        <v>920</v>
      </c>
      <c r="E112" s="14" t="s">
        <v>921</v>
      </c>
      <c r="F112" s="14" t="s">
        <v>922</v>
      </c>
      <c r="G112" s="6" t="s">
        <v>119</v>
      </c>
      <c r="H112" s="22" t="str">
        <f>HYPERLINK("#", "www. okuma-shika. com")</f>
        <v>www. okuma-shika. com</v>
      </c>
      <c r="I112" s="7">
        <f t="shared" si="3"/>
        <v>0</v>
      </c>
      <c r="J112" s="14" t="s">
        <v>483</v>
      </c>
      <c r="K112" s="7" t="s">
        <v>923</v>
      </c>
      <c r="L112" s="7" t="s">
        <v>924</v>
      </c>
      <c r="M112" s="7"/>
      <c r="N112" s="7"/>
      <c r="O112" s="20"/>
      <c r="P112" s="20"/>
      <c r="Q112" s="7"/>
      <c r="R112" s="7"/>
      <c r="S112" s="7"/>
      <c r="T112" s="27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</row>
    <row r="113" spans="1:41" ht="42" customHeight="1" x14ac:dyDescent="0.15">
      <c r="A113" s="2"/>
      <c r="B113" s="7" t="s">
        <v>146</v>
      </c>
      <c r="C113" s="7" t="s">
        <v>3</v>
      </c>
      <c r="D113" s="14" t="s">
        <v>925</v>
      </c>
      <c r="E113" s="14" t="s">
        <v>926</v>
      </c>
      <c r="F113" s="14" t="s">
        <v>927</v>
      </c>
      <c r="G113" s="6" t="s">
        <v>119</v>
      </c>
      <c r="H113" s="22" t="str">
        <f>HYPERLINK("#", "http://www.yoshidadc-fukuoka.com")</f>
        <v>http://www.yoshidadc-fukuoka.com</v>
      </c>
      <c r="I113" s="7">
        <f t="shared" si="3"/>
        <v>0</v>
      </c>
      <c r="J113" s="14" t="s">
        <v>483</v>
      </c>
      <c r="K113" s="7" t="s">
        <v>529</v>
      </c>
      <c r="L113" s="7" t="s">
        <v>911</v>
      </c>
      <c r="M113" s="7" t="s">
        <v>213</v>
      </c>
      <c r="N113" s="7"/>
      <c r="O113" s="20" t="s">
        <v>928</v>
      </c>
      <c r="P113" s="20" t="s">
        <v>929</v>
      </c>
      <c r="Q113" s="7"/>
      <c r="R113" s="7"/>
      <c r="S113" s="7" t="s">
        <v>120</v>
      </c>
      <c r="T113" s="27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</row>
    <row r="114" spans="1:41" ht="42" customHeight="1" x14ac:dyDescent="0.15">
      <c r="A114" s="2"/>
      <c r="B114" s="7" t="s">
        <v>146</v>
      </c>
      <c r="C114" s="7" t="s">
        <v>27</v>
      </c>
      <c r="D114" s="14" t="s">
        <v>840</v>
      </c>
      <c r="E114" s="14" t="s">
        <v>841</v>
      </c>
      <c r="F114" s="14" t="s">
        <v>842</v>
      </c>
      <c r="G114" s="6"/>
      <c r="H114" s="22"/>
      <c r="I114" s="7">
        <f t="shared" si="3"/>
        <v>0</v>
      </c>
      <c r="J114" s="14" t="s">
        <v>483</v>
      </c>
      <c r="K114" s="7" t="s">
        <v>843</v>
      </c>
      <c r="L114" s="7" t="s">
        <v>844</v>
      </c>
      <c r="M114" s="7"/>
      <c r="N114" s="7"/>
      <c r="O114" s="20" t="s">
        <v>387</v>
      </c>
      <c r="P114" s="20" t="s">
        <v>425</v>
      </c>
      <c r="Q114" s="7"/>
      <c r="R114" s="7" t="s">
        <v>845</v>
      </c>
      <c r="S114" s="7" t="s">
        <v>120</v>
      </c>
      <c r="T114" s="27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</row>
    <row r="115" spans="1:41" ht="42" customHeight="1" x14ac:dyDescent="0.15">
      <c r="A115" s="2"/>
      <c r="B115" s="7" t="s">
        <v>146</v>
      </c>
      <c r="C115" s="7" t="s">
        <v>27</v>
      </c>
      <c r="D115" s="14" t="s">
        <v>850</v>
      </c>
      <c r="E115" s="14" t="s">
        <v>851</v>
      </c>
      <c r="F115" s="14" t="s">
        <v>852</v>
      </c>
      <c r="G115" s="6" t="s">
        <v>119</v>
      </c>
      <c r="H115" s="22" t="str">
        <f>HYPERLINK("#", "https://www.ishikawa-shika.net")</f>
        <v>https://www.ishikawa-shika.net</v>
      </c>
      <c r="I115" s="7">
        <f t="shared" si="3"/>
        <v>0</v>
      </c>
      <c r="J115" s="14" t="s">
        <v>483</v>
      </c>
      <c r="K115" s="7" t="s">
        <v>853</v>
      </c>
      <c r="L115" s="7" t="s">
        <v>854</v>
      </c>
      <c r="M115" s="7"/>
      <c r="N115" s="7"/>
      <c r="O115" s="20" t="s">
        <v>855</v>
      </c>
      <c r="P115" s="20" t="s">
        <v>856</v>
      </c>
      <c r="Q115" s="7"/>
      <c r="R115" s="7"/>
      <c r="S115" s="7" t="s">
        <v>120</v>
      </c>
      <c r="T115" s="27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</row>
    <row r="116" spans="1:41" ht="42" customHeight="1" x14ac:dyDescent="0.15">
      <c r="A116" s="2"/>
      <c r="B116" s="7" t="s">
        <v>146</v>
      </c>
      <c r="C116" s="7" t="s">
        <v>27</v>
      </c>
      <c r="D116" s="14" t="s">
        <v>884</v>
      </c>
      <c r="E116" s="14" t="s">
        <v>885</v>
      </c>
      <c r="F116" s="14" t="s">
        <v>886</v>
      </c>
      <c r="G116" s="6" t="s">
        <v>119</v>
      </c>
      <c r="H116" s="22" t="str">
        <f>HYPERLINK("#", "https://www.hiraidental.com")</f>
        <v>https://www.hiraidental.com</v>
      </c>
      <c r="I116" s="7">
        <f t="shared" si="3"/>
        <v>0</v>
      </c>
      <c r="J116" s="14" t="s">
        <v>483</v>
      </c>
      <c r="K116" s="7" t="s">
        <v>281</v>
      </c>
      <c r="L116" s="7" t="s">
        <v>558</v>
      </c>
      <c r="M116" s="7"/>
      <c r="N116" s="7"/>
      <c r="O116" s="20" t="s">
        <v>791</v>
      </c>
      <c r="P116" s="20"/>
      <c r="Q116" s="7"/>
      <c r="R116" s="7"/>
      <c r="S116" s="7" t="s">
        <v>120</v>
      </c>
      <c r="T116" s="27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</row>
    <row r="117" spans="1:41" ht="42" customHeight="1" x14ac:dyDescent="0.15">
      <c r="A117" s="2"/>
      <c r="B117" s="7" t="s">
        <v>146</v>
      </c>
      <c r="C117" s="7" t="s">
        <v>27</v>
      </c>
      <c r="D117" s="14" t="s">
        <v>887</v>
      </c>
      <c r="E117" s="14" t="s">
        <v>888</v>
      </c>
      <c r="F117" s="14" t="s">
        <v>889</v>
      </c>
      <c r="G117" s="6" t="s">
        <v>119</v>
      </c>
      <c r="H117" s="22" t="str">
        <f>HYPERLINK("#", "http://www.kinuko-dent.com")</f>
        <v>http://www.kinuko-dent.com</v>
      </c>
      <c r="I117" s="7">
        <f t="shared" si="3"/>
        <v>0</v>
      </c>
      <c r="J117" s="14" t="s">
        <v>483</v>
      </c>
      <c r="K117" s="7" t="s">
        <v>281</v>
      </c>
      <c r="L117" s="7" t="s">
        <v>255</v>
      </c>
      <c r="M117" s="7"/>
      <c r="N117" s="7"/>
      <c r="O117" s="20" t="s">
        <v>890</v>
      </c>
      <c r="P117" s="20" t="s">
        <v>257</v>
      </c>
      <c r="Q117" s="7"/>
      <c r="R117" s="7"/>
      <c r="S117" s="7" t="s">
        <v>120</v>
      </c>
      <c r="T117" s="27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</row>
    <row r="118" spans="1:41" ht="53.1" customHeight="1" x14ac:dyDescent="0.15">
      <c r="A118" s="2"/>
      <c r="B118" s="7" t="s">
        <v>146</v>
      </c>
      <c r="C118" s="7" t="s">
        <v>27</v>
      </c>
      <c r="D118" s="14" t="s">
        <v>891</v>
      </c>
      <c r="E118" s="14" t="s">
        <v>892</v>
      </c>
      <c r="F118" s="14" t="s">
        <v>893</v>
      </c>
      <c r="G118" s="6"/>
      <c r="H118" s="22"/>
      <c r="I118" s="7">
        <f t="shared" si="3"/>
        <v>0</v>
      </c>
      <c r="J118" s="14" t="s">
        <v>483</v>
      </c>
      <c r="K118" s="7" t="s">
        <v>894</v>
      </c>
      <c r="L118" s="7" t="s">
        <v>895</v>
      </c>
      <c r="M118" s="7"/>
      <c r="N118" s="7"/>
      <c r="O118" s="20"/>
      <c r="P118" s="20" t="s">
        <v>896</v>
      </c>
      <c r="Q118" s="7"/>
      <c r="R118" s="7"/>
      <c r="S118" s="7"/>
      <c r="T118" s="27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</row>
    <row r="119" spans="1:41" ht="42" customHeight="1" x14ac:dyDescent="0.15">
      <c r="A119" s="2"/>
      <c r="B119" s="7" t="s">
        <v>146</v>
      </c>
      <c r="C119" s="7" t="s">
        <v>27</v>
      </c>
      <c r="D119" s="14" t="s">
        <v>897</v>
      </c>
      <c r="E119" s="14" t="s">
        <v>898</v>
      </c>
      <c r="F119" s="14" t="s">
        <v>899</v>
      </c>
      <c r="G119" s="6" t="s">
        <v>119</v>
      </c>
      <c r="H119" s="22" t="str">
        <f>HYPERLINK("#", "http://kodama-dc.ne.jp")</f>
        <v>http://kodama-dc.ne.jp</v>
      </c>
      <c r="I119" s="7">
        <f t="shared" si="3"/>
        <v>0</v>
      </c>
      <c r="J119" s="14" t="s">
        <v>483</v>
      </c>
      <c r="K119" s="7" t="s">
        <v>281</v>
      </c>
      <c r="L119" s="7" t="s">
        <v>223</v>
      </c>
      <c r="M119" s="7"/>
      <c r="N119" s="7"/>
      <c r="O119" s="20" t="s">
        <v>281</v>
      </c>
      <c r="P119" s="20" t="s">
        <v>900</v>
      </c>
      <c r="Q119" s="7"/>
      <c r="R119" s="7"/>
      <c r="S119" s="7" t="s">
        <v>120</v>
      </c>
      <c r="T119" s="27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</row>
    <row r="120" spans="1:41" ht="42" customHeight="1" x14ac:dyDescent="0.15">
      <c r="A120" s="2"/>
      <c r="B120" s="7" t="s">
        <v>146</v>
      </c>
      <c r="C120" s="7" t="s">
        <v>27</v>
      </c>
      <c r="D120" s="14" t="s">
        <v>901</v>
      </c>
      <c r="E120" s="14" t="s">
        <v>902</v>
      </c>
      <c r="F120" s="14" t="s">
        <v>903</v>
      </c>
      <c r="G120" s="6"/>
      <c r="H120" s="22"/>
      <c r="I120" s="7">
        <f t="shared" si="3"/>
        <v>0</v>
      </c>
      <c r="J120" s="14" t="s">
        <v>904</v>
      </c>
      <c r="K120" s="7" t="s">
        <v>387</v>
      </c>
      <c r="L120" s="7" t="s">
        <v>905</v>
      </c>
      <c r="M120" s="7"/>
      <c r="N120" s="7"/>
      <c r="O120" s="20"/>
      <c r="P120" s="20"/>
      <c r="Q120" s="7"/>
      <c r="R120" s="7"/>
      <c r="S120" s="7"/>
      <c r="T120" s="27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</row>
    <row r="121" spans="1:41" ht="42" customHeight="1" x14ac:dyDescent="0.15">
      <c r="A121" s="2"/>
      <c r="B121" s="7" t="s">
        <v>146</v>
      </c>
      <c r="C121" s="7" t="s">
        <v>27</v>
      </c>
      <c r="D121" s="14" t="s">
        <v>906</v>
      </c>
      <c r="E121" s="14" t="s">
        <v>907</v>
      </c>
      <c r="F121" s="14" t="s">
        <v>908</v>
      </c>
      <c r="G121" s="6" t="s">
        <v>119</v>
      </c>
      <c r="H121" s="22" t="s">
        <v>910</v>
      </c>
      <c r="I121" s="7">
        <f t="shared" si="3"/>
        <v>0</v>
      </c>
      <c r="J121" s="16" t="s">
        <v>909</v>
      </c>
      <c r="K121" s="7" t="s">
        <v>853</v>
      </c>
      <c r="L121" s="7" t="s">
        <v>911</v>
      </c>
      <c r="M121" s="7"/>
      <c r="N121" s="7"/>
      <c r="O121" s="20" t="s">
        <v>122</v>
      </c>
      <c r="P121" s="20" t="s">
        <v>122</v>
      </c>
      <c r="Q121" s="7"/>
      <c r="R121" s="7"/>
      <c r="S121" s="7"/>
      <c r="T121" s="27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</row>
    <row r="122" spans="1:41" ht="35.1" customHeight="1" x14ac:dyDescent="0.15">
      <c r="A122" s="2"/>
      <c r="B122" s="7" t="s">
        <v>146</v>
      </c>
      <c r="C122" s="7" t="s">
        <v>27</v>
      </c>
      <c r="D122" s="14" t="s">
        <v>912</v>
      </c>
      <c r="E122" s="14" t="s">
        <v>913</v>
      </c>
      <c r="F122" s="14" t="s">
        <v>914</v>
      </c>
      <c r="G122" s="6"/>
      <c r="H122" s="22" t="s">
        <v>123</v>
      </c>
      <c r="I122" s="7">
        <f t="shared" si="3"/>
        <v>0</v>
      </c>
      <c r="J122" s="14" t="s">
        <v>483</v>
      </c>
      <c r="K122" s="7" t="s">
        <v>230</v>
      </c>
      <c r="L122" s="7" t="s">
        <v>558</v>
      </c>
      <c r="M122" s="7"/>
      <c r="N122" s="7"/>
      <c r="O122" s="20"/>
      <c r="P122" s="20"/>
      <c r="Q122" s="7"/>
      <c r="R122" s="7"/>
      <c r="S122" s="7" t="s">
        <v>120</v>
      </c>
      <c r="T122" s="27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</row>
    <row r="123" spans="1:41" ht="35.1" customHeight="1" x14ac:dyDescent="0.15">
      <c r="A123" s="2"/>
      <c r="B123" s="7" t="s">
        <v>146</v>
      </c>
      <c r="C123" s="7" t="s">
        <v>42</v>
      </c>
      <c r="D123" s="14" t="s">
        <v>861</v>
      </c>
      <c r="E123" s="14" t="s">
        <v>862</v>
      </c>
      <c r="F123" s="14" t="s">
        <v>863</v>
      </c>
      <c r="G123" s="6" t="s">
        <v>119</v>
      </c>
      <c r="H123" s="22" t="str">
        <f>HYPERLINK("#", "http://www.iino-do.com/")</f>
        <v>http://www.iino-do.com/</v>
      </c>
      <c r="I123" s="7">
        <f t="shared" si="3"/>
        <v>0</v>
      </c>
      <c r="J123" s="14" t="s">
        <v>483</v>
      </c>
      <c r="K123" s="7" t="s">
        <v>213</v>
      </c>
      <c r="L123" s="7" t="s">
        <v>864</v>
      </c>
      <c r="M123" s="7"/>
      <c r="N123" s="7"/>
      <c r="O123" s="20"/>
      <c r="P123" s="20" t="s">
        <v>602</v>
      </c>
      <c r="Q123" s="7"/>
      <c r="R123" s="7"/>
      <c r="S123" s="7"/>
      <c r="T123" s="27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</row>
    <row r="124" spans="1:41" ht="55.9" customHeight="1" x14ac:dyDescent="0.15">
      <c r="A124" s="2"/>
      <c r="B124" s="7" t="s">
        <v>146</v>
      </c>
      <c r="C124" s="7" t="s">
        <v>42</v>
      </c>
      <c r="D124" s="14" t="s">
        <v>873</v>
      </c>
      <c r="E124" s="14" t="s">
        <v>874</v>
      </c>
      <c r="F124" s="14" t="s">
        <v>875</v>
      </c>
      <c r="G124" s="6"/>
      <c r="H124" s="22" t="s">
        <v>123</v>
      </c>
      <c r="I124" s="7">
        <f t="shared" si="3"/>
        <v>0</v>
      </c>
      <c r="J124" s="14" t="s">
        <v>483</v>
      </c>
      <c r="K124" s="7" t="s">
        <v>876</v>
      </c>
      <c r="L124" s="7" t="s">
        <v>395</v>
      </c>
      <c r="M124" s="7" t="s">
        <v>387</v>
      </c>
      <c r="N124" s="7"/>
      <c r="O124" s="20"/>
      <c r="P124" s="20" t="s">
        <v>877</v>
      </c>
      <c r="Q124" s="7" t="s">
        <v>878</v>
      </c>
      <c r="R124" s="7"/>
      <c r="S124" s="7" t="s">
        <v>120</v>
      </c>
      <c r="T124" s="27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</row>
    <row r="125" spans="1:41" ht="33.75" customHeight="1" x14ac:dyDescent="0.15">
      <c r="A125" s="2"/>
      <c r="B125" s="7" t="s">
        <v>146</v>
      </c>
      <c r="C125" s="7" t="s">
        <v>42</v>
      </c>
      <c r="D125" s="14" t="s">
        <v>879</v>
      </c>
      <c r="E125" s="14" t="s">
        <v>880</v>
      </c>
      <c r="F125" s="14" t="s">
        <v>881</v>
      </c>
      <c r="G125" s="6"/>
      <c r="H125" s="22"/>
      <c r="I125" s="7">
        <f t="shared" si="3"/>
        <v>0</v>
      </c>
      <c r="J125" s="14" t="s">
        <v>882</v>
      </c>
      <c r="K125" s="7" t="s">
        <v>332</v>
      </c>
      <c r="L125" s="7" t="s">
        <v>883</v>
      </c>
      <c r="M125" s="7"/>
      <c r="N125" s="7"/>
      <c r="O125" s="20"/>
      <c r="P125" s="20"/>
      <c r="Q125" s="7"/>
      <c r="R125" s="7"/>
      <c r="S125" s="7"/>
      <c r="T125" s="27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</row>
    <row r="126" spans="1:41" ht="35.1" customHeight="1" x14ac:dyDescent="0.15">
      <c r="A126" s="2"/>
      <c r="B126" s="7" t="s">
        <v>146</v>
      </c>
      <c r="C126" s="7" t="s">
        <v>71</v>
      </c>
      <c r="D126" s="14" t="s">
        <v>824</v>
      </c>
      <c r="E126" s="14" t="s">
        <v>825</v>
      </c>
      <c r="F126" s="14" t="s">
        <v>826</v>
      </c>
      <c r="G126" s="6"/>
      <c r="H126" s="22"/>
      <c r="I126" s="7">
        <f t="shared" si="2"/>
        <v>0</v>
      </c>
      <c r="J126" s="14" t="s">
        <v>483</v>
      </c>
      <c r="K126" s="7" t="s">
        <v>222</v>
      </c>
      <c r="L126" s="7" t="s">
        <v>277</v>
      </c>
      <c r="M126" s="7"/>
      <c r="N126" s="7"/>
      <c r="O126" s="20"/>
      <c r="P126" s="20"/>
      <c r="Q126" s="7"/>
      <c r="R126" s="7"/>
      <c r="S126" s="7"/>
      <c r="T126" s="27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</row>
    <row r="127" spans="1:41" ht="54.95" customHeight="1" x14ac:dyDescent="0.15">
      <c r="A127" s="2"/>
      <c r="B127" s="7" t="s">
        <v>146</v>
      </c>
      <c r="C127" s="7" t="s">
        <v>71</v>
      </c>
      <c r="D127" s="14" t="s">
        <v>827</v>
      </c>
      <c r="E127" s="14" t="s">
        <v>828</v>
      </c>
      <c r="F127" s="14" t="s">
        <v>829</v>
      </c>
      <c r="G127" s="6" t="s">
        <v>119</v>
      </c>
      <c r="H127" s="22" t="str">
        <f>HYPERLINK("#", "http://www. dc-minami. com/")</f>
        <v>http://www. dc-minami. com/</v>
      </c>
      <c r="I127" s="7">
        <f t="shared" si="2"/>
        <v>0</v>
      </c>
      <c r="J127" s="14" t="s">
        <v>830</v>
      </c>
      <c r="K127" s="7" t="s">
        <v>281</v>
      </c>
      <c r="L127" s="7" t="s">
        <v>831</v>
      </c>
      <c r="M127" s="7" t="s">
        <v>281</v>
      </c>
      <c r="N127" s="7"/>
      <c r="O127" s="20" t="s">
        <v>832</v>
      </c>
      <c r="P127" s="20" t="s">
        <v>833</v>
      </c>
      <c r="Q127" s="7"/>
      <c r="R127" s="7"/>
      <c r="S127" s="7"/>
      <c r="T127" s="27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</row>
    <row r="128" spans="1:41" ht="42" customHeight="1" x14ac:dyDescent="0.15">
      <c r="A128" s="2"/>
      <c r="B128" s="7" t="s">
        <v>146</v>
      </c>
      <c r="C128" s="7" t="s">
        <v>71</v>
      </c>
      <c r="D128" s="14" t="s">
        <v>834</v>
      </c>
      <c r="E128" s="14" t="s">
        <v>835</v>
      </c>
      <c r="F128" s="14" t="s">
        <v>836</v>
      </c>
      <c r="G128" s="6"/>
      <c r="H128" s="22"/>
      <c r="I128" s="7">
        <f t="shared" si="2"/>
        <v>0</v>
      </c>
      <c r="J128" s="14" t="s">
        <v>483</v>
      </c>
      <c r="K128" s="7" t="s">
        <v>837</v>
      </c>
      <c r="L128" s="7" t="s">
        <v>277</v>
      </c>
      <c r="M128" s="7"/>
      <c r="N128" s="7"/>
      <c r="O128" s="20" t="s">
        <v>838</v>
      </c>
      <c r="P128" s="20" t="s">
        <v>839</v>
      </c>
      <c r="Q128" s="7"/>
      <c r="R128" s="7"/>
      <c r="S128" s="7" t="s">
        <v>120</v>
      </c>
      <c r="T128" s="27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</row>
    <row r="129" spans="1:41" ht="55.9" customHeight="1" x14ac:dyDescent="0.15">
      <c r="A129" s="2"/>
      <c r="B129" s="7" t="s">
        <v>146</v>
      </c>
      <c r="C129" s="7" t="s">
        <v>71</v>
      </c>
      <c r="D129" s="14" t="s">
        <v>846</v>
      </c>
      <c r="E129" s="14" t="s">
        <v>847</v>
      </c>
      <c r="F129" s="14" t="s">
        <v>848</v>
      </c>
      <c r="G129" s="6" t="s">
        <v>119</v>
      </c>
      <c r="H129" s="22" t="str">
        <f>HYPERLINK("#", "http://www.daijinaha.com")</f>
        <v>http://www.daijinaha.com</v>
      </c>
      <c r="I129" s="7">
        <f t="shared" si="2"/>
        <v>0</v>
      </c>
      <c r="J129" s="14" t="s">
        <v>483</v>
      </c>
      <c r="K129" s="7" t="s">
        <v>387</v>
      </c>
      <c r="L129" s="7" t="s">
        <v>849</v>
      </c>
      <c r="M129" s="7"/>
      <c r="N129" s="7"/>
      <c r="O129" s="20"/>
      <c r="P129" s="20"/>
      <c r="Q129" s="7"/>
      <c r="R129" s="7"/>
      <c r="S129" s="7" t="s">
        <v>120</v>
      </c>
      <c r="T129" s="27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</row>
    <row r="130" spans="1:41" ht="42" customHeight="1" x14ac:dyDescent="0.15">
      <c r="A130" s="2"/>
      <c r="B130" s="7" t="s">
        <v>146</v>
      </c>
      <c r="C130" s="7" t="s">
        <v>71</v>
      </c>
      <c r="D130" s="14" t="s">
        <v>857</v>
      </c>
      <c r="E130" s="14" t="s">
        <v>858</v>
      </c>
      <c r="F130" s="14" t="s">
        <v>859</v>
      </c>
      <c r="G130" s="6" t="s">
        <v>119</v>
      </c>
      <c r="H130" s="22" t="str">
        <f>HYPERLINK("#", "http://www.yakuin-dc.com")</f>
        <v>http://www.yakuin-dc.com</v>
      </c>
      <c r="I130" s="7">
        <f t="shared" si="2"/>
        <v>0</v>
      </c>
      <c r="J130" s="16" t="s">
        <v>860</v>
      </c>
      <c r="K130" s="7" t="s">
        <v>213</v>
      </c>
      <c r="L130" s="7" t="s">
        <v>308</v>
      </c>
      <c r="M130" s="7" t="s">
        <v>309</v>
      </c>
      <c r="N130" s="7" t="s">
        <v>309</v>
      </c>
      <c r="O130" s="20" t="s">
        <v>213</v>
      </c>
      <c r="P130" s="20" t="s">
        <v>308</v>
      </c>
      <c r="Q130" s="7" t="s">
        <v>309</v>
      </c>
      <c r="R130" s="7" t="s">
        <v>309</v>
      </c>
      <c r="S130" s="7" t="s">
        <v>120</v>
      </c>
      <c r="T130" s="27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</row>
    <row r="131" spans="1:41" ht="70.150000000000006" customHeight="1" x14ac:dyDescent="0.15">
      <c r="A131" s="2"/>
      <c r="B131" s="7" t="s">
        <v>146</v>
      </c>
      <c r="C131" s="7" t="s">
        <v>71</v>
      </c>
      <c r="D131" s="14" t="s">
        <v>865</v>
      </c>
      <c r="E131" s="14" t="s">
        <v>866</v>
      </c>
      <c r="F131" s="14" t="s">
        <v>867</v>
      </c>
      <c r="G131" s="6" t="s">
        <v>119</v>
      </c>
      <c r="H131" s="22" t="s">
        <v>868</v>
      </c>
      <c r="I131" s="7">
        <f t="shared" si="2"/>
        <v>0</v>
      </c>
      <c r="J131" s="14" t="s">
        <v>483</v>
      </c>
      <c r="K131" s="7" t="s">
        <v>869</v>
      </c>
      <c r="L131" s="7" t="s">
        <v>870</v>
      </c>
      <c r="M131" s="7"/>
      <c r="N131" s="7"/>
      <c r="O131" s="20" t="s">
        <v>871</v>
      </c>
      <c r="P131" s="20" t="s">
        <v>872</v>
      </c>
      <c r="Q131" s="7"/>
      <c r="R131" s="7"/>
      <c r="S131" s="7"/>
      <c r="T131" s="27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</row>
    <row r="132" spans="1:41" ht="42" customHeight="1" x14ac:dyDescent="0.15">
      <c r="A132" s="2"/>
      <c r="B132" s="7" t="s">
        <v>147</v>
      </c>
      <c r="C132" s="7" t="s">
        <v>73</v>
      </c>
      <c r="D132" s="14" t="s">
        <v>968</v>
      </c>
      <c r="E132" s="14" t="s">
        <v>969</v>
      </c>
      <c r="F132" s="14" t="s">
        <v>970</v>
      </c>
      <c r="G132" s="6"/>
      <c r="H132" s="22"/>
      <c r="I132" s="7">
        <f>AE132</f>
        <v>0</v>
      </c>
      <c r="J132" s="16" t="s">
        <v>971</v>
      </c>
      <c r="K132" s="7" t="s">
        <v>972</v>
      </c>
      <c r="L132" s="7" t="s">
        <v>349</v>
      </c>
      <c r="M132" s="7" t="s">
        <v>973</v>
      </c>
      <c r="N132" s="7"/>
      <c r="O132" s="20" t="s">
        <v>213</v>
      </c>
      <c r="P132" s="20" t="s">
        <v>349</v>
      </c>
      <c r="Q132" s="7"/>
      <c r="R132" s="7"/>
      <c r="S132" s="7" t="s">
        <v>120</v>
      </c>
      <c r="T132" s="27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</row>
    <row r="133" spans="1:41" ht="42" customHeight="1" x14ac:dyDescent="0.15">
      <c r="A133" s="2"/>
      <c r="B133" s="7" t="s">
        <v>147</v>
      </c>
      <c r="C133" s="7" t="s">
        <v>73</v>
      </c>
      <c r="D133" s="14" t="s">
        <v>974</v>
      </c>
      <c r="E133" s="14" t="s">
        <v>975</v>
      </c>
      <c r="F133" s="14" t="s">
        <v>976</v>
      </c>
      <c r="G133" s="6"/>
      <c r="H133" s="22"/>
      <c r="I133" s="7">
        <f>AE133</f>
        <v>0</v>
      </c>
      <c r="J133" s="16" t="s">
        <v>977</v>
      </c>
      <c r="K133" s="7" t="s">
        <v>222</v>
      </c>
      <c r="L133" s="7" t="s">
        <v>208</v>
      </c>
      <c r="M133" s="7" t="s">
        <v>597</v>
      </c>
      <c r="N133" s="7" t="s">
        <v>597</v>
      </c>
      <c r="O133" s="20" t="s">
        <v>224</v>
      </c>
      <c r="P133" s="20" t="s">
        <v>257</v>
      </c>
      <c r="Q133" s="7"/>
      <c r="R133" s="7"/>
      <c r="S133" s="7" t="s">
        <v>120</v>
      </c>
      <c r="T133" s="27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</row>
    <row r="134" spans="1:41" ht="42" customHeight="1" x14ac:dyDescent="0.15">
      <c r="A134" s="2"/>
      <c r="B134" s="7" t="s">
        <v>147</v>
      </c>
      <c r="C134" s="7" t="s">
        <v>45</v>
      </c>
      <c r="D134" s="14" t="s">
        <v>930</v>
      </c>
      <c r="E134" s="14" t="s">
        <v>931</v>
      </c>
      <c r="F134" s="14" t="s">
        <v>932</v>
      </c>
      <c r="G134" s="6"/>
      <c r="H134" s="22" t="s">
        <v>123</v>
      </c>
      <c r="I134" s="7">
        <f t="shared" si="2"/>
        <v>0</v>
      </c>
      <c r="J134" s="16" t="s">
        <v>933</v>
      </c>
      <c r="K134" s="7" t="s">
        <v>205</v>
      </c>
      <c r="L134" s="7" t="s">
        <v>934</v>
      </c>
      <c r="M134" s="7"/>
      <c r="N134" s="7"/>
      <c r="O134" s="20" t="s">
        <v>205</v>
      </c>
      <c r="P134" s="20" t="s">
        <v>934</v>
      </c>
      <c r="Q134" s="7"/>
      <c r="R134" s="7"/>
      <c r="S134" s="7" t="s">
        <v>120</v>
      </c>
      <c r="T134" s="27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</row>
    <row r="135" spans="1:41" ht="42" customHeight="1" x14ac:dyDescent="0.15">
      <c r="A135" s="2"/>
      <c r="B135" s="7" t="s">
        <v>147</v>
      </c>
      <c r="C135" s="7" t="s">
        <v>45</v>
      </c>
      <c r="D135" s="14" t="s">
        <v>935</v>
      </c>
      <c r="E135" s="14" t="s">
        <v>936</v>
      </c>
      <c r="F135" s="14" t="s">
        <v>937</v>
      </c>
      <c r="G135" s="6" t="s">
        <v>119</v>
      </c>
      <c r="H135" s="22" t="str">
        <f>HYPERLINK("#", "http://www.takesaki-shika.com")</f>
        <v>http://www.takesaki-shika.com</v>
      </c>
      <c r="I135" s="7">
        <f t="shared" ref="I135:I194" si="4">AE135</f>
        <v>0</v>
      </c>
      <c r="J135" s="8" t="s">
        <v>483</v>
      </c>
      <c r="K135" s="7" t="s">
        <v>222</v>
      </c>
      <c r="L135" s="7" t="s">
        <v>938</v>
      </c>
      <c r="M135" s="7"/>
      <c r="N135" s="7"/>
      <c r="O135" s="20"/>
      <c r="P135" s="20"/>
      <c r="Q135" s="7"/>
      <c r="R135" s="7"/>
      <c r="S135" s="7" t="s">
        <v>120</v>
      </c>
      <c r="T135" s="27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</row>
    <row r="136" spans="1:41" ht="42" customHeight="1" x14ac:dyDescent="0.15">
      <c r="A136" s="2"/>
      <c r="B136" s="7" t="s">
        <v>147</v>
      </c>
      <c r="C136" s="7" t="s">
        <v>45</v>
      </c>
      <c r="D136" s="14" t="s">
        <v>784</v>
      </c>
      <c r="E136" s="14" t="s">
        <v>939</v>
      </c>
      <c r="F136" s="14" t="s">
        <v>940</v>
      </c>
      <c r="G136" s="6"/>
      <c r="H136" s="22"/>
      <c r="I136" s="7">
        <f t="shared" si="4"/>
        <v>0</v>
      </c>
      <c r="J136" s="8" t="s">
        <v>483</v>
      </c>
      <c r="K136" s="7" t="s">
        <v>281</v>
      </c>
      <c r="L136" s="7" t="s">
        <v>223</v>
      </c>
      <c r="M136" s="7"/>
      <c r="N136" s="7"/>
      <c r="O136" s="20"/>
      <c r="P136" s="20" t="s">
        <v>941</v>
      </c>
      <c r="Q136" s="7"/>
      <c r="R136" s="7"/>
      <c r="S136" s="7" t="s">
        <v>120</v>
      </c>
      <c r="T136" s="27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</row>
    <row r="137" spans="1:41" ht="28.15" customHeight="1" x14ac:dyDescent="0.15">
      <c r="A137" s="2"/>
      <c r="B137" s="7" t="s">
        <v>147</v>
      </c>
      <c r="C137" s="7" t="s">
        <v>45</v>
      </c>
      <c r="D137" s="14" t="s">
        <v>942</v>
      </c>
      <c r="E137" s="14" t="s">
        <v>943</v>
      </c>
      <c r="F137" s="14" t="s">
        <v>944</v>
      </c>
      <c r="G137" s="6" t="s">
        <v>119</v>
      </c>
      <c r="H137" s="22" t="str">
        <f>HYPERLINK("#", "http://kuhara-shika.com/")</f>
        <v>http://kuhara-shika.com/</v>
      </c>
      <c r="I137" s="7">
        <f t="shared" si="4"/>
        <v>0</v>
      </c>
      <c r="J137" s="8" t="s">
        <v>945</v>
      </c>
      <c r="K137" s="7" t="s">
        <v>205</v>
      </c>
      <c r="L137" s="7" t="s">
        <v>277</v>
      </c>
      <c r="M137" s="7"/>
      <c r="N137" s="7"/>
      <c r="O137" s="20" t="s">
        <v>205</v>
      </c>
      <c r="P137" s="20" t="s">
        <v>277</v>
      </c>
      <c r="Q137" s="7"/>
      <c r="R137" s="7"/>
      <c r="S137" s="7" t="s">
        <v>120</v>
      </c>
      <c r="T137" s="27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</row>
    <row r="138" spans="1:41" ht="84" customHeight="1" x14ac:dyDescent="0.15">
      <c r="A138" s="2"/>
      <c r="B138" s="7" t="s">
        <v>147</v>
      </c>
      <c r="C138" s="7" t="s">
        <v>45</v>
      </c>
      <c r="D138" s="14" t="s">
        <v>946</v>
      </c>
      <c r="E138" s="14" t="s">
        <v>947</v>
      </c>
      <c r="F138" s="14" t="s">
        <v>948</v>
      </c>
      <c r="G138" s="6" t="s">
        <v>119</v>
      </c>
      <c r="H138" s="22" t="s">
        <v>949</v>
      </c>
      <c r="I138" s="7">
        <f t="shared" si="4"/>
        <v>0</v>
      </c>
      <c r="J138" s="8" t="s">
        <v>483</v>
      </c>
      <c r="K138" s="7" t="s">
        <v>222</v>
      </c>
      <c r="L138" s="7" t="s">
        <v>950</v>
      </c>
      <c r="M138" s="7"/>
      <c r="N138" s="7"/>
      <c r="O138" s="20" t="s">
        <v>951</v>
      </c>
      <c r="P138" s="20" t="s">
        <v>952</v>
      </c>
      <c r="Q138" s="7"/>
      <c r="R138" s="7"/>
      <c r="S138" s="7" t="s">
        <v>120</v>
      </c>
      <c r="T138" s="27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</row>
    <row r="139" spans="1:41" ht="42" customHeight="1" x14ac:dyDescent="0.15">
      <c r="A139" s="2"/>
      <c r="B139" s="7" t="s">
        <v>147</v>
      </c>
      <c r="C139" s="7" t="s">
        <v>45</v>
      </c>
      <c r="D139" s="14" t="s">
        <v>953</v>
      </c>
      <c r="E139" s="14" t="s">
        <v>954</v>
      </c>
      <c r="F139" s="14" t="s">
        <v>955</v>
      </c>
      <c r="G139" s="6"/>
      <c r="H139" s="22"/>
      <c r="I139" s="7">
        <f t="shared" si="4"/>
        <v>0</v>
      </c>
      <c r="J139" s="8" t="s">
        <v>483</v>
      </c>
      <c r="K139" s="7" t="s">
        <v>222</v>
      </c>
      <c r="L139" s="7" t="s">
        <v>956</v>
      </c>
      <c r="M139" s="7"/>
      <c r="N139" s="7"/>
      <c r="O139" s="20"/>
      <c r="P139" s="20" t="s">
        <v>208</v>
      </c>
      <c r="Q139" s="7"/>
      <c r="R139" s="7"/>
      <c r="S139" s="7" t="s">
        <v>120</v>
      </c>
      <c r="T139" s="27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</row>
    <row r="140" spans="1:41" ht="84" customHeight="1" x14ac:dyDescent="0.15">
      <c r="A140" s="2"/>
      <c r="B140" s="7" t="s">
        <v>147</v>
      </c>
      <c r="C140" s="7" t="s">
        <v>45</v>
      </c>
      <c r="D140" s="14" t="s">
        <v>957</v>
      </c>
      <c r="E140" s="14" t="s">
        <v>958</v>
      </c>
      <c r="F140" s="14" t="s">
        <v>959</v>
      </c>
      <c r="G140" s="6" t="s">
        <v>119</v>
      </c>
      <c r="H140" s="22" t="str">
        <f>HYPERLINK("#", "https://www.fukushimadc.jp/")</f>
        <v>https://www.fukushimadc.jp/</v>
      </c>
      <c r="I140" s="7">
        <f t="shared" si="4"/>
        <v>0</v>
      </c>
      <c r="J140" s="16" t="s">
        <v>960</v>
      </c>
      <c r="K140" s="7" t="s">
        <v>961</v>
      </c>
      <c r="L140" s="19" t="s">
        <v>962</v>
      </c>
      <c r="M140" s="7"/>
      <c r="N140" s="7"/>
      <c r="O140" s="20" t="s">
        <v>963</v>
      </c>
      <c r="P140" s="20"/>
      <c r="Q140" s="7"/>
      <c r="R140" s="7"/>
      <c r="S140" s="7"/>
      <c r="T140" s="27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</row>
    <row r="141" spans="1:41" ht="42" customHeight="1" x14ac:dyDescent="0.15">
      <c r="A141" s="2"/>
      <c r="B141" s="7" t="s">
        <v>147</v>
      </c>
      <c r="C141" s="7" t="s">
        <v>45</v>
      </c>
      <c r="D141" s="14" t="s">
        <v>964</v>
      </c>
      <c r="E141" s="14" t="s">
        <v>965</v>
      </c>
      <c r="F141" s="14" t="s">
        <v>966</v>
      </c>
      <c r="G141" s="6"/>
      <c r="H141" s="22" t="s">
        <v>123</v>
      </c>
      <c r="I141" s="7">
        <f t="shared" si="4"/>
        <v>0</v>
      </c>
      <c r="J141" s="8" t="s">
        <v>483</v>
      </c>
      <c r="K141" s="7" t="s">
        <v>967</v>
      </c>
      <c r="L141" s="7" t="s">
        <v>377</v>
      </c>
      <c r="M141" s="7"/>
      <c r="N141" s="7"/>
      <c r="O141" s="20"/>
      <c r="P141" s="20"/>
      <c r="Q141" s="7"/>
      <c r="R141" s="7"/>
      <c r="S141" s="7"/>
      <c r="T141" s="27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</row>
    <row r="142" spans="1:41" ht="50.1" customHeight="1" x14ac:dyDescent="0.15">
      <c r="A142" s="2"/>
      <c r="B142" s="7" t="s">
        <v>148</v>
      </c>
      <c r="C142" s="7" t="s">
        <v>44</v>
      </c>
      <c r="D142" s="14" t="s">
        <v>1018</v>
      </c>
      <c r="E142" s="14" t="s">
        <v>1019</v>
      </c>
      <c r="F142" s="14" t="s">
        <v>1020</v>
      </c>
      <c r="G142" s="6" t="s">
        <v>119</v>
      </c>
      <c r="H142" s="22" t="str">
        <f>HYPERLINK("#", "https://nakatomidental.com")</f>
        <v>https://nakatomidental.com</v>
      </c>
      <c r="I142" s="7">
        <f>AE142</f>
        <v>0</v>
      </c>
      <c r="J142" s="8" t="s">
        <v>483</v>
      </c>
      <c r="K142" s="7" t="s">
        <v>371</v>
      </c>
      <c r="L142" s="7" t="s">
        <v>1021</v>
      </c>
      <c r="M142" s="7"/>
      <c r="N142" s="7"/>
      <c r="O142" s="20" t="s">
        <v>1022</v>
      </c>
      <c r="P142" s="20"/>
      <c r="Q142" s="7"/>
      <c r="R142" s="7"/>
      <c r="S142" s="7" t="s">
        <v>120</v>
      </c>
      <c r="T142" s="27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</row>
    <row r="143" spans="1:41" ht="55.9" customHeight="1" x14ac:dyDescent="0.15">
      <c r="A143" s="2"/>
      <c r="B143" s="7" t="s">
        <v>148</v>
      </c>
      <c r="C143" s="7" t="s">
        <v>44</v>
      </c>
      <c r="D143" s="14" t="s">
        <v>1048</v>
      </c>
      <c r="E143" s="14" t="s">
        <v>1049</v>
      </c>
      <c r="F143" s="14" t="s">
        <v>1050</v>
      </c>
      <c r="G143" s="6" t="s">
        <v>119</v>
      </c>
      <c r="H143" s="22" t="str">
        <f>HYPERLINK("#", "https://www.sakurazakaminami.com/")</f>
        <v>https://www.sakurazakaminami.com/</v>
      </c>
      <c r="I143" s="7">
        <f>AE143</f>
        <v>0</v>
      </c>
      <c r="J143" s="8" t="s">
        <v>483</v>
      </c>
      <c r="K143" s="7" t="s">
        <v>1051</v>
      </c>
      <c r="L143" s="7" t="s">
        <v>1052</v>
      </c>
      <c r="M143" s="7"/>
      <c r="N143" s="7"/>
      <c r="O143" s="20"/>
      <c r="P143" s="20"/>
      <c r="Q143" s="7"/>
      <c r="R143" s="7"/>
      <c r="S143" s="7" t="s">
        <v>120</v>
      </c>
      <c r="T143" s="27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</row>
    <row r="144" spans="1:41" ht="35.1" customHeight="1" x14ac:dyDescent="0.15">
      <c r="A144" s="2"/>
      <c r="B144" s="7" t="s">
        <v>148</v>
      </c>
      <c r="C144" s="7" t="s">
        <v>44</v>
      </c>
      <c r="D144" s="14" t="s">
        <v>1053</v>
      </c>
      <c r="E144" s="14" t="s">
        <v>1054</v>
      </c>
      <c r="F144" s="14" t="s">
        <v>1055</v>
      </c>
      <c r="G144" s="6" t="s">
        <v>119</v>
      </c>
      <c r="H144" s="22" t="str">
        <f>HYPERLINK("#", "http://www.nakashima-shikaiin.com")</f>
        <v>http://www.nakashima-shikaiin.com</v>
      </c>
      <c r="I144" s="7">
        <f>AE144</f>
        <v>0</v>
      </c>
      <c r="J144" s="8" t="s">
        <v>483</v>
      </c>
      <c r="K144" s="7" t="s">
        <v>388</v>
      </c>
      <c r="L144" s="7" t="s">
        <v>1056</v>
      </c>
      <c r="M144" s="7"/>
      <c r="N144" s="7"/>
      <c r="O144" s="20" t="s">
        <v>388</v>
      </c>
      <c r="P144" s="20" t="s">
        <v>1056</v>
      </c>
      <c r="Q144" s="7"/>
      <c r="R144" s="7"/>
      <c r="S144" s="7" t="s">
        <v>120</v>
      </c>
      <c r="T144" s="27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</row>
    <row r="145" spans="1:41" ht="28.15" customHeight="1" x14ac:dyDescent="0.15">
      <c r="A145" s="2"/>
      <c r="B145" s="7" t="s">
        <v>148</v>
      </c>
      <c r="C145" s="7" t="s">
        <v>76</v>
      </c>
      <c r="D145" s="14" t="s">
        <v>978</v>
      </c>
      <c r="E145" s="14" t="s">
        <v>979</v>
      </c>
      <c r="F145" s="14" t="s">
        <v>980</v>
      </c>
      <c r="G145" s="6" t="s">
        <v>119</v>
      </c>
      <c r="H145" s="22" t="str">
        <f>HYPERLINK("#", "https://c5dental.com")</f>
        <v>https://c5dental.com</v>
      </c>
      <c r="I145" s="7">
        <f t="shared" si="4"/>
        <v>0</v>
      </c>
      <c r="J145" s="16" t="s">
        <v>981</v>
      </c>
      <c r="K145" s="7" t="s">
        <v>982</v>
      </c>
      <c r="L145" s="7" t="s">
        <v>983</v>
      </c>
      <c r="M145" s="7"/>
      <c r="N145" s="7"/>
      <c r="O145" s="20" t="s">
        <v>803</v>
      </c>
      <c r="P145" s="20" t="s">
        <v>984</v>
      </c>
      <c r="Q145" s="7"/>
      <c r="R145" s="7"/>
      <c r="S145" s="7" t="s">
        <v>120</v>
      </c>
      <c r="T145" s="27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</row>
    <row r="146" spans="1:41" ht="35.1" customHeight="1" x14ac:dyDescent="0.15">
      <c r="A146" s="2"/>
      <c r="B146" s="7" t="s">
        <v>148</v>
      </c>
      <c r="C146" s="7" t="s">
        <v>76</v>
      </c>
      <c r="D146" s="14" t="s">
        <v>850</v>
      </c>
      <c r="E146" s="14" t="s">
        <v>985</v>
      </c>
      <c r="F146" s="14" t="s">
        <v>986</v>
      </c>
      <c r="G146" s="6"/>
      <c r="H146" s="22"/>
      <c r="I146" s="7">
        <f t="shared" si="4"/>
        <v>0</v>
      </c>
      <c r="J146" s="8" t="s">
        <v>483</v>
      </c>
      <c r="K146" s="7" t="s">
        <v>987</v>
      </c>
      <c r="L146" s="7" t="s">
        <v>988</v>
      </c>
      <c r="M146" s="7"/>
      <c r="N146" s="7"/>
      <c r="O146" s="20"/>
      <c r="P146" s="20"/>
      <c r="Q146" s="7"/>
      <c r="R146" s="7"/>
      <c r="S146" s="7" t="s">
        <v>120</v>
      </c>
      <c r="T146" s="27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</row>
    <row r="147" spans="1:41" ht="55.9" customHeight="1" x14ac:dyDescent="0.15">
      <c r="A147" s="2"/>
      <c r="B147" s="7" t="s">
        <v>148</v>
      </c>
      <c r="C147" s="7" t="s">
        <v>76</v>
      </c>
      <c r="D147" s="14" t="s">
        <v>989</v>
      </c>
      <c r="E147" s="14" t="s">
        <v>990</v>
      </c>
      <c r="F147" s="14" t="s">
        <v>991</v>
      </c>
      <c r="G147" s="6" t="s">
        <v>119</v>
      </c>
      <c r="H147" s="22" t="str">
        <f>HYPERLINK("#", "http://tdc-h.com")</f>
        <v>http://tdc-h.com</v>
      </c>
      <c r="I147" s="7">
        <f t="shared" si="4"/>
        <v>0</v>
      </c>
      <c r="J147" s="8" t="s">
        <v>483</v>
      </c>
      <c r="K147" s="7" t="s">
        <v>992</v>
      </c>
      <c r="L147" s="7" t="s">
        <v>993</v>
      </c>
      <c r="M147" s="7"/>
      <c r="N147" s="7"/>
      <c r="O147" s="20" t="s">
        <v>994</v>
      </c>
      <c r="P147" s="20" t="s">
        <v>833</v>
      </c>
      <c r="Q147" s="7"/>
      <c r="R147" s="7"/>
      <c r="S147" s="7"/>
      <c r="T147" s="27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</row>
    <row r="148" spans="1:41" ht="55.9" customHeight="1" x14ac:dyDescent="0.15">
      <c r="A148" s="2"/>
      <c r="B148" s="7" t="s">
        <v>148</v>
      </c>
      <c r="C148" s="7" t="s">
        <v>76</v>
      </c>
      <c r="D148" s="14" t="s">
        <v>995</v>
      </c>
      <c r="E148" s="14" t="s">
        <v>996</v>
      </c>
      <c r="F148" s="14" t="s">
        <v>997</v>
      </c>
      <c r="G148" s="6" t="s">
        <v>119</v>
      </c>
      <c r="H148" s="22" t="str">
        <f>HYPERLINK("#", "http://www.dream-dc.jp")</f>
        <v>http://www.dream-dc.jp</v>
      </c>
      <c r="I148" s="7">
        <f t="shared" si="4"/>
        <v>0</v>
      </c>
      <c r="J148" s="8" t="s">
        <v>999</v>
      </c>
      <c r="K148" s="7" t="s">
        <v>230</v>
      </c>
      <c r="L148" s="7" t="s">
        <v>1000</v>
      </c>
      <c r="M148" s="7"/>
      <c r="N148" s="7"/>
      <c r="O148" s="20" t="s">
        <v>1001</v>
      </c>
      <c r="P148" s="20" t="s">
        <v>1002</v>
      </c>
      <c r="Q148" s="7"/>
      <c r="R148" s="7"/>
      <c r="S148" s="7" t="s">
        <v>120</v>
      </c>
      <c r="T148" s="27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</row>
    <row r="149" spans="1:41" ht="55.9" customHeight="1" x14ac:dyDescent="0.15">
      <c r="A149" s="2"/>
      <c r="B149" s="7" t="s">
        <v>148</v>
      </c>
      <c r="C149" s="7" t="s">
        <v>76</v>
      </c>
      <c r="D149" s="14" t="s">
        <v>1003</v>
      </c>
      <c r="E149" s="14" t="s">
        <v>996</v>
      </c>
      <c r="F149" s="14" t="s">
        <v>997</v>
      </c>
      <c r="G149" s="6" t="s">
        <v>119</v>
      </c>
      <c r="H149" s="22" t="str">
        <f>HYPERLINK("#", "http://www.dream-dc.jp")</f>
        <v>http://www.dream-dc.jp</v>
      </c>
      <c r="I149" s="7">
        <f t="shared" si="4"/>
        <v>0</v>
      </c>
      <c r="J149" s="16" t="s">
        <v>998</v>
      </c>
      <c r="K149" s="7" t="s">
        <v>230</v>
      </c>
      <c r="L149" s="7" t="s">
        <v>1000</v>
      </c>
      <c r="M149" s="7"/>
      <c r="N149" s="7"/>
      <c r="O149" s="20" t="s">
        <v>1001</v>
      </c>
      <c r="P149" s="20" t="s">
        <v>1002</v>
      </c>
      <c r="Q149" s="7"/>
      <c r="R149" s="7"/>
      <c r="S149" s="7"/>
      <c r="T149" s="27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</row>
    <row r="150" spans="1:41" ht="42" customHeight="1" x14ac:dyDescent="0.15">
      <c r="A150" s="2"/>
      <c r="B150" s="7" t="s">
        <v>148</v>
      </c>
      <c r="C150" s="7" t="s">
        <v>76</v>
      </c>
      <c r="D150" s="14" t="s">
        <v>1004</v>
      </c>
      <c r="E150" s="14" t="s">
        <v>1005</v>
      </c>
      <c r="F150" s="14" t="s">
        <v>1006</v>
      </c>
      <c r="G150" s="6"/>
      <c r="H150" s="22"/>
      <c r="I150" s="7">
        <f t="shared" si="4"/>
        <v>0</v>
      </c>
      <c r="J150" s="8" t="s">
        <v>483</v>
      </c>
      <c r="K150" s="7" t="s">
        <v>1007</v>
      </c>
      <c r="L150" s="7" t="s">
        <v>1008</v>
      </c>
      <c r="M150" s="7"/>
      <c r="N150" s="7"/>
      <c r="O150" s="20" t="s">
        <v>570</v>
      </c>
      <c r="P150" s="20" t="s">
        <v>570</v>
      </c>
      <c r="Q150" s="7"/>
      <c r="R150" s="7"/>
      <c r="S150" s="7" t="s">
        <v>120</v>
      </c>
      <c r="T150" s="27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</row>
    <row r="151" spans="1:41" ht="42" customHeight="1" x14ac:dyDescent="0.15">
      <c r="A151" s="2"/>
      <c r="B151" s="7" t="s">
        <v>148</v>
      </c>
      <c r="C151" s="7" t="s">
        <v>76</v>
      </c>
      <c r="D151" s="14" t="s">
        <v>1009</v>
      </c>
      <c r="E151" s="14" t="s">
        <v>1010</v>
      </c>
      <c r="F151" s="14" t="s">
        <v>1011</v>
      </c>
      <c r="G151" s="6" t="s">
        <v>119</v>
      </c>
      <c r="H151" s="22" t="str">
        <f>HYPERLINK("#", "https://www.yoshioka-dc.com/")</f>
        <v>https://www.yoshioka-dc.com/</v>
      </c>
      <c r="I151" s="7">
        <f t="shared" si="4"/>
        <v>0</v>
      </c>
      <c r="J151" s="8" t="s">
        <v>483</v>
      </c>
      <c r="K151" s="7" t="s">
        <v>1012</v>
      </c>
      <c r="L151" s="7" t="s">
        <v>1013</v>
      </c>
      <c r="M151" s="7"/>
      <c r="N151" s="7"/>
      <c r="O151" s="20" t="s">
        <v>1014</v>
      </c>
      <c r="P151" s="20"/>
      <c r="Q151" s="7"/>
      <c r="R151" s="7"/>
      <c r="S151" s="7"/>
      <c r="T151" s="27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</row>
    <row r="152" spans="1:41" ht="35.1" customHeight="1" x14ac:dyDescent="0.15">
      <c r="A152" s="2"/>
      <c r="B152" s="7" t="s">
        <v>148</v>
      </c>
      <c r="C152" s="7" t="s">
        <v>76</v>
      </c>
      <c r="D152" s="14" t="s">
        <v>1015</v>
      </c>
      <c r="E152" s="14" t="s">
        <v>1016</v>
      </c>
      <c r="F152" s="14" t="s">
        <v>1017</v>
      </c>
      <c r="G152" s="6"/>
      <c r="H152" s="22"/>
      <c r="I152" s="7">
        <f t="shared" si="4"/>
        <v>0</v>
      </c>
      <c r="J152" s="8" t="s">
        <v>483</v>
      </c>
      <c r="K152" s="7" t="s">
        <v>249</v>
      </c>
      <c r="L152" s="7" t="s">
        <v>206</v>
      </c>
      <c r="M152" s="7"/>
      <c r="N152" s="7"/>
      <c r="O152" s="20"/>
      <c r="P152" s="20"/>
      <c r="Q152" s="7"/>
      <c r="R152" s="7"/>
      <c r="S152" s="7" t="s">
        <v>120</v>
      </c>
      <c r="T152" s="27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</row>
    <row r="153" spans="1:41" ht="35.1" customHeight="1" x14ac:dyDescent="0.15">
      <c r="A153" s="2"/>
      <c r="B153" s="7" t="s">
        <v>148</v>
      </c>
      <c r="C153" s="7" t="s">
        <v>76</v>
      </c>
      <c r="D153" s="14" t="s">
        <v>1023</v>
      </c>
      <c r="E153" s="14" t="s">
        <v>1024</v>
      </c>
      <c r="F153" s="14" t="s">
        <v>1025</v>
      </c>
      <c r="G153" s="6" t="s">
        <v>119</v>
      </c>
      <c r="H153" s="22" t="str">
        <f>HYPERLINK("#", "http://www.matonodental.com/")</f>
        <v>http://www.matonodental.com/</v>
      </c>
      <c r="I153" s="7">
        <f t="shared" si="4"/>
        <v>0</v>
      </c>
      <c r="J153" s="8" t="s">
        <v>483</v>
      </c>
      <c r="K153" s="7" t="s">
        <v>230</v>
      </c>
      <c r="L153" s="7" t="s">
        <v>1026</v>
      </c>
      <c r="M153" s="7"/>
      <c r="N153" s="7"/>
      <c r="O153" s="20" t="s">
        <v>230</v>
      </c>
      <c r="P153" s="20" t="s">
        <v>1026</v>
      </c>
      <c r="Q153" s="7"/>
      <c r="R153" s="7"/>
      <c r="S153" s="7" t="s">
        <v>120</v>
      </c>
      <c r="T153" s="27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</row>
    <row r="154" spans="1:41" ht="42" customHeight="1" x14ac:dyDescent="0.15">
      <c r="A154" s="2"/>
      <c r="B154" s="7" t="s">
        <v>148</v>
      </c>
      <c r="C154" s="7" t="s">
        <v>76</v>
      </c>
      <c r="D154" s="14" t="s">
        <v>1027</v>
      </c>
      <c r="E154" s="14" t="s">
        <v>1028</v>
      </c>
      <c r="F154" s="14" t="s">
        <v>1029</v>
      </c>
      <c r="G154" s="6" t="s">
        <v>119</v>
      </c>
      <c r="H154" s="22" t="str">
        <f>HYPERLINK("#", "http://miyasaka-dc.cihp.jp")</f>
        <v>http://miyasaka-dc.cihp.jp</v>
      </c>
      <c r="I154" s="7">
        <f t="shared" si="4"/>
        <v>0</v>
      </c>
      <c r="J154" s="8" t="s">
        <v>483</v>
      </c>
      <c r="K154" s="7" t="s">
        <v>222</v>
      </c>
      <c r="L154" s="7" t="s">
        <v>1030</v>
      </c>
      <c r="M154" s="7"/>
      <c r="N154" s="7"/>
      <c r="O154" s="20" t="s">
        <v>1031</v>
      </c>
      <c r="P154" s="20" t="s">
        <v>208</v>
      </c>
      <c r="Q154" s="7"/>
      <c r="R154" s="7"/>
      <c r="S154" s="7" t="s">
        <v>120</v>
      </c>
      <c r="T154" s="27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</row>
    <row r="155" spans="1:41" ht="42" customHeight="1" x14ac:dyDescent="0.15">
      <c r="A155" s="2"/>
      <c r="B155" s="7" t="s">
        <v>148</v>
      </c>
      <c r="C155" s="7" t="s">
        <v>76</v>
      </c>
      <c r="D155" s="14" t="s">
        <v>1032</v>
      </c>
      <c r="E155" s="14" t="s">
        <v>1033</v>
      </c>
      <c r="F155" s="14" t="s">
        <v>1034</v>
      </c>
      <c r="G155" s="6" t="s">
        <v>119</v>
      </c>
      <c r="H155" s="22" t="str">
        <f>HYPERLINK("#", "http://yakuin-dental-jp")</f>
        <v>http://yakuin-dental-jp</v>
      </c>
      <c r="I155" s="7">
        <f t="shared" si="4"/>
        <v>0</v>
      </c>
      <c r="J155" s="16" t="s">
        <v>1035</v>
      </c>
      <c r="K155" s="7" t="s">
        <v>347</v>
      </c>
      <c r="L155" s="7" t="s">
        <v>436</v>
      </c>
      <c r="M155" s="7"/>
      <c r="N155" s="7"/>
      <c r="O155" s="20" t="s">
        <v>347</v>
      </c>
      <c r="P155" s="20" t="s">
        <v>436</v>
      </c>
      <c r="Q155" s="7"/>
      <c r="R155" s="7"/>
      <c r="S155" s="7" t="s">
        <v>120</v>
      </c>
      <c r="T155" s="27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</row>
    <row r="156" spans="1:41" ht="55.9" customHeight="1" x14ac:dyDescent="0.15">
      <c r="A156" s="2"/>
      <c r="B156" s="7" t="s">
        <v>148</v>
      </c>
      <c r="C156" s="7" t="s">
        <v>76</v>
      </c>
      <c r="D156" s="14" t="s">
        <v>1036</v>
      </c>
      <c r="E156" s="14" t="s">
        <v>1037</v>
      </c>
      <c r="F156" s="14" t="s">
        <v>1038</v>
      </c>
      <c r="G156" s="6" t="s">
        <v>119</v>
      </c>
      <c r="H156" s="22" t="str">
        <f>HYPERLINK("#", "https://doctorsfile.jp/h/98662/")</f>
        <v>https://doctorsfile.jp/h/98662/</v>
      </c>
      <c r="I156" s="7">
        <f t="shared" si="4"/>
        <v>0</v>
      </c>
      <c r="J156" s="8" t="s">
        <v>483</v>
      </c>
      <c r="K156" s="7" t="s">
        <v>1039</v>
      </c>
      <c r="L156" s="7" t="s">
        <v>1040</v>
      </c>
      <c r="M156" s="7"/>
      <c r="N156" s="7"/>
      <c r="O156" s="20"/>
      <c r="P156" s="20" t="s">
        <v>1041</v>
      </c>
      <c r="Q156" s="7"/>
      <c r="R156" s="7"/>
      <c r="S156" s="7"/>
      <c r="T156" s="27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</row>
    <row r="157" spans="1:41" ht="84" customHeight="1" x14ac:dyDescent="0.15">
      <c r="A157" s="2"/>
      <c r="B157" s="7" t="s">
        <v>148</v>
      </c>
      <c r="C157" s="7" t="s">
        <v>76</v>
      </c>
      <c r="D157" s="14" t="s">
        <v>1042</v>
      </c>
      <c r="E157" s="14" t="s">
        <v>1043</v>
      </c>
      <c r="F157" s="14" t="s">
        <v>1044</v>
      </c>
      <c r="G157" s="6" t="s">
        <v>119</v>
      </c>
      <c r="H157" s="22" t="str">
        <f>HYPERLINK("#", "http://jyosuidori-kogadental.com")</f>
        <v>http://jyosuidori-kogadental.com</v>
      </c>
      <c r="I157" s="7">
        <f t="shared" si="4"/>
        <v>0</v>
      </c>
      <c r="J157" s="16" t="s">
        <v>1045</v>
      </c>
      <c r="K157" s="7" t="s">
        <v>1046</v>
      </c>
      <c r="L157" s="7" t="s">
        <v>740</v>
      </c>
      <c r="M157" s="7"/>
      <c r="N157" s="7"/>
      <c r="O157" s="20" t="s">
        <v>1047</v>
      </c>
      <c r="P157" s="20" t="s">
        <v>742</v>
      </c>
      <c r="Q157" s="7"/>
      <c r="R157" s="7"/>
      <c r="S157" s="7" t="s">
        <v>120</v>
      </c>
      <c r="T157" s="27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</row>
    <row r="158" spans="1:41" ht="42" customHeight="1" x14ac:dyDescent="0.15">
      <c r="A158" s="2"/>
      <c r="B158" s="6" t="s">
        <v>149</v>
      </c>
      <c r="C158" s="7" t="s">
        <v>39</v>
      </c>
      <c r="D158" s="14" t="s">
        <v>1057</v>
      </c>
      <c r="E158" s="14" t="s">
        <v>1058</v>
      </c>
      <c r="F158" s="14" t="s">
        <v>1059</v>
      </c>
      <c r="G158" s="6"/>
      <c r="H158" s="22"/>
      <c r="I158" s="7">
        <f t="shared" si="4"/>
        <v>0</v>
      </c>
      <c r="J158" s="8" t="s">
        <v>483</v>
      </c>
      <c r="K158" s="7" t="s">
        <v>1060</v>
      </c>
      <c r="L158" s="7" t="s">
        <v>558</v>
      </c>
      <c r="M158" s="7"/>
      <c r="N158" s="7"/>
      <c r="O158" s="20" t="s">
        <v>1061</v>
      </c>
      <c r="P158" s="20"/>
      <c r="Q158" s="7"/>
      <c r="R158" s="7"/>
      <c r="S158" s="7" t="s">
        <v>120</v>
      </c>
      <c r="T158" s="27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</row>
    <row r="159" spans="1:41" ht="50.1" customHeight="1" x14ac:dyDescent="0.15">
      <c r="A159" s="2"/>
      <c r="B159" s="6" t="s">
        <v>149</v>
      </c>
      <c r="C159" s="7" t="s">
        <v>38</v>
      </c>
      <c r="D159" s="14" t="s">
        <v>1062</v>
      </c>
      <c r="E159" s="14" t="s">
        <v>1063</v>
      </c>
      <c r="F159" s="14" t="s">
        <v>1064</v>
      </c>
      <c r="G159" s="6" t="s">
        <v>119</v>
      </c>
      <c r="H159" s="22" t="str">
        <f>HYPERLINK("#", "https://www.alohadc-ohashi.com/")</f>
        <v>https://www.alohadc-ohashi.com/</v>
      </c>
      <c r="I159" s="7">
        <f t="shared" si="4"/>
        <v>0</v>
      </c>
      <c r="J159" s="16" t="s">
        <v>1065</v>
      </c>
      <c r="K159" s="7" t="s">
        <v>1066</v>
      </c>
      <c r="L159" s="7" t="s">
        <v>1067</v>
      </c>
      <c r="M159" s="7" t="s">
        <v>354</v>
      </c>
      <c r="N159" s="7" t="s">
        <v>354</v>
      </c>
      <c r="O159" s="20" t="s">
        <v>1068</v>
      </c>
      <c r="P159" s="20" t="s">
        <v>1069</v>
      </c>
      <c r="Q159" s="7"/>
      <c r="R159" s="7"/>
      <c r="S159" s="7" t="s">
        <v>120</v>
      </c>
      <c r="T159" s="27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</row>
    <row r="160" spans="1:41" ht="35.1" customHeight="1" x14ac:dyDescent="0.15">
      <c r="A160" s="2"/>
      <c r="B160" s="6" t="s">
        <v>149</v>
      </c>
      <c r="C160" s="7" t="s">
        <v>38</v>
      </c>
      <c r="D160" s="14" t="s">
        <v>1070</v>
      </c>
      <c r="E160" s="14" t="s">
        <v>1071</v>
      </c>
      <c r="F160" s="14" t="s">
        <v>1072</v>
      </c>
      <c r="G160" s="6" t="s">
        <v>119</v>
      </c>
      <c r="H160" s="22" t="str">
        <f>HYPERLINK("#", "https://www.ivydental.jp/")</f>
        <v>https://www.ivydental.jp/</v>
      </c>
      <c r="I160" s="7">
        <f t="shared" si="4"/>
        <v>0</v>
      </c>
      <c r="J160" s="8" t="s">
        <v>483</v>
      </c>
      <c r="K160" s="7" t="s">
        <v>1073</v>
      </c>
      <c r="L160" s="7" t="s">
        <v>704</v>
      </c>
      <c r="M160" s="7"/>
      <c r="N160" s="7"/>
      <c r="O160" s="20" t="s">
        <v>575</v>
      </c>
      <c r="P160" s="20" t="s">
        <v>704</v>
      </c>
      <c r="Q160" s="7"/>
      <c r="R160" s="7"/>
      <c r="S160" s="7" t="s">
        <v>120</v>
      </c>
      <c r="T160" s="27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</row>
    <row r="161" spans="1:41" ht="28.15" customHeight="1" x14ac:dyDescent="0.15">
      <c r="A161" s="2"/>
      <c r="B161" s="6" t="s">
        <v>149</v>
      </c>
      <c r="C161" s="7" t="s">
        <v>38</v>
      </c>
      <c r="D161" s="14" t="s">
        <v>1074</v>
      </c>
      <c r="E161" s="14" t="s">
        <v>1075</v>
      </c>
      <c r="F161" s="14" t="s">
        <v>1076</v>
      </c>
      <c r="G161" s="6" t="s">
        <v>119</v>
      </c>
      <c r="H161" s="22" t="str">
        <f>HYPERLINK("#", "www.t-kosaka-dc.com/")</f>
        <v>www.t-kosaka-dc.com/</v>
      </c>
      <c r="I161" s="7">
        <f t="shared" si="4"/>
        <v>0</v>
      </c>
      <c r="J161" s="16" t="s">
        <v>1077</v>
      </c>
      <c r="K161" s="7" t="s">
        <v>1078</v>
      </c>
      <c r="L161" s="7" t="s">
        <v>1079</v>
      </c>
      <c r="M161" s="7"/>
      <c r="N161" s="7"/>
      <c r="O161" s="20"/>
      <c r="P161" s="20"/>
      <c r="Q161" s="7"/>
      <c r="R161" s="7"/>
      <c r="S161" s="7"/>
      <c r="T161" s="27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</row>
    <row r="162" spans="1:41" ht="70.150000000000006" customHeight="1" x14ac:dyDescent="0.15">
      <c r="A162" s="2"/>
      <c r="B162" s="6" t="s">
        <v>1080</v>
      </c>
      <c r="C162" s="7" t="s">
        <v>1081</v>
      </c>
      <c r="D162" s="14" t="s">
        <v>1082</v>
      </c>
      <c r="E162" s="14" t="s">
        <v>1083</v>
      </c>
      <c r="F162" s="14" t="s">
        <v>1084</v>
      </c>
      <c r="G162" s="6" t="s">
        <v>119</v>
      </c>
      <c r="H162" s="22" t="str">
        <f>HYPERLINK("#", "http://toyomi-dc.com")</f>
        <v>http://toyomi-dc.com</v>
      </c>
      <c r="I162" s="7">
        <f>AE162</f>
        <v>0</v>
      </c>
      <c r="J162" s="8" t="s">
        <v>483</v>
      </c>
      <c r="K162" s="7" t="s">
        <v>1085</v>
      </c>
      <c r="L162" s="7" t="s">
        <v>883</v>
      </c>
      <c r="M162" s="7"/>
      <c r="N162" s="7"/>
      <c r="O162" s="20"/>
      <c r="P162" s="20"/>
      <c r="Q162" s="7"/>
      <c r="R162" s="7"/>
      <c r="S162" s="7"/>
      <c r="T162" s="27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</row>
    <row r="163" spans="1:41" ht="39.950000000000003" customHeight="1" x14ac:dyDescent="0.15">
      <c r="A163" s="2"/>
      <c r="B163" s="6" t="s">
        <v>149</v>
      </c>
      <c r="C163" s="7" t="s">
        <v>38</v>
      </c>
      <c r="D163" s="14" t="s">
        <v>1086</v>
      </c>
      <c r="E163" s="14" t="s">
        <v>1087</v>
      </c>
      <c r="F163" s="14" t="s">
        <v>1088</v>
      </c>
      <c r="G163" s="6" t="s">
        <v>119</v>
      </c>
      <c r="H163" s="22" t="str">
        <f>HYPERLINK("#", "https://www.uchimaru-dc.com/")</f>
        <v>https://www.uchimaru-dc.com/</v>
      </c>
      <c r="I163" s="7">
        <f t="shared" si="4"/>
        <v>0</v>
      </c>
      <c r="J163" s="8" t="s">
        <v>1089</v>
      </c>
      <c r="K163" s="7" t="s">
        <v>222</v>
      </c>
      <c r="L163" s="7" t="s">
        <v>333</v>
      </c>
      <c r="M163" s="7"/>
      <c r="N163" s="7"/>
      <c r="O163" s="20"/>
      <c r="P163" s="20"/>
      <c r="Q163" s="7"/>
      <c r="R163" s="7"/>
      <c r="S163" s="7" t="s">
        <v>120</v>
      </c>
      <c r="T163" s="27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</row>
    <row r="164" spans="1:41" ht="42" customHeight="1" x14ac:dyDescent="0.15">
      <c r="A164" s="2"/>
      <c r="B164" s="6" t="s">
        <v>149</v>
      </c>
      <c r="C164" s="7" t="s">
        <v>38</v>
      </c>
      <c r="D164" s="14" t="s">
        <v>1090</v>
      </c>
      <c r="E164" s="14" t="s">
        <v>1091</v>
      </c>
      <c r="F164" s="14" t="s">
        <v>1092</v>
      </c>
      <c r="G164" s="6"/>
      <c r="H164" s="22"/>
      <c r="I164" s="7">
        <f t="shared" si="4"/>
        <v>0</v>
      </c>
      <c r="J164" s="8" t="s">
        <v>483</v>
      </c>
      <c r="K164" s="7" t="s">
        <v>222</v>
      </c>
      <c r="L164" s="7" t="s">
        <v>1093</v>
      </c>
      <c r="M164" s="7"/>
      <c r="N164" s="7"/>
      <c r="O164" s="20"/>
      <c r="P164" s="20" t="s">
        <v>257</v>
      </c>
      <c r="Q164" s="7"/>
      <c r="R164" s="7"/>
      <c r="S164" s="7" t="s">
        <v>120</v>
      </c>
      <c r="T164" s="27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</row>
    <row r="165" spans="1:41" ht="42" customHeight="1" x14ac:dyDescent="0.15">
      <c r="A165" s="2"/>
      <c r="B165" s="6" t="s">
        <v>150</v>
      </c>
      <c r="C165" s="7" t="s">
        <v>94</v>
      </c>
      <c r="D165" s="14" t="s">
        <v>1110</v>
      </c>
      <c r="E165" s="14" t="s">
        <v>1111</v>
      </c>
      <c r="F165" s="14" t="s">
        <v>1112</v>
      </c>
      <c r="G165" s="6"/>
      <c r="H165" s="22"/>
      <c r="I165" s="7">
        <f t="shared" ref="I165:I170" si="5">AE165</f>
        <v>0</v>
      </c>
      <c r="J165" s="16" t="s">
        <v>1113</v>
      </c>
      <c r="K165" s="7" t="s">
        <v>1114</v>
      </c>
      <c r="L165" s="7" t="s">
        <v>277</v>
      </c>
      <c r="M165" s="7"/>
      <c r="N165" s="7"/>
      <c r="O165" s="20" t="s">
        <v>1115</v>
      </c>
      <c r="P165" s="20" t="s">
        <v>1116</v>
      </c>
      <c r="Q165" s="7"/>
      <c r="R165" s="7"/>
      <c r="S165" s="7"/>
      <c r="T165" s="27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</row>
    <row r="166" spans="1:41" ht="50.1" customHeight="1" x14ac:dyDescent="0.15">
      <c r="A166" s="2"/>
      <c r="B166" s="6" t="s">
        <v>150</v>
      </c>
      <c r="C166" s="7" t="s">
        <v>94</v>
      </c>
      <c r="D166" s="14" t="s">
        <v>1117</v>
      </c>
      <c r="E166" s="14" t="s">
        <v>1118</v>
      </c>
      <c r="F166" s="14" t="s">
        <v>1119</v>
      </c>
      <c r="G166" s="6"/>
      <c r="H166" s="22"/>
      <c r="I166" s="7">
        <f t="shared" si="5"/>
        <v>0</v>
      </c>
      <c r="J166" s="16" t="s">
        <v>1120</v>
      </c>
      <c r="K166" s="7" t="s">
        <v>461</v>
      </c>
      <c r="L166" s="7" t="s">
        <v>1121</v>
      </c>
      <c r="M166" s="7"/>
      <c r="N166" s="7"/>
      <c r="O166" s="20" t="s">
        <v>461</v>
      </c>
      <c r="P166" s="20" t="s">
        <v>1121</v>
      </c>
      <c r="Q166" s="7"/>
      <c r="R166" s="7"/>
      <c r="S166" s="7" t="s">
        <v>120</v>
      </c>
      <c r="T166" s="27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</row>
    <row r="167" spans="1:41" ht="99.95" customHeight="1" x14ac:dyDescent="0.15">
      <c r="A167" s="2"/>
      <c r="B167" s="6" t="s">
        <v>150</v>
      </c>
      <c r="C167" s="7" t="s">
        <v>94</v>
      </c>
      <c r="D167" s="14" t="s">
        <v>1122</v>
      </c>
      <c r="E167" s="14" t="s">
        <v>1123</v>
      </c>
      <c r="F167" s="14" t="s">
        <v>1124</v>
      </c>
      <c r="G167" s="6"/>
      <c r="H167" s="22"/>
      <c r="I167" s="7">
        <f t="shared" si="5"/>
        <v>0</v>
      </c>
      <c r="J167" s="16" t="s">
        <v>1125</v>
      </c>
      <c r="K167" s="7" t="s">
        <v>1126</v>
      </c>
      <c r="L167" s="7" t="s">
        <v>818</v>
      </c>
      <c r="M167" s="7"/>
      <c r="N167" s="7"/>
      <c r="O167" s="20" t="s">
        <v>1126</v>
      </c>
      <c r="P167" s="20" t="s">
        <v>818</v>
      </c>
      <c r="Q167" s="7"/>
      <c r="R167" s="7"/>
      <c r="S167" s="7" t="s">
        <v>1127</v>
      </c>
      <c r="T167" s="27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</row>
    <row r="168" spans="1:41" ht="35.1" customHeight="1" x14ac:dyDescent="0.15">
      <c r="A168" s="2"/>
      <c r="B168" s="6" t="s">
        <v>150</v>
      </c>
      <c r="C168" s="7" t="s">
        <v>94</v>
      </c>
      <c r="D168" s="14" t="s">
        <v>1128</v>
      </c>
      <c r="E168" s="14" t="s">
        <v>1129</v>
      </c>
      <c r="F168" s="14" t="s">
        <v>1130</v>
      </c>
      <c r="G168" s="6"/>
      <c r="H168" s="22"/>
      <c r="I168" s="7">
        <f t="shared" si="5"/>
        <v>0</v>
      </c>
      <c r="J168" s="14" t="s">
        <v>483</v>
      </c>
      <c r="K168" s="7" t="s">
        <v>388</v>
      </c>
      <c r="L168" s="7" t="s">
        <v>208</v>
      </c>
      <c r="M168" s="7"/>
      <c r="N168" s="7"/>
      <c r="O168" s="20"/>
      <c r="P168" s="20" t="s">
        <v>1131</v>
      </c>
      <c r="Q168" s="7"/>
      <c r="R168" s="7"/>
      <c r="S168" s="7" t="s">
        <v>120</v>
      </c>
      <c r="T168" s="27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</row>
    <row r="169" spans="1:41" ht="28.35" customHeight="1" x14ac:dyDescent="0.15">
      <c r="A169" s="2"/>
      <c r="B169" s="6" t="s">
        <v>150</v>
      </c>
      <c r="C169" s="7" t="s">
        <v>95</v>
      </c>
      <c r="D169" s="14" t="s">
        <v>1101</v>
      </c>
      <c r="E169" s="14" t="s">
        <v>1102</v>
      </c>
      <c r="F169" s="14" t="s">
        <v>1103</v>
      </c>
      <c r="G169" s="6"/>
      <c r="H169" s="22"/>
      <c r="I169" s="7">
        <f t="shared" si="5"/>
        <v>0</v>
      </c>
      <c r="J169" s="8" t="s">
        <v>1104</v>
      </c>
      <c r="K169" s="7" t="s">
        <v>1105</v>
      </c>
      <c r="L169" s="7" t="s">
        <v>395</v>
      </c>
      <c r="M169" s="7"/>
      <c r="N169" s="7"/>
      <c r="O169" s="20" t="s">
        <v>1105</v>
      </c>
      <c r="P169" s="20" t="s">
        <v>395</v>
      </c>
      <c r="Q169" s="7"/>
      <c r="R169" s="7"/>
      <c r="S169" s="7" t="s">
        <v>120</v>
      </c>
      <c r="T169" s="27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</row>
    <row r="170" spans="1:41" ht="42" customHeight="1" x14ac:dyDescent="0.15">
      <c r="A170" s="2"/>
      <c r="B170" s="6" t="s">
        <v>150</v>
      </c>
      <c r="C170" s="7" t="s">
        <v>95</v>
      </c>
      <c r="D170" s="14" t="s">
        <v>1106</v>
      </c>
      <c r="E170" s="14" t="s">
        <v>151</v>
      </c>
      <c r="F170" s="14" t="s">
        <v>1107</v>
      </c>
      <c r="G170" s="6" t="s">
        <v>119</v>
      </c>
      <c r="H170" s="22" t="str">
        <f>HYPERLINK("#", "https://dentalclimic-yoshida.com")</f>
        <v>https://dentalclimic-yoshida.com</v>
      </c>
      <c r="I170" s="7">
        <f t="shared" si="5"/>
        <v>0</v>
      </c>
      <c r="J170" s="8" t="s">
        <v>1108</v>
      </c>
      <c r="K170" s="7" t="s">
        <v>205</v>
      </c>
      <c r="L170" s="7" t="s">
        <v>1109</v>
      </c>
      <c r="M170" s="7"/>
      <c r="N170" s="7"/>
      <c r="O170" s="20"/>
      <c r="P170" s="20"/>
      <c r="Q170" s="7"/>
      <c r="R170" s="7"/>
      <c r="S170" s="7" t="s">
        <v>120</v>
      </c>
      <c r="T170" s="27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</row>
    <row r="171" spans="1:41" ht="55.9" customHeight="1" x14ac:dyDescent="0.15">
      <c r="A171" s="2"/>
      <c r="B171" s="6" t="s">
        <v>150</v>
      </c>
      <c r="C171" s="7" t="s">
        <v>96</v>
      </c>
      <c r="D171" s="14" t="s">
        <v>1094</v>
      </c>
      <c r="E171" s="14" t="s">
        <v>1095</v>
      </c>
      <c r="F171" s="14" t="s">
        <v>1096</v>
      </c>
      <c r="G171" s="6"/>
      <c r="H171" s="22" t="s">
        <v>123</v>
      </c>
      <c r="I171" s="7">
        <f t="shared" si="4"/>
        <v>0</v>
      </c>
      <c r="J171" s="17" t="s">
        <v>1097</v>
      </c>
      <c r="K171" s="7" t="s">
        <v>1098</v>
      </c>
      <c r="L171" s="7" t="s">
        <v>938</v>
      </c>
      <c r="M171" s="7" t="s">
        <v>1099</v>
      </c>
      <c r="N171" s="7"/>
      <c r="O171" s="20" t="s">
        <v>1100</v>
      </c>
      <c r="P171" s="20"/>
      <c r="Q171" s="7"/>
      <c r="R171" s="7"/>
      <c r="S171" s="7" t="s">
        <v>120</v>
      </c>
      <c r="T171" s="27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</row>
    <row r="172" spans="1:41" ht="42" customHeight="1" x14ac:dyDescent="0.15">
      <c r="A172" s="2"/>
      <c r="B172" s="6" t="s">
        <v>152</v>
      </c>
      <c r="C172" s="7" t="s">
        <v>98</v>
      </c>
      <c r="D172" s="14" t="s">
        <v>1141</v>
      </c>
      <c r="E172" s="14" t="s">
        <v>1142</v>
      </c>
      <c r="F172" s="14" t="s">
        <v>1143</v>
      </c>
      <c r="G172" s="6" t="s">
        <v>119</v>
      </c>
      <c r="H172" s="22" t="str">
        <f>HYPERLINK("#", "http://www.miyakedori-dc.jp/")</f>
        <v>http://www.miyakedori-dc.jp/</v>
      </c>
      <c r="I172" s="7">
        <f>AE172</f>
        <v>0</v>
      </c>
      <c r="J172" s="14" t="s">
        <v>1144</v>
      </c>
      <c r="K172" s="7" t="s">
        <v>1145</v>
      </c>
      <c r="L172" s="7" t="s">
        <v>1146</v>
      </c>
      <c r="M172" s="7"/>
      <c r="N172" s="7"/>
      <c r="O172" s="20"/>
      <c r="P172" s="20"/>
      <c r="Q172" s="7"/>
      <c r="R172" s="7"/>
      <c r="S172" s="7"/>
      <c r="T172" s="27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</row>
    <row r="173" spans="1:41" ht="42" customHeight="1" x14ac:dyDescent="0.15">
      <c r="A173" s="2"/>
      <c r="B173" s="6" t="s">
        <v>152</v>
      </c>
      <c r="C173" s="7" t="s">
        <v>98</v>
      </c>
      <c r="D173" s="14" t="s">
        <v>1147</v>
      </c>
      <c r="E173" s="14" t="s">
        <v>1148</v>
      </c>
      <c r="F173" s="14" t="s">
        <v>1149</v>
      </c>
      <c r="G173" s="6" t="s">
        <v>119</v>
      </c>
      <c r="H173" s="22" t="str">
        <f>HYPERLINK("#", "http://suenaga-dental-jp")</f>
        <v>http://suenaga-dental-jp</v>
      </c>
      <c r="I173" s="7">
        <f>AE173</f>
        <v>0</v>
      </c>
      <c r="J173" s="14" t="s">
        <v>483</v>
      </c>
      <c r="K173" s="7" t="s">
        <v>1150</v>
      </c>
      <c r="L173" s="7" t="s">
        <v>1151</v>
      </c>
      <c r="M173" s="7"/>
      <c r="N173" s="7"/>
      <c r="O173" s="20" t="s">
        <v>832</v>
      </c>
      <c r="P173" s="20" t="s">
        <v>833</v>
      </c>
      <c r="Q173" s="7"/>
      <c r="R173" s="7"/>
      <c r="S173" s="7"/>
      <c r="T173" s="27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</row>
    <row r="174" spans="1:41" ht="35.1" customHeight="1" x14ac:dyDescent="0.15">
      <c r="A174" s="2"/>
      <c r="B174" s="6" t="s">
        <v>152</v>
      </c>
      <c r="C174" s="7" t="s">
        <v>98</v>
      </c>
      <c r="D174" s="14" t="s">
        <v>1152</v>
      </c>
      <c r="E174" s="14" t="s">
        <v>1153</v>
      </c>
      <c r="F174" s="14" t="s">
        <v>1154</v>
      </c>
      <c r="G174" s="6" t="s">
        <v>119</v>
      </c>
      <c r="H174" s="22" t="str">
        <f>HYPERLINK("#", "http://www.toyamasika.com")</f>
        <v>http://www.toyamasika.com</v>
      </c>
      <c r="I174" s="7">
        <f>AE174</f>
        <v>0</v>
      </c>
      <c r="J174" s="14" t="s">
        <v>483</v>
      </c>
      <c r="K174" s="7" t="s">
        <v>230</v>
      </c>
      <c r="L174" s="7" t="s">
        <v>206</v>
      </c>
      <c r="M174" s="7"/>
      <c r="N174" s="7"/>
      <c r="O174" s="20"/>
      <c r="P174" s="20"/>
      <c r="Q174" s="7"/>
      <c r="R174" s="7"/>
      <c r="S174" s="7" t="s">
        <v>120</v>
      </c>
      <c r="T174" s="27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</row>
    <row r="175" spans="1:41" ht="42" customHeight="1" x14ac:dyDescent="0.15">
      <c r="A175" s="2"/>
      <c r="B175" s="6" t="s">
        <v>152</v>
      </c>
      <c r="C175" s="7" t="s">
        <v>98</v>
      </c>
      <c r="D175" s="14" t="s">
        <v>1155</v>
      </c>
      <c r="E175" s="14" t="s">
        <v>1156</v>
      </c>
      <c r="F175" s="14" t="s">
        <v>1157</v>
      </c>
      <c r="G175" s="6"/>
      <c r="H175" s="22"/>
      <c r="I175" s="7">
        <f>AE175</f>
        <v>0</v>
      </c>
      <c r="J175" s="14" t="s">
        <v>483</v>
      </c>
      <c r="K175" s="7" t="s">
        <v>967</v>
      </c>
      <c r="L175" s="7" t="s">
        <v>277</v>
      </c>
      <c r="M175" s="7"/>
      <c r="N175" s="7"/>
      <c r="O175" s="20" t="s">
        <v>1158</v>
      </c>
      <c r="P175" s="20"/>
      <c r="Q175" s="7"/>
      <c r="R175" s="7"/>
      <c r="S175" s="7"/>
      <c r="T175" s="27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</row>
    <row r="176" spans="1:41" ht="55.9" customHeight="1" x14ac:dyDescent="0.15">
      <c r="A176" s="2"/>
      <c r="B176" s="6" t="s">
        <v>152</v>
      </c>
      <c r="C176" s="7" t="s">
        <v>40</v>
      </c>
      <c r="D176" s="14" t="s">
        <v>1132</v>
      </c>
      <c r="E176" s="14" t="s">
        <v>1133</v>
      </c>
      <c r="F176" s="14" t="s">
        <v>1134</v>
      </c>
      <c r="G176" s="6" t="s">
        <v>119</v>
      </c>
      <c r="H176" s="22" t="str">
        <f>HYPERLINK("#", "http://akiyama-dentalclinic.com/")</f>
        <v>http://akiyama-dentalclinic.com/</v>
      </c>
      <c r="I176" s="7">
        <f t="shared" si="4"/>
        <v>0</v>
      </c>
      <c r="J176" s="14" t="s">
        <v>483</v>
      </c>
      <c r="K176" s="7" t="s">
        <v>1135</v>
      </c>
      <c r="L176" s="7" t="s">
        <v>1136</v>
      </c>
      <c r="M176" s="7"/>
      <c r="N176" s="7"/>
      <c r="O176" s="20"/>
      <c r="P176" s="20"/>
      <c r="Q176" s="7"/>
      <c r="R176" s="7"/>
      <c r="S176" s="7" t="s">
        <v>120</v>
      </c>
      <c r="T176" s="27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</row>
    <row r="177" spans="1:41" ht="55.9" customHeight="1" x14ac:dyDescent="0.15">
      <c r="A177" s="2"/>
      <c r="B177" s="6" t="s">
        <v>152</v>
      </c>
      <c r="C177" s="7" t="s">
        <v>40</v>
      </c>
      <c r="D177" s="14" t="s">
        <v>1137</v>
      </c>
      <c r="E177" s="14" t="s">
        <v>1138</v>
      </c>
      <c r="F177" s="14" t="s">
        <v>1139</v>
      </c>
      <c r="G177" s="6" t="s">
        <v>119</v>
      </c>
      <c r="H177" s="25" t="str">
        <f>HYPERLINK("#", "https://sophia-dental.net/")</f>
        <v>https://sophia-dental.net/</v>
      </c>
      <c r="I177" s="7" t="s">
        <v>130</v>
      </c>
      <c r="J177" s="14" t="s">
        <v>483</v>
      </c>
      <c r="K177" s="20"/>
      <c r="L177" s="20" t="s">
        <v>1140</v>
      </c>
      <c r="M177" s="7"/>
      <c r="N177" s="7"/>
      <c r="O177" s="20"/>
      <c r="P177" s="20"/>
      <c r="Q177" s="7"/>
      <c r="R177" s="7"/>
      <c r="S177" s="7" t="s">
        <v>120</v>
      </c>
      <c r="T177" s="27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</row>
    <row r="178" spans="1:41" ht="35.1" customHeight="1" x14ac:dyDescent="0.15">
      <c r="A178" s="2"/>
      <c r="B178" s="6" t="s">
        <v>152</v>
      </c>
      <c r="C178" s="7" t="s">
        <v>40</v>
      </c>
      <c r="D178" s="14" t="s">
        <v>1159</v>
      </c>
      <c r="E178" s="14" t="s">
        <v>1160</v>
      </c>
      <c r="F178" s="14" t="s">
        <v>1161</v>
      </c>
      <c r="G178" s="6" t="s">
        <v>119</v>
      </c>
      <c r="H178" s="22" t="str">
        <f>HYPERLINK("#", "http://denter.com/isii/")</f>
        <v>http://denter.com/isii/</v>
      </c>
      <c r="I178" s="7">
        <f t="shared" si="4"/>
        <v>0</v>
      </c>
      <c r="J178" s="14" t="s">
        <v>483</v>
      </c>
      <c r="K178" s="7" t="s">
        <v>222</v>
      </c>
      <c r="L178" s="7" t="s">
        <v>1162</v>
      </c>
      <c r="M178" s="7"/>
      <c r="N178" s="7"/>
      <c r="O178" s="20"/>
      <c r="P178" s="20" t="s">
        <v>1163</v>
      </c>
      <c r="Q178" s="7"/>
      <c r="R178" s="7"/>
      <c r="S178" s="7"/>
      <c r="T178" s="27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</row>
    <row r="179" spans="1:41" ht="42" customHeight="1" x14ac:dyDescent="0.15">
      <c r="A179" s="2"/>
      <c r="B179" s="6" t="s">
        <v>152</v>
      </c>
      <c r="C179" s="7" t="s">
        <v>40</v>
      </c>
      <c r="D179" s="14" t="s">
        <v>1164</v>
      </c>
      <c r="E179" s="14" t="s">
        <v>1165</v>
      </c>
      <c r="F179" s="14" t="s">
        <v>1166</v>
      </c>
      <c r="G179" s="6" t="s">
        <v>119</v>
      </c>
      <c r="H179" s="22" t="str">
        <f>HYPERLINK("#", "http://www. y-shika. com/")</f>
        <v>http://www. y-shika. com/</v>
      </c>
      <c r="I179" s="7">
        <f t="shared" si="4"/>
        <v>0</v>
      </c>
      <c r="J179" s="14" t="s">
        <v>483</v>
      </c>
      <c r="K179" s="7" t="s">
        <v>230</v>
      </c>
      <c r="L179" s="7" t="s">
        <v>911</v>
      </c>
      <c r="M179" s="7"/>
      <c r="N179" s="7"/>
      <c r="O179" s="20" t="s">
        <v>871</v>
      </c>
      <c r="P179" s="20" t="s">
        <v>669</v>
      </c>
      <c r="Q179" s="7"/>
      <c r="R179" s="7"/>
      <c r="S179" s="7" t="s">
        <v>120</v>
      </c>
      <c r="T179" s="27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</row>
    <row r="180" spans="1:41" ht="28.15" customHeight="1" x14ac:dyDescent="0.15">
      <c r="A180" s="2"/>
      <c r="B180" s="6" t="s">
        <v>153</v>
      </c>
      <c r="C180" s="7" t="s">
        <v>22</v>
      </c>
      <c r="D180" s="14" t="s">
        <v>1167</v>
      </c>
      <c r="E180" s="14" t="s">
        <v>1168</v>
      </c>
      <c r="F180" s="14" t="s">
        <v>1169</v>
      </c>
      <c r="G180" s="6" t="s">
        <v>119</v>
      </c>
      <c r="H180" s="22" t="str">
        <f>HYPERLINK("#", "http://smile-dental.co/")</f>
        <v>http://smile-dental.co/</v>
      </c>
      <c r="I180" s="7">
        <f t="shared" si="4"/>
        <v>0</v>
      </c>
      <c r="J180" s="16" t="s">
        <v>1170</v>
      </c>
      <c r="K180" s="7" t="s">
        <v>1171</v>
      </c>
      <c r="L180" s="7" t="s">
        <v>1172</v>
      </c>
      <c r="M180" s="7" t="s">
        <v>1173</v>
      </c>
      <c r="N180" s="7" t="s">
        <v>1173</v>
      </c>
      <c r="O180" s="20" t="s">
        <v>1171</v>
      </c>
      <c r="P180" s="20" t="s">
        <v>1172</v>
      </c>
      <c r="Q180" s="7" t="s">
        <v>1173</v>
      </c>
      <c r="R180" s="7" t="s">
        <v>1173</v>
      </c>
      <c r="S180" s="7" t="s">
        <v>120</v>
      </c>
      <c r="T180" s="27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</row>
    <row r="181" spans="1:41" ht="42" customHeight="1" x14ac:dyDescent="0.15">
      <c r="A181" s="2"/>
      <c r="B181" s="6" t="s">
        <v>153</v>
      </c>
      <c r="C181" s="7" t="s">
        <v>22</v>
      </c>
      <c r="D181" s="14" t="s">
        <v>1174</v>
      </c>
      <c r="E181" s="14" t="s">
        <v>1175</v>
      </c>
      <c r="F181" s="14" t="s">
        <v>1176</v>
      </c>
      <c r="G181" s="6" t="s">
        <v>119</v>
      </c>
      <c r="H181" s="22" t="str">
        <f>HYPERLINK("#", "www.fukuoka-tdc.com")</f>
        <v>www.fukuoka-tdc.com</v>
      </c>
      <c r="I181" s="7">
        <f t="shared" si="4"/>
        <v>0</v>
      </c>
      <c r="J181" s="14" t="s">
        <v>483</v>
      </c>
      <c r="K181" s="7" t="s">
        <v>230</v>
      </c>
      <c r="L181" s="6" t="s">
        <v>1177</v>
      </c>
      <c r="M181" s="7"/>
      <c r="N181" s="7" t="s">
        <v>354</v>
      </c>
      <c r="O181" s="20" t="s">
        <v>1178</v>
      </c>
      <c r="P181" s="20" t="s">
        <v>1179</v>
      </c>
      <c r="Q181" s="7"/>
      <c r="R181" s="7"/>
      <c r="S181" s="7" t="s">
        <v>120</v>
      </c>
      <c r="T181" s="27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</row>
    <row r="182" spans="1:41" ht="55.9" customHeight="1" x14ac:dyDescent="0.15">
      <c r="A182" s="2"/>
      <c r="B182" s="6" t="s">
        <v>153</v>
      </c>
      <c r="C182" s="7" t="s">
        <v>22</v>
      </c>
      <c r="D182" s="14" t="s">
        <v>1195</v>
      </c>
      <c r="E182" s="14" t="s">
        <v>1196</v>
      </c>
      <c r="F182" s="14" t="s">
        <v>1197</v>
      </c>
      <c r="G182" s="6" t="s">
        <v>119</v>
      </c>
      <c r="H182" s="22" t="str">
        <f>HYPERLINK("#", "http://inoue-dentist.jp")</f>
        <v>http://inoue-dentist.jp</v>
      </c>
      <c r="I182" s="7">
        <f>AE182</f>
        <v>0</v>
      </c>
      <c r="J182" s="8" t="s">
        <v>483</v>
      </c>
      <c r="K182" s="7" t="s">
        <v>222</v>
      </c>
      <c r="L182" s="7" t="s">
        <v>1198</v>
      </c>
      <c r="M182" s="7"/>
      <c r="N182" s="7"/>
      <c r="O182" s="20"/>
      <c r="P182" s="20" t="s">
        <v>1199</v>
      </c>
      <c r="Q182" s="7"/>
      <c r="R182" s="7"/>
      <c r="S182" s="7" t="s">
        <v>120</v>
      </c>
      <c r="T182" s="27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</row>
    <row r="183" spans="1:41" ht="42" customHeight="1" x14ac:dyDescent="0.15">
      <c r="A183" s="2"/>
      <c r="B183" s="6" t="s">
        <v>153</v>
      </c>
      <c r="C183" s="7" t="s">
        <v>21</v>
      </c>
      <c r="D183" s="14" t="s">
        <v>1180</v>
      </c>
      <c r="E183" s="14" t="s">
        <v>1181</v>
      </c>
      <c r="F183" s="14" t="s">
        <v>1182</v>
      </c>
      <c r="G183" s="6"/>
      <c r="H183" s="22"/>
      <c r="I183" s="7">
        <f t="shared" si="4"/>
        <v>0</v>
      </c>
      <c r="J183" s="8" t="s">
        <v>483</v>
      </c>
      <c r="K183" s="7" t="s">
        <v>281</v>
      </c>
      <c r="L183" s="7" t="s">
        <v>911</v>
      </c>
      <c r="M183" s="7"/>
      <c r="N183" s="7"/>
      <c r="O183" s="20" t="s">
        <v>1183</v>
      </c>
      <c r="P183" s="20" t="s">
        <v>911</v>
      </c>
      <c r="Q183" s="7"/>
      <c r="R183" s="7"/>
      <c r="S183" s="7"/>
      <c r="T183" s="27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</row>
    <row r="184" spans="1:41" ht="42" customHeight="1" x14ac:dyDescent="0.15">
      <c r="A184" s="2"/>
      <c r="B184" s="6" t="s">
        <v>153</v>
      </c>
      <c r="C184" s="7" t="s">
        <v>21</v>
      </c>
      <c r="D184" s="14" t="s">
        <v>1200</v>
      </c>
      <c r="E184" s="14" t="s">
        <v>1201</v>
      </c>
      <c r="F184" s="14" t="s">
        <v>1202</v>
      </c>
      <c r="G184" s="6" t="s">
        <v>119</v>
      </c>
      <c r="H184" s="22" t="str">
        <f>HYPERLINK("#", "http://motoki-dental.com")</f>
        <v>http://motoki-dental.com</v>
      </c>
      <c r="I184" s="7">
        <f>AE184</f>
        <v>0</v>
      </c>
      <c r="J184" s="16" t="s">
        <v>1203</v>
      </c>
      <c r="K184" s="7" t="s">
        <v>1204</v>
      </c>
      <c r="L184" s="7" t="s">
        <v>1205</v>
      </c>
      <c r="M184" s="7"/>
      <c r="N184" s="7"/>
      <c r="O184" s="20"/>
      <c r="P184" s="20"/>
      <c r="Q184" s="7"/>
      <c r="R184" s="7"/>
      <c r="S184" s="7" t="s">
        <v>120</v>
      </c>
      <c r="T184" s="27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</row>
    <row r="185" spans="1:41" ht="42" customHeight="1" x14ac:dyDescent="0.15">
      <c r="A185" s="2"/>
      <c r="B185" s="6" t="s">
        <v>153</v>
      </c>
      <c r="C185" s="7" t="s">
        <v>111</v>
      </c>
      <c r="D185" s="14" t="s">
        <v>1184</v>
      </c>
      <c r="E185" s="14" t="s">
        <v>1185</v>
      </c>
      <c r="F185" s="14" t="s">
        <v>1186</v>
      </c>
      <c r="G185" s="6" t="s">
        <v>119</v>
      </c>
      <c r="H185" s="22" t="str">
        <f>HYPERLINK("#", "https://www.o-t-y-dc.com/")</f>
        <v>https://www.o-t-y-dc.com/</v>
      </c>
      <c r="I185" s="7">
        <f t="shared" si="4"/>
        <v>0</v>
      </c>
      <c r="J185" s="8" t="s">
        <v>1187</v>
      </c>
      <c r="K185" s="7" t="s">
        <v>657</v>
      </c>
      <c r="L185" s="7" t="s">
        <v>551</v>
      </c>
      <c r="M185" s="7"/>
      <c r="N185" s="7"/>
      <c r="O185" s="20" t="s">
        <v>1188</v>
      </c>
      <c r="P185" s="20"/>
      <c r="Q185" s="7"/>
      <c r="R185" s="7"/>
      <c r="S185" s="7" t="s">
        <v>120</v>
      </c>
      <c r="T185" s="27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</row>
    <row r="186" spans="1:41" ht="55.9" customHeight="1" x14ac:dyDescent="0.15">
      <c r="A186" s="2"/>
      <c r="B186" s="6" t="s">
        <v>153</v>
      </c>
      <c r="C186" s="7" t="s">
        <v>111</v>
      </c>
      <c r="D186" s="14" t="s">
        <v>1189</v>
      </c>
      <c r="E186" s="14" t="s">
        <v>1190</v>
      </c>
      <c r="F186" s="14" t="s">
        <v>1191</v>
      </c>
      <c r="G186" s="6" t="s">
        <v>119</v>
      </c>
      <c r="H186" s="22" t="str">
        <f>HYPERLINK("#", "http://kawatani-dc.com/")</f>
        <v>http://kawatani-dc.com/</v>
      </c>
      <c r="I186" s="7">
        <f t="shared" si="4"/>
        <v>0</v>
      </c>
      <c r="J186" s="8" t="s">
        <v>483</v>
      </c>
      <c r="K186" s="7" t="s">
        <v>281</v>
      </c>
      <c r="L186" s="7" t="s">
        <v>1192</v>
      </c>
      <c r="M186" s="7"/>
      <c r="N186" s="7"/>
      <c r="O186" s="20" t="s">
        <v>1193</v>
      </c>
      <c r="P186" s="20" t="s">
        <v>1194</v>
      </c>
      <c r="Q186" s="7"/>
      <c r="R186" s="7"/>
      <c r="S186" s="7" t="s">
        <v>120</v>
      </c>
      <c r="T186" s="27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</row>
    <row r="187" spans="1:41" ht="70.150000000000006" customHeight="1" x14ac:dyDescent="0.15">
      <c r="A187" s="2"/>
      <c r="B187" s="6" t="s">
        <v>154</v>
      </c>
      <c r="C187" s="7" t="s">
        <v>74</v>
      </c>
      <c r="D187" s="14" t="s">
        <v>1206</v>
      </c>
      <c r="E187" s="14" t="s">
        <v>1207</v>
      </c>
      <c r="F187" s="14" t="s">
        <v>1208</v>
      </c>
      <c r="G187" s="6"/>
      <c r="H187" s="22"/>
      <c r="I187" s="7">
        <f t="shared" si="4"/>
        <v>0</v>
      </c>
      <c r="J187" s="8" t="s">
        <v>483</v>
      </c>
      <c r="K187" s="7" t="s">
        <v>1209</v>
      </c>
      <c r="L187" s="7" t="s">
        <v>1210</v>
      </c>
      <c r="M187" s="7"/>
      <c r="N187" s="7"/>
      <c r="O187" s="20" t="s">
        <v>1211</v>
      </c>
      <c r="P187" s="20" t="s">
        <v>1212</v>
      </c>
      <c r="Q187" s="7"/>
      <c r="R187" s="7"/>
      <c r="S187" s="7" t="s">
        <v>120</v>
      </c>
      <c r="T187" s="27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</row>
    <row r="188" spans="1:41" ht="42" customHeight="1" x14ac:dyDescent="0.15">
      <c r="A188" s="2"/>
      <c r="B188" s="6" t="s">
        <v>154</v>
      </c>
      <c r="C188" s="7" t="s">
        <v>74</v>
      </c>
      <c r="D188" s="14" t="s">
        <v>1213</v>
      </c>
      <c r="E188" s="14" t="s">
        <v>1214</v>
      </c>
      <c r="F188" s="14" t="s">
        <v>1215</v>
      </c>
      <c r="G188" s="6" t="s">
        <v>119</v>
      </c>
      <c r="H188" s="22" t="str">
        <f>HYPERLINK("#", "http://www.tousikaiin.jp")</f>
        <v>http://www.tousikaiin.jp</v>
      </c>
      <c r="I188" s="7">
        <f t="shared" si="4"/>
        <v>0</v>
      </c>
      <c r="J188" s="8" t="s">
        <v>483</v>
      </c>
      <c r="K188" s="7" t="s">
        <v>1216</v>
      </c>
      <c r="L188" s="7" t="s">
        <v>1217</v>
      </c>
      <c r="M188" s="7"/>
      <c r="N188" s="7"/>
      <c r="O188" s="20" t="s">
        <v>1218</v>
      </c>
      <c r="P188" s="20" t="s">
        <v>1219</v>
      </c>
      <c r="Q188" s="7"/>
      <c r="R188" s="7"/>
      <c r="S188" s="7" t="s">
        <v>120</v>
      </c>
      <c r="T188" s="27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</row>
    <row r="189" spans="1:41" ht="33.75" customHeight="1" x14ac:dyDescent="0.15">
      <c r="A189" s="2"/>
      <c r="B189" s="6" t="s">
        <v>155</v>
      </c>
      <c r="C189" s="7" t="s">
        <v>59</v>
      </c>
      <c r="D189" s="14" t="s">
        <v>1240</v>
      </c>
      <c r="E189" s="14" t="s">
        <v>1241</v>
      </c>
      <c r="F189" s="14" t="s">
        <v>1242</v>
      </c>
      <c r="G189" s="6" t="s">
        <v>119</v>
      </c>
      <c r="H189" s="22" t="s">
        <v>1243</v>
      </c>
      <c r="I189" s="7">
        <f>AE189</f>
        <v>0</v>
      </c>
      <c r="J189" s="8" t="s">
        <v>483</v>
      </c>
      <c r="K189" s="7" t="s">
        <v>237</v>
      </c>
      <c r="L189" s="7" t="s">
        <v>206</v>
      </c>
      <c r="M189" s="7"/>
      <c r="N189" s="7"/>
      <c r="O189" s="20" t="s">
        <v>1244</v>
      </c>
      <c r="P189" s="20" t="s">
        <v>343</v>
      </c>
      <c r="Q189" s="7"/>
      <c r="R189" s="7"/>
      <c r="S189" s="7" t="s">
        <v>120</v>
      </c>
      <c r="T189" s="27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</row>
    <row r="190" spans="1:41" ht="42" customHeight="1" x14ac:dyDescent="0.15">
      <c r="A190" s="2"/>
      <c r="B190" s="6" t="s">
        <v>155</v>
      </c>
      <c r="C190" s="7" t="s">
        <v>92</v>
      </c>
      <c r="D190" s="14" t="s">
        <v>1220</v>
      </c>
      <c r="E190" s="14" t="s">
        <v>1221</v>
      </c>
      <c r="F190" s="14" t="s">
        <v>1222</v>
      </c>
      <c r="G190" s="6" t="s">
        <v>119</v>
      </c>
      <c r="H190" s="22" t="str">
        <f>HYPERLINK("#", "http://seki-shika.site/")</f>
        <v>http://seki-shika.site/</v>
      </c>
      <c r="I190" s="7">
        <f t="shared" si="4"/>
        <v>0</v>
      </c>
      <c r="J190" s="16" t="s">
        <v>1223</v>
      </c>
      <c r="K190" s="7" t="s">
        <v>1224</v>
      </c>
      <c r="L190" s="7" t="s">
        <v>1225</v>
      </c>
      <c r="M190" s="7"/>
      <c r="N190" s="7"/>
      <c r="O190" s="20" t="s">
        <v>1226</v>
      </c>
      <c r="P190" s="20" t="s">
        <v>911</v>
      </c>
      <c r="Q190" s="7"/>
      <c r="R190" s="7"/>
      <c r="S190" s="7" t="s">
        <v>120</v>
      </c>
      <c r="T190" s="27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</row>
    <row r="191" spans="1:41" ht="55.9" customHeight="1" x14ac:dyDescent="0.15">
      <c r="A191" s="2"/>
      <c r="B191" s="6" t="s">
        <v>155</v>
      </c>
      <c r="C191" s="7" t="s">
        <v>92</v>
      </c>
      <c r="D191" s="14" t="s">
        <v>1227</v>
      </c>
      <c r="E191" s="14" t="s">
        <v>1228</v>
      </c>
      <c r="F191" s="14" t="s">
        <v>1229</v>
      </c>
      <c r="G191" s="6" t="s">
        <v>119</v>
      </c>
      <c r="H191" s="22" t="str">
        <f>HYPERLINK("#", "https://twinkle-dc.com")</f>
        <v>https://twinkle-dc.com</v>
      </c>
      <c r="I191" s="7">
        <f t="shared" si="4"/>
        <v>0</v>
      </c>
      <c r="J191" s="16" t="s">
        <v>1230</v>
      </c>
      <c r="K191" s="7" t="s">
        <v>1231</v>
      </c>
      <c r="L191" s="7" t="s">
        <v>277</v>
      </c>
      <c r="M191" s="7"/>
      <c r="N191" s="7"/>
      <c r="O191" s="20" t="s">
        <v>1232</v>
      </c>
      <c r="P191" s="20" t="s">
        <v>1233</v>
      </c>
      <c r="Q191" s="7"/>
      <c r="R191" s="7"/>
      <c r="S191" s="7" t="s">
        <v>570</v>
      </c>
      <c r="T191" s="27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</row>
    <row r="192" spans="1:41" ht="42" customHeight="1" x14ac:dyDescent="0.15">
      <c r="A192" s="2"/>
      <c r="B192" s="6" t="s">
        <v>155</v>
      </c>
      <c r="C192" s="7" t="s">
        <v>92</v>
      </c>
      <c r="D192" s="14" t="s">
        <v>1234</v>
      </c>
      <c r="E192" s="14" t="s">
        <v>1235</v>
      </c>
      <c r="F192" s="14" t="s">
        <v>1236</v>
      </c>
      <c r="G192" s="6" t="s">
        <v>119</v>
      </c>
      <c r="H192" s="22" t="str">
        <f>HYPERLINK("#", "https://www.arbre-shika.com")</f>
        <v>https://www.arbre-shika.com</v>
      </c>
      <c r="I192" s="7">
        <f t="shared" si="4"/>
        <v>0</v>
      </c>
      <c r="J192" s="17" t="s">
        <v>1237</v>
      </c>
      <c r="K192" s="7" t="s">
        <v>222</v>
      </c>
      <c r="L192" s="7" t="s">
        <v>287</v>
      </c>
      <c r="M192" s="7"/>
      <c r="N192" s="7"/>
      <c r="O192" s="20" t="s">
        <v>1126</v>
      </c>
      <c r="P192" s="20" t="s">
        <v>1238</v>
      </c>
      <c r="Q192" s="7"/>
      <c r="R192" s="7" t="s">
        <v>1239</v>
      </c>
      <c r="S192" s="7"/>
      <c r="T192" s="27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</row>
    <row r="193" spans="1:41" ht="55.9" customHeight="1" x14ac:dyDescent="0.15">
      <c r="A193" s="2"/>
      <c r="B193" s="6" t="s">
        <v>156</v>
      </c>
      <c r="C193" s="7" t="s">
        <v>58</v>
      </c>
      <c r="D193" s="14" t="s">
        <v>1245</v>
      </c>
      <c r="E193" s="14" t="s">
        <v>1246</v>
      </c>
      <c r="F193" s="14" t="s">
        <v>1247</v>
      </c>
      <c r="G193" s="6"/>
      <c r="H193" s="22"/>
      <c r="I193" s="7">
        <f t="shared" si="4"/>
        <v>0</v>
      </c>
      <c r="J193" s="16" t="s">
        <v>1248</v>
      </c>
      <c r="K193" s="7" t="s">
        <v>418</v>
      </c>
      <c r="L193" s="7" t="s">
        <v>1249</v>
      </c>
      <c r="M193" s="7"/>
      <c r="N193" s="7"/>
      <c r="O193" s="20" t="s">
        <v>207</v>
      </c>
      <c r="P193" s="20" t="s">
        <v>349</v>
      </c>
      <c r="Q193" s="7"/>
      <c r="R193" s="7"/>
      <c r="S193" s="7" t="s">
        <v>120</v>
      </c>
      <c r="T193" s="27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</row>
    <row r="194" spans="1:41" ht="42" customHeight="1" x14ac:dyDescent="0.15">
      <c r="A194" s="2"/>
      <c r="B194" s="6" t="s">
        <v>156</v>
      </c>
      <c r="C194" s="7" t="s">
        <v>58</v>
      </c>
      <c r="D194" s="14" t="s">
        <v>1250</v>
      </c>
      <c r="E194" s="14" t="s">
        <v>1251</v>
      </c>
      <c r="F194" s="14" t="s">
        <v>1252</v>
      </c>
      <c r="G194" s="6" t="s">
        <v>119</v>
      </c>
      <c r="H194" s="22" t="str">
        <f>HYPERLINK("#", "http://kentaro.dental")</f>
        <v>http://kentaro.dental</v>
      </c>
      <c r="I194" s="7">
        <f t="shared" si="4"/>
        <v>0</v>
      </c>
      <c r="J194" s="8" t="s">
        <v>483</v>
      </c>
      <c r="K194" s="7" t="s">
        <v>1253</v>
      </c>
      <c r="L194" s="7" t="s">
        <v>1254</v>
      </c>
      <c r="M194" s="7"/>
      <c r="N194" s="7"/>
      <c r="O194" s="20"/>
      <c r="P194" s="20" t="s">
        <v>1255</v>
      </c>
      <c r="Q194" s="7"/>
      <c r="R194" s="7"/>
      <c r="S194" s="7" t="s">
        <v>120</v>
      </c>
      <c r="T194" s="27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</row>
    <row r="195" spans="1:41" ht="35.1" customHeight="1" x14ac:dyDescent="0.15">
      <c r="A195" s="2"/>
      <c r="B195" s="6" t="s">
        <v>156</v>
      </c>
      <c r="C195" s="7" t="s">
        <v>58</v>
      </c>
      <c r="D195" s="14" t="s">
        <v>1256</v>
      </c>
      <c r="E195" s="14" t="s">
        <v>1257</v>
      </c>
      <c r="F195" s="14" t="s">
        <v>1258</v>
      </c>
      <c r="G195" s="6"/>
      <c r="H195" s="22"/>
      <c r="I195" s="7">
        <f t="shared" ref="I195:I257" si="6">AE195</f>
        <v>0</v>
      </c>
      <c r="J195" s="8" t="s">
        <v>483</v>
      </c>
      <c r="K195" s="7" t="s">
        <v>205</v>
      </c>
      <c r="L195" s="7" t="s">
        <v>382</v>
      </c>
      <c r="M195" s="7"/>
      <c r="N195" s="7"/>
      <c r="O195" s="20"/>
      <c r="P195" s="20" t="s">
        <v>1259</v>
      </c>
      <c r="Q195" s="7"/>
      <c r="R195" s="7"/>
      <c r="S195" s="7" t="s">
        <v>120</v>
      </c>
      <c r="T195" s="27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</row>
    <row r="196" spans="1:41" ht="42" customHeight="1" x14ac:dyDescent="0.15">
      <c r="A196" s="2"/>
      <c r="B196" s="6" t="s">
        <v>156</v>
      </c>
      <c r="C196" s="7" t="s">
        <v>58</v>
      </c>
      <c r="D196" s="14" t="s">
        <v>1260</v>
      </c>
      <c r="E196" s="14" t="s">
        <v>1261</v>
      </c>
      <c r="F196" s="14" t="s">
        <v>1262</v>
      </c>
      <c r="G196" s="6" t="s">
        <v>119</v>
      </c>
      <c r="H196" s="22" t="str">
        <f>HYPERLINK("#", "https://www.mizudori-dc.com/")</f>
        <v>https://www.mizudori-dc.com/</v>
      </c>
      <c r="I196" s="7">
        <f t="shared" si="6"/>
        <v>0</v>
      </c>
      <c r="J196" s="8" t="s">
        <v>483</v>
      </c>
      <c r="K196" s="7" t="s">
        <v>1007</v>
      </c>
      <c r="L196" s="7" t="s">
        <v>1263</v>
      </c>
      <c r="M196" s="7"/>
      <c r="N196" s="7"/>
      <c r="O196" s="20" t="s">
        <v>1007</v>
      </c>
      <c r="P196" s="20" t="s">
        <v>1263</v>
      </c>
      <c r="Q196" s="7"/>
      <c r="R196" s="7"/>
      <c r="S196" s="7" t="s">
        <v>120</v>
      </c>
      <c r="T196" s="27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</row>
    <row r="197" spans="1:41" ht="55.9" customHeight="1" x14ac:dyDescent="0.15">
      <c r="A197" s="2"/>
      <c r="B197" s="6" t="s">
        <v>157</v>
      </c>
      <c r="C197" s="7" t="s">
        <v>36</v>
      </c>
      <c r="D197" s="14" t="s">
        <v>1264</v>
      </c>
      <c r="E197" s="14" t="s">
        <v>1265</v>
      </c>
      <c r="F197" s="14" t="s">
        <v>1266</v>
      </c>
      <c r="G197" s="6"/>
      <c r="H197" s="22"/>
      <c r="I197" s="7">
        <f t="shared" si="6"/>
        <v>0</v>
      </c>
      <c r="J197" s="8" t="s">
        <v>1267</v>
      </c>
      <c r="K197" s="7" t="s">
        <v>1268</v>
      </c>
      <c r="L197" s="7" t="s">
        <v>395</v>
      </c>
      <c r="M197" s="7"/>
      <c r="N197" s="7"/>
      <c r="O197" s="20"/>
      <c r="P197" s="20"/>
      <c r="Q197" s="7"/>
      <c r="R197" s="7"/>
      <c r="S197" s="7"/>
      <c r="T197" s="27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</row>
    <row r="198" spans="1:41" ht="55.9" customHeight="1" x14ac:dyDescent="0.15">
      <c r="A198" s="2"/>
      <c r="B198" s="6" t="s">
        <v>157</v>
      </c>
      <c r="C198" s="7" t="s">
        <v>36</v>
      </c>
      <c r="D198" s="14" t="s">
        <v>1278</v>
      </c>
      <c r="E198" s="14" t="s">
        <v>1279</v>
      </c>
      <c r="F198" s="14" t="s">
        <v>1280</v>
      </c>
      <c r="G198" s="6"/>
      <c r="H198" s="22"/>
      <c r="I198" s="7">
        <f>AE198</f>
        <v>0</v>
      </c>
      <c r="J198" s="8" t="s">
        <v>483</v>
      </c>
      <c r="K198" s="7" t="s">
        <v>1281</v>
      </c>
      <c r="L198" s="7" t="s">
        <v>277</v>
      </c>
      <c r="M198" s="7" t="s">
        <v>1282</v>
      </c>
      <c r="N198" s="7"/>
      <c r="O198" s="20" t="s">
        <v>1283</v>
      </c>
      <c r="P198" s="20" t="s">
        <v>382</v>
      </c>
      <c r="Q198" s="7" t="s">
        <v>387</v>
      </c>
      <c r="R198" s="7"/>
      <c r="S198" s="7"/>
      <c r="T198" s="27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</row>
    <row r="199" spans="1:41" ht="28.35" customHeight="1" x14ac:dyDescent="0.15">
      <c r="A199" s="2"/>
      <c r="B199" s="6" t="s">
        <v>157</v>
      </c>
      <c r="C199" s="7" t="s">
        <v>36</v>
      </c>
      <c r="D199" s="14" t="s">
        <v>1284</v>
      </c>
      <c r="E199" s="14" t="s">
        <v>1285</v>
      </c>
      <c r="F199" s="14" t="s">
        <v>1286</v>
      </c>
      <c r="G199" s="6" t="s">
        <v>119</v>
      </c>
      <c r="H199" s="22" t="str">
        <f>HYPERLINK("#", "http://www.dc-harada.com")</f>
        <v>http://www.dc-harada.com</v>
      </c>
      <c r="I199" s="7">
        <f>AE199</f>
        <v>0</v>
      </c>
      <c r="J199" s="8" t="s">
        <v>1287</v>
      </c>
      <c r="K199" s="7" t="s">
        <v>853</v>
      </c>
      <c r="L199" s="7" t="s">
        <v>389</v>
      </c>
      <c r="M199" s="7"/>
      <c r="N199" s="7"/>
      <c r="O199" s="20" t="s">
        <v>281</v>
      </c>
      <c r="P199" s="20" t="s">
        <v>389</v>
      </c>
      <c r="Q199" s="7"/>
      <c r="R199" s="7"/>
      <c r="S199" s="7" t="s">
        <v>120</v>
      </c>
      <c r="T199" s="27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</row>
    <row r="200" spans="1:41" ht="55.9" customHeight="1" x14ac:dyDescent="0.15">
      <c r="A200" s="2"/>
      <c r="B200" s="6" t="s">
        <v>157</v>
      </c>
      <c r="C200" s="7" t="s">
        <v>86</v>
      </c>
      <c r="D200" s="14" t="s">
        <v>1269</v>
      </c>
      <c r="E200" s="14" t="s">
        <v>1270</v>
      </c>
      <c r="F200" s="14" t="s">
        <v>1271</v>
      </c>
      <c r="G200" s="6"/>
      <c r="H200" s="22"/>
      <c r="I200" s="7">
        <f t="shared" si="6"/>
        <v>0</v>
      </c>
      <c r="J200" s="8" t="s">
        <v>483</v>
      </c>
      <c r="K200" s="7" t="s">
        <v>1272</v>
      </c>
      <c r="L200" s="7" t="s">
        <v>1146</v>
      </c>
      <c r="M200" s="7"/>
      <c r="N200" s="7"/>
      <c r="O200" s="20"/>
      <c r="P200" s="20" t="s">
        <v>1273</v>
      </c>
      <c r="Q200" s="7"/>
      <c r="R200" s="7"/>
      <c r="S200" s="7" t="s">
        <v>120</v>
      </c>
      <c r="T200" s="27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</row>
    <row r="201" spans="1:41" ht="28.15" customHeight="1" x14ac:dyDescent="0.15">
      <c r="A201" s="2"/>
      <c r="B201" s="6" t="s">
        <v>157</v>
      </c>
      <c r="C201" s="7" t="s">
        <v>86</v>
      </c>
      <c r="D201" s="14" t="s">
        <v>1274</v>
      </c>
      <c r="E201" s="14" t="s">
        <v>1275</v>
      </c>
      <c r="F201" s="14" t="s">
        <v>1276</v>
      </c>
      <c r="G201" s="6" t="s">
        <v>119</v>
      </c>
      <c r="H201" s="22" t="str">
        <f>HYPERLINK("#", "http://ffdental.cihp2.jp/")</f>
        <v>http://ffdental.cihp2.jp/</v>
      </c>
      <c r="I201" s="7">
        <f t="shared" si="6"/>
        <v>0</v>
      </c>
      <c r="J201" s="16" t="s">
        <v>1277</v>
      </c>
      <c r="K201" s="7" t="s">
        <v>222</v>
      </c>
      <c r="L201" s="7"/>
      <c r="M201" s="7"/>
      <c r="N201" s="7"/>
      <c r="O201" s="20" t="s">
        <v>224</v>
      </c>
      <c r="P201" s="20"/>
      <c r="Q201" s="7"/>
      <c r="R201" s="7"/>
      <c r="S201" s="7" t="s">
        <v>120</v>
      </c>
      <c r="T201" s="27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</row>
    <row r="202" spans="1:41" ht="42" customHeight="1" x14ac:dyDescent="0.15">
      <c r="A202" s="2"/>
      <c r="B202" s="6" t="s">
        <v>158</v>
      </c>
      <c r="C202" s="7" t="s">
        <v>37</v>
      </c>
      <c r="D202" s="14" t="s">
        <v>1291</v>
      </c>
      <c r="E202" s="14" t="s">
        <v>1292</v>
      </c>
      <c r="F202" s="14" t="s">
        <v>1293</v>
      </c>
      <c r="G202" s="6" t="s">
        <v>119</v>
      </c>
      <c r="H202" s="22" t="s">
        <v>1294</v>
      </c>
      <c r="I202" s="7">
        <f>AE202</f>
        <v>0</v>
      </c>
      <c r="J202" s="8" t="s">
        <v>483</v>
      </c>
      <c r="K202" s="7" t="s">
        <v>222</v>
      </c>
      <c r="L202" s="7" t="s">
        <v>1295</v>
      </c>
      <c r="M202" s="7"/>
      <c r="N202" s="7"/>
      <c r="O202" s="20" t="s">
        <v>122</v>
      </c>
      <c r="P202" s="20" t="s">
        <v>122</v>
      </c>
      <c r="Q202" s="7"/>
      <c r="R202" s="7"/>
      <c r="S202" s="7" t="s">
        <v>120</v>
      </c>
      <c r="T202" s="27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</row>
    <row r="203" spans="1:41" ht="70.150000000000006" customHeight="1" x14ac:dyDescent="0.15">
      <c r="A203" s="2"/>
      <c r="B203" s="6" t="s">
        <v>158</v>
      </c>
      <c r="C203" s="7" t="s">
        <v>37</v>
      </c>
      <c r="D203" s="14" t="s">
        <v>1296</v>
      </c>
      <c r="E203" s="14" t="s">
        <v>1297</v>
      </c>
      <c r="F203" s="14" t="s">
        <v>1298</v>
      </c>
      <c r="G203" s="6"/>
      <c r="H203" s="22"/>
      <c r="I203" s="7">
        <f>AE203</f>
        <v>0</v>
      </c>
      <c r="J203" s="8" t="s">
        <v>483</v>
      </c>
      <c r="K203" s="7" t="s">
        <v>502</v>
      </c>
      <c r="L203" s="7" t="s">
        <v>1299</v>
      </c>
      <c r="M203" s="7"/>
      <c r="N203" s="7"/>
      <c r="O203" s="20" t="s">
        <v>1300</v>
      </c>
      <c r="P203" s="20" t="s">
        <v>1301</v>
      </c>
      <c r="Q203" s="7" t="s">
        <v>1302</v>
      </c>
      <c r="R203" s="7" t="s">
        <v>1302</v>
      </c>
      <c r="S203" s="7" t="s">
        <v>120</v>
      </c>
      <c r="T203" s="27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</row>
    <row r="204" spans="1:41" ht="42" customHeight="1" x14ac:dyDescent="0.15">
      <c r="A204" s="2"/>
      <c r="B204" s="6" t="s">
        <v>158</v>
      </c>
      <c r="C204" s="7" t="s">
        <v>37</v>
      </c>
      <c r="D204" s="14" t="s">
        <v>1303</v>
      </c>
      <c r="E204" s="14" t="s">
        <v>1304</v>
      </c>
      <c r="F204" s="14" t="s">
        <v>1305</v>
      </c>
      <c r="G204" s="6" t="s">
        <v>119</v>
      </c>
      <c r="H204" s="22" t="str">
        <f>HYPERLINK("#", "https://www.hirakawa-dc.info")</f>
        <v>https://www.hirakawa-dc.info</v>
      </c>
      <c r="I204" s="7">
        <f>AE204</f>
        <v>0</v>
      </c>
      <c r="J204" s="8" t="s">
        <v>483</v>
      </c>
      <c r="K204" s="7" t="s">
        <v>1306</v>
      </c>
      <c r="L204" s="7" t="s">
        <v>1307</v>
      </c>
      <c r="M204" s="7"/>
      <c r="N204" s="7"/>
      <c r="O204" s="20" t="s">
        <v>1126</v>
      </c>
      <c r="P204" s="20" t="s">
        <v>818</v>
      </c>
      <c r="Q204" s="7"/>
      <c r="R204" s="20" t="s">
        <v>1308</v>
      </c>
      <c r="S204" s="7" t="s">
        <v>120</v>
      </c>
      <c r="T204" s="27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</row>
    <row r="205" spans="1:41" ht="42" customHeight="1" x14ac:dyDescent="0.15">
      <c r="A205" s="2"/>
      <c r="B205" s="6" t="s">
        <v>158</v>
      </c>
      <c r="C205" s="7" t="s">
        <v>26</v>
      </c>
      <c r="D205" s="14" t="s">
        <v>1288</v>
      </c>
      <c r="E205" s="14" t="s">
        <v>1289</v>
      </c>
      <c r="F205" s="14" t="s">
        <v>1290</v>
      </c>
      <c r="G205" s="6"/>
      <c r="H205" s="22"/>
      <c r="I205" s="7">
        <f t="shared" si="6"/>
        <v>0</v>
      </c>
      <c r="J205" s="8" t="s">
        <v>483</v>
      </c>
      <c r="K205" s="7" t="s">
        <v>853</v>
      </c>
      <c r="L205" s="7" t="s">
        <v>680</v>
      </c>
      <c r="M205" s="7"/>
      <c r="N205" s="7"/>
      <c r="O205" s="20"/>
      <c r="P205" s="20"/>
      <c r="Q205" s="7"/>
      <c r="R205" s="7"/>
      <c r="S205" s="7"/>
      <c r="T205" s="27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</row>
    <row r="206" spans="1:41" ht="42" customHeight="1" x14ac:dyDescent="0.15">
      <c r="A206" s="2"/>
      <c r="B206" s="6" t="s">
        <v>159</v>
      </c>
      <c r="C206" s="7" t="s">
        <v>41</v>
      </c>
      <c r="D206" s="14" t="s">
        <v>1309</v>
      </c>
      <c r="E206" s="14" t="s">
        <v>1310</v>
      </c>
      <c r="F206" s="14" t="s">
        <v>1311</v>
      </c>
      <c r="G206" s="6"/>
      <c r="H206" s="22"/>
      <c r="I206" s="7">
        <f t="shared" si="6"/>
        <v>0</v>
      </c>
      <c r="J206" s="8" t="s">
        <v>483</v>
      </c>
      <c r="K206" s="7" t="s">
        <v>222</v>
      </c>
      <c r="L206" s="7" t="s">
        <v>395</v>
      </c>
      <c r="M206" s="7"/>
      <c r="N206" s="7"/>
      <c r="O206" s="20" t="s">
        <v>222</v>
      </c>
      <c r="P206" s="20" t="s">
        <v>395</v>
      </c>
      <c r="Q206" s="7"/>
      <c r="R206" s="7"/>
      <c r="S206" s="7"/>
      <c r="T206" s="27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</row>
    <row r="207" spans="1:41" ht="42" customHeight="1" x14ac:dyDescent="0.15">
      <c r="A207" s="2"/>
      <c r="B207" s="6" t="s">
        <v>159</v>
      </c>
      <c r="C207" s="7" t="s">
        <v>110</v>
      </c>
      <c r="D207" s="14" t="s">
        <v>1312</v>
      </c>
      <c r="E207" s="14" t="s">
        <v>1313</v>
      </c>
      <c r="F207" s="14" t="s">
        <v>1314</v>
      </c>
      <c r="G207" s="6"/>
      <c r="H207" s="22"/>
      <c r="I207" s="7">
        <f t="shared" si="6"/>
        <v>0</v>
      </c>
      <c r="J207" s="8" t="s">
        <v>483</v>
      </c>
      <c r="K207" s="7" t="s">
        <v>237</v>
      </c>
      <c r="L207" s="7" t="s">
        <v>1315</v>
      </c>
      <c r="M207" s="7"/>
      <c r="N207" s="7"/>
      <c r="O207" s="20"/>
      <c r="P207" s="20" t="s">
        <v>1316</v>
      </c>
      <c r="Q207" s="7"/>
      <c r="R207" s="7"/>
      <c r="S207" s="7" t="s">
        <v>120</v>
      </c>
      <c r="T207" s="27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</row>
    <row r="208" spans="1:41" ht="65.099999999999994" customHeight="1" x14ac:dyDescent="0.15">
      <c r="A208" s="2"/>
      <c r="B208" s="6" t="s">
        <v>160</v>
      </c>
      <c r="C208" s="7" t="s">
        <v>77</v>
      </c>
      <c r="D208" s="14" t="s">
        <v>1317</v>
      </c>
      <c r="E208" s="14" t="s">
        <v>1318</v>
      </c>
      <c r="F208" s="14" t="s">
        <v>1319</v>
      </c>
      <c r="G208" s="6" t="s">
        <v>119</v>
      </c>
      <c r="H208" s="22" t="str">
        <f>HYPERLINK("#", "http://kirari-egao-dc.com/")</f>
        <v>http://kirari-egao-dc.com/</v>
      </c>
      <c r="I208" s="7">
        <f t="shared" si="6"/>
        <v>0</v>
      </c>
      <c r="J208" s="8" t="s">
        <v>483</v>
      </c>
      <c r="K208" s="7" t="s">
        <v>1320</v>
      </c>
      <c r="L208" s="7" t="s">
        <v>1321</v>
      </c>
      <c r="M208" s="7"/>
      <c r="N208" s="7"/>
      <c r="O208" s="20" t="s">
        <v>1322</v>
      </c>
      <c r="P208" s="20" t="s">
        <v>1323</v>
      </c>
      <c r="Q208" s="7"/>
      <c r="R208" s="7"/>
      <c r="S208" s="7" t="s">
        <v>120</v>
      </c>
      <c r="T208" s="27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</row>
    <row r="209" spans="1:41" ht="70.150000000000006" customHeight="1" x14ac:dyDescent="0.15">
      <c r="A209" s="2"/>
      <c r="B209" s="6" t="s">
        <v>160</v>
      </c>
      <c r="C209" s="7" t="s">
        <v>77</v>
      </c>
      <c r="D209" s="14" t="s">
        <v>1324</v>
      </c>
      <c r="E209" s="14" t="s">
        <v>1325</v>
      </c>
      <c r="F209" s="14" t="s">
        <v>1326</v>
      </c>
      <c r="G209" s="6" t="s">
        <v>119</v>
      </c>
      <c r="H209" s="22" t="str">
        <f>HYPERLINK("#", "http://2tta.com")</f>
        <v>http://2tta.com</v>
      </c>
      <c r="I209" s="7">
        <f t="shared" si="6"/>
        <v>0</v>
      </c>
      <c r="J209" s="8" t="s">
        <v>483</v>
      </c>
      <c r="K209" s="7" t="s">
        <v>853</v>
      </c>
      <c r="L209" s="7" t="s">
        <v>1327</v>
      </c>
      <c r="M209" s="7"/>
      <c r="N209" s="7"/>
      <c r="O209" s="20" t="s">
        <v>1328</v>
      </c>
      <c r="P209" s="20"/>
      <c r="Q209" s="7"/>
      <c r="R209" s="7"/>
      <c r="S209" s="7"/>
      <c r="T209" s="27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</row>
    <row r="210" spans="1:41" ht="42" customHeight="1" x14ac:dyDescent="0.15">
      <c r="A210" s="2"/>
      <c r="B210" s="7" t="s">
        <v>161</v>
      </c>
      <c r="C210" s="7" t="s">
        <v>8</v>
      </c>
      <c r="D210" s="14" t="s">
        <v>1334</v>
      </c>
      <c r="E210" s="14" t="s">
        <v>1335</v>
      </c>
      <c r="F210" s="14" t="s">
        <v>1336</v>
      </c>
      <c r="G210" s="6" t="s">
        <v>119</v>
      </c>
      <c r="H210" s="22" t="str">
        <f>HYPERLINK("#", "http://www. mizuashi-dental. com/")</f>
        <v>http://www. mizuashi-dental. com/</v>
      </c>
      <c r="I210" s="7">
        <f>AE210</f>
        <v>0</v>
      </c>
      <c r="J210" s="8" t="s">
        <v>483</v>
      </c>
      <c r="K210" s="7" t="s">
        <v>281</v>
      </c>
      <c r="L210" s="7" t="s">
        <v>1337</v>
      </c>
      <c r="M210" s="7"/>
      <c r="N210" s="7"/>
      <c r="O210" s="20"/>
      <c r="P210" s="20"/>
      <c r="Q210" s="7"/>
      <c r="R210" s="7"/>
      <c r="S210" s="7" t="s">
        <v>120</v>
      </c>
      <c r="T210" s="27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</row>
    <row r="211" spans="1:41" ht="42" customHeight="1" x14ac:dyDescent="0.15">
      <c r="A211" s="2"/>
      <c r="B211" s="7" t="s">
        <v>161</v>
      </c>
      <c r="C211" s="7" t="s">
        <v>8</v>
      </c>
      <c r="D211" s="14" t="s">
        <v>1338</v>
      </c>
      <c r="E211" s="14" t="s">
        <v>1339</v>
      </c>
      <c r="F211" s="14" t="s">
        <v>1340</v>
      </c>
      <c r="G211" s="6" t="s">
        <v>119</v>
      </c>
      <c r="H211" s="22" t="str">
        <f>HYPERLINK("#", "http://www.saeki-dent.com")</f>
        <v>http://www.saeki-dent.com</v>
      </c>
      <c r="I211" s="7">
        <f>AE211</f>
        <v>0</v>
      </c>
      <c r="J211" s="8" t="s">
        <v>1341</v>
      </c>
      <c r="K211" s="7" t="s">
        <v>332</v>
      </c>
      <c r="L211" s="7" t="s">
        <v>245</v>
      </c>
      <c r="M211" s="7"/>
      <c r="N211" s="7"/>
      <c r="O211" s="20" t="s">
        <v>1342</v>
      </c>
      <c r="P211" s="20" t="s">
        <v>833</v>
      </c>
      <c r="Q211" s="7"/>
      <c r="R211" s="7"/>
      <c r="S211" s="7" t="s">
        <v>120</v>
      </c>
      <c r="T211" s="27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</row>
    <row r="212" spans="1:41" ht="55.9" customHeight="1" x14ac:dyDescent="0.15">
      <c r="A212" s="2"/>
      <c r="B212" s="7" t="s">
        <v>161</v>
      </c>
      <c r="C212" s="7" t="s">
        <v>8</v>
      </c>
      <c r="D212" s="14" t="s">
        <v>1343</v>
      </c>
      <c r="E212" s="14" t="s">
        <v>1344</v>
      </c>
      <c r="F212" s="14" t="s">
        <v>1345</v>
      </c>
      <c r="G212" s="6"/>
      <c r="H212" s="22"/>
      <c r="I212" s="7">
        <f>AE212</f>
        <v>0</v>
      </c>
      <c r="J212" s="8" t="s">
        <v>483</v>
      </c>
      <c r="K212" s="7" t="s">
        <v>387</v>
      </c>
      <c r="L212" s="7" t="s">
        <v>1346</v>
      </c>
      <c r="M212" s="7"/>
      <c r="N212" s="7"/>
      <c r="O212" s="20" t="s">
        <v>387</v>
      </c>
      <c r="P212" s="20" t="s">
        <v>1347</v>
      </c>
      <c r="Q212" s="7" t="s">
        <v>570</v>
      </c>
      <c r="R212" s="7" t="s">
        <v>570</v>
      </c>
      <c r="S212" s="7"/>
      <c r="T212" s="27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</row>
    <row r="213" spans="1:41" ht="55.9" customHeight="1" x14ac:dyDescent="0.15">
      <c r="A213" s="2"/>
      <c r="B213" s="7" t="s">
        <v>161</v>
      </c>
      <c r="C213" s="7" t="s">
        <v>8</v>
      </c>
      <c r="D213" s="14" t="s">
        <v>1385</v>
      </c>
      <c r="E213" s="14" t="s">
        <v>1386</v>
      </c>
      <c r="F213" s="14" t="s">
        <v>1387</v>
      </c>
      <c r="G213" s="6"/>
      <c r="H213" s="22"/>
      <c r="I213" s="7">
        <f>AE213</f>
        <v>0</v>
      </c>
      <c r="J213" s="8" t="s">
        <v>1388</v>
      </c>
      <c r="K213" s="7" t="s">
        <v>205</v>
      </c>
      <c r="L213" s="7" t="s">
        <v>277</v>
      </c>
      <c r="M213" s="7"/>
      <c r="N213" s="7"/>
      <c r="O213" s="20" t="s">
        <v>1389</v>
      </c>
      <c r="P213" s="20"/>
      <c r="Q213" s="7"/>
      <c r="R213" s="7"/>
      <c r="S213" s="7" t="s">
        <v>120</v>
      </c>
      <c r="T213" s="27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</row>
    <row r="214" spans="1:41" ht="28.15" customHeight="1" x14ac:dyDescent="0.15">
      <c r="A214" s="2"/>
      <c r="B214" s="7" t="s">
        <v>161</v>
      </c>
      <c r="C214" s="7" t="s">
        <v>93</v>
      </c>
      <c r="D214" s="14" t="s">
        <v>1329</v>
      </c>
      <c r="E214" s="14" t="s">
        <v>1330</v>
      </c>
      <c r="F214" s="14" t="s">
        <v>1331</v>
      </c>
      <c r="G214" s="6" t="s">
        <v>119</v>
      </c>
      <c r="H214" s="22" t="str">
        <f>HYPERLINK("#", "http://www.wachi-clinic.net")</f>
        <v>http://www.wachi-clinic.net</v>
      </c>
      <c r="I214" s="7">
        <f t="shared" si="6"/>
        <v>0</v>
      </c>
      <c r="J214" s="17" t="s">
        <v>1332</v>
      </c>
      <c r="K214" s="7" t="s">
        <v>1333</v>
      </c>
      <c r="L214" s="7" t="s">
        <v>277</v>
      </c>
      <c r="M214" s="7"/>
      <c r="N214" s="7"/>
      <c r="O214" s="20" t="s">
        <v>1333</v>
      </c>
      <c r="P214" s="20" t="s">
        <v>277</v>
      </c>
      <c r="Q214" s="7"/>
      <c r="R214" s="7"/>
      <c r="S214" s="7" t="s">
        <v>120</v>
      </c>
      <c r="T214" s="27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</row>
    <row r="215" spans="1:41" ht="55.9" customHeight="1" x14ac:dyDescent="0.15">
      <c r="A215" s="2"/>
      <c r="B215" s="7" t="s">
        <v>161</v>
      </c>
      <c r="C215" s="7" t="s">
        <v>93</v>
      </c>
      <c r="D215" s="14" t="s">
        <v>1348</v>
      </c>
      <c r="E215" s="14" t="s">
        <v>1349</v>
      </c>
      <c r="F215" s="14" t="s">
        <v>1350</v>
      </c>
      <c r="G215" s="6" t="s">
        <v>119</v>
      </c>
      <c r="H215" s="22" t="str">
        <f>HYPERLINK("#", "http://www.ikeyama-dc.com/")</f>
        <v>http://www.ikeyama-dc.com/</v>
      </c>
      <c r="I215" s="7">
        <f t="shared" si="6"/>
        <v>0</v>
      </c>
      <c r="J215" s="16" t="s">
        <v>1351</v>
      </c>
      <c r="K215" s="7" t="s">
        <v>1352</v>
      </c>
      <c r="L215" s="7" t="s">
        <v>1353</v>
      </c>
      <c r="M215" s="7"/>
      <c r="N215" s="7"/>
      <c r="O215" s="20" t="s">
        <v>1226</v>
      </c>
      <c r="P215" s="20" t="s">
        <v>833</v>
      </c>
      <c r="Q215" s="7"/>
      <c r="R215" s="7"/>
      <c r="S215" s="7" t="s">
        <v>120</v>
      </c>
      <c r="T215" s="27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</row>
    <row r="216" spans="1:41" ht="35.1" customHeight="1" x14ac:dyDescent="0.15">
      <c r="A216" s="2"/>
      <c r="B216" s="7" t="s">
        <v>161</v>
      </c>
      <c r="C216" s="7" t="s">
        <v>93</v>
      </c>
      <c r="D216" s="14" t="s">
        <v>1354</v>
      </c>
      <c r="E216" s="14" t="s">
        <v>1355</v>
      </c>
      <c r="F216" s="14" t="s">
        <v>1356</v>
      </c>
      <c r="G216" s="6" t="s">
        <v>119</v>
      </c>
      <c r="H216" s="22" t="str">
        <f>HYPERLINK("#", "www.newton-dr.com/0928228811/")</f>
        <v>www.newton-dr.com/0928228811/</v>
      </c>
      <c r="I216" s="7">
        <f t="shared" si="6"/>
        <v>0</v>
      </c>
      <c r="J216" s="8" t="s">
        <v>483</v>
      </c>
      <c r="K216" s="7" t="s">
        <v>837</v>
      </c>
      <c r="L216" s="7" t="s">
        <v>395</v>
      </c>
      <c r="M216" s="7"/>
      <c r="N216" s="7"/>
      <c r="O216" s="20"/>
      <c r="P216" s="20" t="s">
        <v>1357</v>
      </c>
      <c r="Q216" s="7"/>
      <c r="R216" s="7"/>
      <c r="S216" s="7" t="s">
        <v>120</v>
      </c>
      <c r="T216" s="27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ht="42" customHeight="1" x14ac:dyDescent="0.15">
      <c r="A217" s="2"/>
      <c r="B217" s="7" t="s">
        <v>161</v>
      </c>
      <c r="C217" s="7" t="s">
        <v>93</v>
      </c>
      <c r="D217" s="14" t="s">
        <v>1358</v>
      </c>
      <c r="E217" s="14" t="s">
        <v>1359</v>
      </c>
      <c r="F217" s="14" t="s">
        <v>1360</v>
      </c>
      <c r="G217" s="6" t="s">
        <v>119</v>
      </c>
      <c r="H217" s="22" t="str">
        <f>HYPERLINK("#", "http://i-ha.net")</f>
        <v>http://i-ha.net</v>
      </c>
      <c r="I217" s="7">
        <f t="shared" si="6"/>
        <v>0</v>
      </c>
      <c r="J217" s="8" t="s">
        <v>483</v>
      </c>
      <c r="K217" s="7" t="s">
        <v>222</v>
      </c>
      <c r="L217" s="7" t="s">
        <v>282</v>
      </c>
      <c r="M217" s="7"/>
      <c r="N217" s="7"/>
      <c r="O217" s="20" t="s">
        <v>1211</v>
      </c>
      <c r="P217" s="20" t="s">
        <v>1361</v>
      </c>
      <c r="Q217" s="7" t="s">
        <v>1362</v>
      </c>
      <c r="R217" s="7"/>
      <c r="S217" s="7" t="s">
        <v>120</v>
      </c>
      <c r="T217" s="27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</row>
    <row r="218" spans="1:41" ht="55.9" customHeight="1" x14ac:dyDescent="0.15">
      <c r="A218" s="2"/>
      <c r="B218" s="7" t="s">
        <v>161</v>
      </c>
      <c r="C218" s="7" t="s">
        <v>84</v>
      </c>
      <c r="D218" s="14" t="s">
        <v>1363</v>
      </c>
      <c r="E218" s="14" t="s">
        <v>1364</v>
      </c>
      <c r="F218" s="14" t="s">
        <v>1365</v>
      </c>
      <c r="G218" s="6" t="s">
        <v>119</v>
      </c>
      <c r="H218" s="22" t="str">
        <f>HYPERLINK("#", "http://www.nose-dental.com")</f>
        <v>http://www.nose-dental.com</v>
      </c>
      <c r="I218" s="7">
        <f t="shared" si="6"/>
        <v>0</v>
      </c>
      <c r="J218" s="16" t="s">
        <v>1366</v>
      </c>
      <c r="K218" s="7" t="s">
        <v>1367</v>
      </c>
      <c r="L218" s="7" t="s">
        <v>1368</v>
      </c>
      <c r="M218" s="7"/>
      <c r="N218" s="7"/>
      <c r="O218" s="20" t="s">
        <v>1369</v>
      </c>
      <c r="P218" s="20"/>
      <c r="Q218" s="7"/>
      <c r="R218" s="7"/>
      <c r="S218" s="7" t="s">
        <v>120</v>
      </c>
      <c r="T218" s="27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</row>
    <row r="219" spans="1:41" ht="35.1" customHeight="1" x14ac:dyDescent="0.15">
      <c r="A219" s="2"/>
      <c r="B219" s="7" t="s">
        <v>161</v>
      </c>
      <c r="C219" s="7" t="s">
        <v>84</v>
      </c>
      <c r="D219" s="14" t="s">
        <v>1370</v>
      </c>
      <c r="E219" s="14" t="s">
        <v>1371</v>
      </c>
      <c r="F219" s="14" t="s">
        <v>1372</v>
      </c>
      <c r="G219" s="6"/>
      <c r="H219" s="22"/>
      <c r="I219" s="7">
        <f t="shared" si="6"/>
        <v>0</v>
      </c>
      <c r="J219" s="8" t="s">
        <v>483</v>
      </c>
      <c r="K219" s="7" t="s">
        <v>222</v>
      </c>
      <c r="L219" s="7" t="s">
        <v>349</v>
      </c>
      <c r="M219" s="7"/>
      <c r="N219" s="7"/>
      <c r="O219" s="20"/>
      <c r="P219" s="20" t="s">
        <v>1373</v>
      </c>
      <c r="Q219" s="7"/>
      <c r="R219" s="7"/>
      <c r="S219" s="7" t="s">
        <v>120</v>
      </c>
      <c r="T219" s="27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</row>
    <row r="220" spans="1:41" ht="55.9" customHeight="1" x14ac:dyDescent="0.15">
      <c r="A220" s="2"/>
      <c r="B220" s="7" t="s">
        <v>161</v>
      </c>
      <c r="C220" s="7" t="s">
        <v>84</v>
      </c>
      <c r="D220" s="14" t="s">
        <v>1374</v>
      </c>
      <c r="E220" s="14" t="s">
        <v>1375</v>
      </c>
      <c r="F220" s="14" t="s">
        <v>1376</v>
      </c>
      <c r="G220" s="6"/>
      <c r="H220" s="22"/>
      <c r="I220" s="7">
        <f t="shared" si="6"/>
        <v>0</v>
      </c>
      <c r="J220" s="8" t="s">
        <v>483</v>
      </c>
      <c r="K220" s="7" t="s">
        <v>1377</v>
      </c>
      <c r="L220" s="7" t="s">
        <v>551</v>
      </c>
      <c r="M220" s="7"/>
      <c r="N220" s="7"/>
      <c r="O220" s="20" t="s">
        <v>1378</v>
      </c>
      <c r="P220" s="20" t="s">
        <v>1379</v>
      </c>
      <c r="Q220" s="7"/>
      <c r="R220" s="7"/>
      <c r="S220" s="7"/>
      <c r="T220" s="27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</row>
    <row r="221" spans="1:41" ht="84" customHeight="1" x14ac:dyDescent="0.15">
      <c r="A221" s="2"/>
      <c r="B221" s="7" t="s">
        <v>161</v>
      </c>
      <c r="C221" s="7" t="s">
        <v>84</v>
      </c>
      <c r="D221" s="14" t="s">
        <v>1380</v>
      </c>
      <c r="E221" s="14" t="s">
        <v>1381</v>
      </c>
      <c r="F221" s="14" t="s">
        <v>1382</v>
      </c>
      <c r="G221" s="6" t="s">
        <v>119</v>
      </c>
      <c r="H221" s="22" t="str">
        <f>HYPERLINK("#", "http://katayama-d.jp")</f>
        <v>http://katayama-d.jp</v>
      </c>
      <c r="I221" s="7">
        <f t="shared" si="6"/>
        <v>0</v>
      </c>
      <c r="J221" s="16" t="s">
        <v>1383</v>
      </c>
      <c r="K221" s="7" t="s">
        <v>332</v>
      </c>
      <c r="L221" s="7" t="s">
        <v>296</v>
      </c>
      <c r="M221" s="7"/>
      <c r="N221" s="7"/>
      <c r="O221" s="20" t="s">
        <v>332</v>
      </c>
      <c r="P221" s="20" t="s">
        <v>296</v>
      </c>
      <c r="Q221" s="7"/>
      <c r="R221" s="7"/>
      <c r="S221" s="7" t="s">
        <v>1384</v>
      </c>
      <c r="T221" s="27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</row>
    <row r="222" spans="1:41" ht="42" customHeight="1" x14ac:dyDescent="0.15">
      <c r="A222" s="2"/>
      <c r="B222" s="7" t="s">
        <v>162</v>
      </c>
      <c r="C222" s="7" t="s">
        <v>33</v>
      </c>
      <c r="D222" s="14" t="s">
        <v>1390</v>
      </c>
      <c r="E222" s="14" t="s">
        <v>1391</v>
      </c>
      <c r="F222" s="14" t="s">
        <v>1392</v>
      </c>
      <c r="G222" s="6"/>
      <c r="H222" s="22"/>
      <c r="I222" s="7">
        <f t="shared" si="6"/>
        <v>0</v>
      </c>
      <c r="J222" s="8" t="s">
        <v>1393</v>
      </c>
      <c r="K222" s="7" t="s">
        <v>347</v>
      </c>
      <c r="L222" s="7" t="s">
        <v>1394</v>
      </c>
      <c r="M222" s="7"/>
      <c r="N222" s="7"/>
      <c r="O222" s="20" t="s">
        <v>347</v>
      </c>
      <c r="P222" s="20" t="s">
        <v>1394</v>
      </c>
      <c r="Q222" s="7"/>
      <c r="R222" s="7"/>
      <c r="S222" s="7" t="s">
        <v>120</v>
      </c>
      <c r="T222" s="27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</row>
    <row r="223" spans="1:41" ht="42" customHeight="1" x14ac:dyDescent="0.15">
      <c r="A223" s="2"/>
      <c r="B223" s="7" t="s">
        <v>162</v>
      </c>
      <c r="C223" s="7" t="s">
        <v>33</v>
      </c>
      <c r="D223" s="14" t="s">
        <v>1395</v>
      </c>
      <c r="E223" s="14" t="s">
        <v>1396</v>
      </c>
      <c r="F223" s="14" t="s">
        <v>1397</v>
      </c>
      <c r="G223" s="6" t="s">
        <v>119</v>
      </c>
      <c r="H223" s="22" t="s">
        <v>1398</v>
      </c>
      <c r="I223" s="7">
        <f t="shared" si="6"/>
        <v>0</v>
      </c>
      <c r="J223" s="8" t="s">
        <v>483</v>
      </c>
      <c r="K223" s="7" t="s">
        <v>230</v>
      </c>
      <c r="L223" s="7" t="s">
        <v>1399</v>
      </c>
      <c r="M223" s="7"/>
      <c r="N223" s="7"/>
      <c r="O223" s="20"/>
      <c r="P223" s="20" t="s">
        <v>1400</v>
      </c>
      <c r="Q223" s="7"/>
      <c r="R223" s="7"/>
      <c r="S223" s="7" t="s">
        <v>120</v>
      </c>
      <c r="T223" s="27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</row>
    <row r="224" spans="1:41" ht="42" customHeight="1" x14ac:dyDescent="0.15">
      <c r="A224" s="2"/>
      <c r="B224" s="7" t="s">
        <v>163</v>
      </c>
      <c r="C224" s="7" t="s">
        <v>61</v>
      </c>
      <c r="D224" s="14" t="s">
        <v>1401</v>
      </c>
      <c r="E224" s="14" t="s">
        <v>1402</v>
      </c>
      <c r="F224" s="14" t="s">
        <v>1403</v>
      </c>
      <c r="G224" s="6" t="s">
        <v>119</v>
      </c>
      <c r="H224" s="22" t="str">
        <f>HYPERLINK("#", "www.q-fukuoka.com")</f>
        <v>www.q-fukuoka.com</v>
      </c>
      <c r="I224" s="7">
        <f t="shared" si="6"/>
        <v>0</v>
      </c>
      <c r="J224" s="8" t="s">
        <v>483</v>
      </c>
      <c r="K224" s="7" t="s">
        <v>222</v>
      </c>
      <c r="L224" s="7" t="s">
        <v>1404</v>
      </c>
      <c r="M224" s="7"/>
      <c r="N224" s="7"/>
      <c r="O224" s="20" t="s">
        <v>403</v>
      </c>
      <c r="P224" s="20" t="s">
        <v>1405</v>
      </c>
      <c r="Q224" s="7"/>
      <c r="R224" s="7"/>
      <c r="S224" s="7" t="s">
        <v>120</v>
      </c>
      <c r="T224" s="27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</row>
    <row r="225" spans="1:41" ht="42" customHeight="1" x14ac:dyDescent="0.15">
      <c r="A225" s="2"/>
      <c r="B225" s="7" t="s">
        <v>163</v>
      </c>
      <c r="C225" s="7" t="s">
        <v>61</v>
      </c>
      <c r="D225" s="14" t="s">
        <v>1406</v>
      </c>
      <c r="E225" s="14" t="s">
        <v>1407</v>
      </c>
      <c r="F225" s="14" t="s">
        <v>1408</v>
      </c>
      <c r="G225" s="6" t="s">
        <v>119</v>
      </c>
      <c r="H225" s="22" t="str">
        <f>HYPERLINK("#", "http://koga-shika.com/")</f>
        <v>http://koga-shika.com/</v>
      </c>
      <c r="I225" s="7">
        <f t="shared" si="6"/>
        <v>0</v>
      </c>
      <c r="J225" s="8" t="s">
        <v>483</v>
      </c>
      <c r="K225" s="7" t="s">
        <v>1409</v>
      </c>
      <c r="L225" s="7" t="s">
        <v>333</v>
      </c>
      <c r="M225" s="7"/>
      <c r="N225" s="7"/>
      <c r="O225" s="20"/>
      <c r="P225" s="20" t="s">
        <v>1410</v>
      </c>
      <c r="Q225" s="7"/>
      <c r="R225" s="7"/>
      <c r="S225" s="7" t="s">
        <v>120</v>
      </c>
      <c r="T225" s="27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</row>
    <row r="226" spans="1:41" ht="42" customHeight="1" x14ac:dyDescent="0.15">
      <c r="A226" s="2"/>
      <c r="B226" s="7" t="s">
        <v>163</v>
      </c>
      <c r="C226" s="7" t="s">
        <v>61</v>
      </c>
      <c r="D226" s="14" t="s">
        <v>1411</v>
      </c>
      <c r="E226" s="14" t="s">
        <v>1412</v>
      </c>
      <c r="F226" s="14" t="s">
        <v>1413</v>
      </c>
      <c r="G226" s="6" t="s">
        <v>119</v>
      </c>
      <c r="H226" s="22" t="str">
        <f>HYPERLINK("#", "http://www.tsudashika.net")</f>
        <v>http://www.tsudashika.net</v>
      </c>
      <c r="I226" s="7">
        <f t="shared" si="6"/>
        <v>0</v>
      </c>
      <c r="J226" s="8" t="s">
        <v>483</v>
      </c>
      <c r="K226" s="7" t="s">
        <v>222</v>
      </c>
      <c r="L226" s="7" t="s">
        <v>1414</v>
      </c>
      <c r="M226" s="7"/>
      <c r="N226" s="7"/>
      <c r="O226" s="20"/>
      <c r="P226" s="20" t="s">
        <v>1415</v>
      </c>
      <c r="Q226" s="7"/>
      <c r="R226" s="7"/>
      <c r="S226" s="7"/>
      <c r="T226" s="27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</row>
    <row r="227" spans="1:41" ht="42" customHeight="1" x14ac:dyDescent="0.15">
      <c r="A227" s="2"/>
      <c r="B227" s="7" t="s">
        <v>163</v>
      </c>
      <c r="C227" s="7" t="s">
        <v>91</v>
      </c>
      <c r="D227" s="14" t="s">
        <v>1416</v>
      </c>
      <c r="E227" s="14" t="s">
        <v>1417</v>
      </c>
      <c r="F227" s="14" t="s">
        <v>1418</v>
      </c>
      <c r="G227" s="6" t="s">
        <v>119</v>
      </c>
      <c r="H227" s="22" t="str">
        <f>HYPERLINK("#", "https://saitoh-dental-office.jp/")</f>
        <v>https://saitoh-dental-office.jp/</v>
      </c>
      <c r="I227" s="7">
        <f t="shared" si="6"/>
        <v>0</v>
      </c>
      <c r="J227" s="8" t="s">
        <v>483</v>
      </c>
      <c r="K227" s="7" t="s">
        <v>222</v>
      </c>
      <c r="L227" s="7" t="s">
        <v>314</v>
      </c>
      <c r="M227" s="7" t="s">
        <v>1419</v>
      </c>
      <c r="N227" s="7"/>
      <c r="O227" s="20" t="s">
        <v>1126</v>
      </c>
      <c r="P227" s="20" t="s">
        <v>1420</v>
      </c>
      <c r="Q227" s="7" t="s">
        <v>1421</v>
      </c>
      <c r="R227" s="7" t="s">
        <v>1421</v>
      </c>
      <c r="S227" s="7" t="s">
        <v>120</v>
      </c>
      <c r="T227" s="27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</row>
    <row r="228" spans="1:41" ht="42" customHeight="1" x14ac:dyDescent="0.15">
      <c r="A228" s="2"/>
      <c r="B228" s="7" t="s">
        <v>163</v>
      </c>
      <c r="C228" s="7" t="s">
        <v>91</v>
      </c>
      <c r="D228" s="14" t="s">
        <v>1422</v>
      </c>
      <c r="E228" s="14" t="s">
        <v>1423</v>
      </c>
      <c r="F228" s="14" t="s">
        <v>1424</v>
      </c>
      <c r="G228" s="6"/>
      <c r="H228" s="22"/>
      <c r="I228" s="7">
        <f t="shared" si="6"/>
        <v>0</v>
      </c>
      <c r="J228" s="8" t="s">
        <v>483</v>
      </c>
      <c r="K228" s="7" t="s">
        <v>461</v>
      </c>
      <c r="L228" s="7" t="s">
        <v>282</v>
      </c>
      <c r="M228" s="7"/>
      <c r="N228" s="7"/>
      <c r="O228" s="20"/>
      <c r="P228" s="20" t="s">
        <v>1425</v>
      </c>
      <c r="Q228" s="7"/>
      <c r="R228" s="7"/>
      <c r="S228" s="7"/>
      <c r="T228" s="27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</row>
    <row r="229" spans="1:41" ht="42" customHeight="1" x14ac:dyDescent="0.15">
      <c r="A229" s="2"/>
      <c r="B229" s="7" t="s">
        <v>164</v>
      </c>
      <c r="C229" s="7" t="s">
        <v>87</v>
      </c>
      <c r="D229" s="14" t="s">
        <v>1439</v>
      </c>
      <c r="E229" s="14" t="s">
        <v>1440</v>
      </c>
      <c r="F229" s="14" t="s">
        <v>1441</v>
      </c>
      <c r="G229" s="6" t="s">
        <v>119</v>
      </c>
      <c r="H229" s="22" t="str">
        <f>HYPERLINK("#", "http://ishibashi-dc.com")</f>
        <v>http://ishibashi-dc.com</v>
      </c>
      <c r="I229" s="7">
        <f>AE229</f>
        <v>0</v>
      </c>
      <c r="J229" s="8" t="s">
        <v>1429</v>
      </c>
      <c r="K229" s="7" t="s">
        <v>205</v>
      </c>
      <c r="L229" s="7" t="s">
        <v>1442</v>
      </c>
      <c r="M229" s="7"/>
      <c r="N229" s="7"/>
      <c r="O229" s="20"/>
      <c r="P229" s="20" t="s">
        <v>1443</v>
      </c>
      <c r="Q229" s="7"/>
      <c r="R229" s="7"/>
      <c r="S229" s="7" t="s">
        <v>120</v>
      </c>
      <c r="T229" s="27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</row>
    <row r="230" spans="1:41" ht="70.150000000000006" customHeight="1" x14ac:dyDescent="0.15">
      <c r="A230" s="2"/>
      <c r="B230" s="7" t="s">
        <v>164</v>
      </c>
      <c r="C230" s="7" t="s">
        <v>87</v>
      </c>
      <c r="D230" s="14" t="s">
        <v>1449</v>
      </c>
      <c r="E230" s="14" t="s">
        <v>1450</v>
      </c>
      <c r="F230" s="14" t="s">
        <v>1451</v>
      </c>
      <c r="G230" s="6" t="s">
        <v>119</v>
      </c>
      <c r="H230" s="22" t="str">
        <f>HYPERLINK("#", "http://u-dentalclinic.com")</f>
        <v>http://u-dentalclinic.com</v>
      </c>
      <c r="I230" s="7">
        <f>AE230</f>
        <v>0</v>
      </c>
      <c r="J230" s="17" t="s">
        <v>1452</v>
      </c>
      <c r="K230" s="7" t="s">
        <v>387</v>
      </c>
      <c r="L230" s="7" t="s">
        <v>1453</v>
      </c>
      <c r="M230" s="7"/>
      <c r="N230" s="7"/>
      <c r="O230" s="20"/>
      <c r="P230" s="20" t="s">
        <v>1454</v>
      </c>
      <c r="Q230" s="7"/>
      <c r="R230" s="7"/>
      <c r="S230" s="7" t="s">
        <v>120</v>
      </c>
      <c r="T230" s="27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</row>
    <row r="231" spans="1:41" ht="42" customHeight="1" x14ac:dyDescent="0.15">
      <c r="A231" s="2"/>
      <c r="B231" s="7" t="s">
        <v>164</v>
      </c>
      <c r="C231" s="7" t="s">
        <v>90</v>
      </c>
      <c r="D231" s="14" t="s">
        <v>1426</v>
      </c>
      <c r="E231" s="14" t="s">
        <v>1427</v>
      </c>
      <c r="F231" s="14" t="s">
        <v>1428</v>
      </c>
      <c r="G231" s="6"/>
      <c r="H231" s="22" t="s">
        <v>123</v>
      </c>
      <c r="I231" s="7">
        <f t="shared" si="6"/>
        <v>0</v>
      </c>
      <c r="J231" s="8" t="s">
        <v>1429</v>
      </c>
      <c r="K231" s="7" t="s">
        <v>1430</v>
      </c>
      <c r="L231" s="7" t="s">
        <v>1431</v>
      </c>
      <c r="M231" s="7"/>
      <c r="N231" s="7"/>
      <c r="O231" s="20"/>
      <c r="P231" s="20" t="s">
        <v>1432</v>
      </c>
      <c r="Q231" s="7"/>
      <c r="R231" s="7"/>
      <c r="S231" s="7" t="s">
        <v>120</v>
      </c>
      <c r="T231" s="27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</row>
    <row r="232" spans="1:41" ht="42" customHeight="1" x14ac:dyDescent="0.15">
      <c r="A232" s="2"/>
      <c r="B232" s="7" t="s">
        <v>164</v>
      </c>
      <c r="C232" s="7" t="s">
        <v>90</v>
      </c>
      <c r="D232" s="14" t="s">
        <v>1433</v>
      </c>
      <c r="E232" s="14" t="s">
        <v>1434</v>
      </c>
      <c r="F232" s="14" t="s">
        <v>1435</v>
      </c>
      <c r="G232" s="6" t="s">
        <v>119</v>
      </c>
      <c r="H232" s="22" t="str">
        <f>HYPERLINK("#", "http://toru3115. sakura. ne. jp/")</f>
        <v>http://toru3115. sakura. ne. jp/</v>
      </c>
      <c r="I232" s="7">
        <f t="shared" si="6"/>
        <v>0</v>
      </c>
      <c r="J232" s="8" t="s">
        <v>1429</v>
      </c>
      <c r="K232" s="7" t="s">
        <v>387</v>
      </c>
      <c r="L232" s="7" t="s">
        <v>1436</v>
      </c>
      <c r="M232" s="7"/>
      <c r="N232" s="7"/>
      <c r="O232" s="20" t="s">
        <v>1437</v>
      </c>
      <c r="P232" s="20" t="s">
        <v>1438</v>
      </c>
      <c r="Q232" s="7"/>
      <c r="R232" s="7"/>
      <c r="S232" s="7" t="s">
        <v>120</v>
      </c>
      <c r="T232" s="27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</row>
    <row r="233" spans="1:41" ht="35.1" customHeight="1" x14ac:dyDescent="0.15">
      <c r="A233" s="2"/>
      <c r="B233" s="7" t="s">
        <v>164</v>
      </c>
      <c r="C233" s="7" t="s">
        <v>90</v>
      </c>
      <c r="D233" s="14" t="s">
        <v>1444</v>
      </c>
      <c r="E233" s="14" t="s">
        <v>1445</v>
      </c>
      <c r="F233" s="14" t="s">
        <v>1446</v>
      </c>
      <c r="G233" s="6"/>
      <c r="H233" s="22"/>
      <c r="I233" s="7">
        <f t="shared" si="6"/>
        <v>0</v>
      </c>
      <c r="J233" s="8" t="s">
        <v>483</v>
      </c>
      <c r="K233" s="7" t="s">
        <v>1447</v>
      </c>
      <c r="L233" s="7" t="s">
        <v>823</v>
      </c>
      <c r="M233" s="7"/>
      <c r="N233" s="7"/>
      <c r="O233" s="20" t="s">
        <v>1448</v>
      </c>
      <c r="P233" s="20"/>
      <c r="Q233" s="7"/>
      <c r="R233" s="7" t="s">
        <v>1448</v>
      </c>
      <c r="S233" s="7" t="s">
        <v>120</v>
      </c>
      <c r="T233" s="27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</row>
    <row r="234" spans="1:41" ht="42" customHeight="1" x14ac:dyDescent="0.15">
      <c r="A234" s="2"/>
      <c r="B234" s="7" t="s">
        <v>165</v>
      </c>
      <c r="C234" s="7" t="s">
        <v>89</v>
      </c>
      <c r="D234" s="14" t="s">
        <v>1455</v>
      </c>
      <c r="E234" s="14" t="s">
        <v>1456</v>
      </c>
      <c r="F234" s="14" t="s">
        <v>1457</v>
      </c>
      <c r="G234" s="6" t="s">
        <v>119</v>
      </c>
      <c r="H234" s="22" t="s">
        <v>1458</v>
      </c>
      <c r="I234" s="7">
        <f t="shared" si="6"/>
        <v>0</v>
      </c>
      <c r="J234" s="8" t="s">
        <v>483</v>
      </c>
      <c r="K234" s="7" t="s">
        <v>222</v>
      </c>
      <c r="L234" s="7" t="s">
        <v>1459</v>
      </c>
      <c r="M234" s="7"/>
      <c r="N234" s="7"/>
      <c r="O234" s="20" t="s">
        <v>222</v>
      </c>
      <c r="P234" s="20" t="s">
        <v>1459</v>
      </c>
      <c r="Q234" s="7"/>
      <c r="R234" s="7"/>
      <c r="S234" s="7" t="s">
        <v>120</v>
      </c>
      <c r="T234" s="27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</row>
    <row r="235" spans="1:41" s="9" customFormat="1" ht="42" customHeight="1" x14ac:dyDescent="0.15">
      <c r="A235" s="2"/>
      <c r="B235" s="7" t="s">
        <v>165</v>
      </c>
      <c r="C235" s="7" t="s">
        <v>85</v>
      </c>
      <c r="D235" s="14" t="s">
        <v>1460</v>
      </c>
      <c r="E235" s="14" t="s">
        <v>1461</v>
      </c>
      <c r="F235" s="14" t="s">
        <v>1462</v>
      </c>
      <c r="G235" s="6"/>
      <c r="H235" s="22"/>
      <c r="I235" s="7">
        <f t="shared" si="6"/>
        <v>0</v>
      </c>
      <c r="J235" s="8" t="s">
        <v>483</v>
      </c>
      <c r="K235" s="7" t="s">
        <v>230</v>
      </c>
      <c r="L235" s="7" t="s">
        <v>1399</v>
      </c>
      <c r="M235" s="7"/>
      <c r="N235" s="7"/>
      <c r="O235" s="20" t="s">
        <v>1463</v>
      </c>
      <c r="P235" s="20" t="s">
        <v>1464</v>
      </c>
      <c r="Q235" s="7" t="s">
        <v>222</v>
      </c>
      <c r="R235" s="7" t="s">
        <v>222</v>
      </c>
      <c r="S235" s="7" t="s">
        <v>120</v>
      </c>
      <c r="T235" s="27"/>
      <c r="U235" s="26"/>
      <c r="V235" s="26"/>
      <c r="W235" s="26"/>
      <c r="X235" s="26"/>
      <c r="Y235" s="26"/>
      <c r="Z235" s="26"/>
      <c r="AA235" s="26"/>
      <c r="AB235" s="26"/>
      <c r="AC235" s="26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</row>
    <row r="236" spans="1:41" s="9" customFormat="1" ht="42" customHeight="1" x14ac:dyDescent="0.15">
      <c r="A236" s="2"/>
      <c r="B236" s="7" t="s">
        <v>165</v>
      </c>
      <c r="C236" s="7" t="s">
        <v>85</v>
      </c>
      <c r="D236" s="14" t="s">
        <v>1465</v>
      </c>
      <c r="E236" s="14" t="s">
        <v>1466</v>
      </c>
      <c r="F236" s="14" t="s">
        <v>1467</v>
      </c>
      <c r="G236" s="6" t="s">
        <v>119</v>
      </c>
      <c r="H236" s="22" t="str">
        <f>HYPERLINK("#", "https://www.fukumitu-sika.com/")</f>
        <v>https://www.fukumitu-sika.com/</v>
      </c>
      <c r="I236" s="7">
        <f t="shared" si="6"/>
        <v>0</v>
      </c>
      <c r="J236" s="8" t="s">
        <v>483</v>
      </c>
      <c r="K236" s="7" t="s">
        <v>967</v>
      </c>
      <c r="L236" s="7" t="s">
        <v>507</v>
      </c>
      <c r="M236" s="7"/>
      <c r="N236" s="7"/>
      <c r="O236" s="20" t="s">
        <v>803</v>
      </c>
      <c r="P236" s="20" t="s">
        <v>1468</v>
      </c>
      <c r="Q236" s="7"/>
      <c r="R236" s="7"/>
      <c r="S236" s="7" t="s">
        <v>120</v>
      </c>
      <c r="T236" s="27"/>
      <c r="U236" s="26"/>
      <c r="V236" s="26"/>
      <c r="W236" s="26"/>
      <c r="X236" s="26"/>
      <c r="Y236" s="26"/>
      <c r="Z236" s="26"/>
      <c r="AA236" s="26"/>
      <c r="AB236" s="26"/>
      <c r="AC236" s="26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</row>
    <row r="237" spans="1:41" s="9" customFormat="1" ht="42" customHeight="1" x14ac:dyDescent="0.15">
      <c r="A237" s="2"/>
      <c r="B237" s="7" t="s">
        <v>166</v>
      </c>
      <c r="C237" s="7" t="s">
        <v>5</v>
      </c>
      <c r="D237" s="14" t="s">
        <v>1473</v>
      </c>
      <c r="E237" s="14" t="s">
        <v>1474</v>
      </c>
      <c r="F237" s="14" t="s">
        <v>1475</v>
      </c>
      <c r="G237" s="6" t="s">
        <v>119</v>
      </c>
      <c r="H237" s="22" t="str">
        <f>HYPERLINK("#", "https://www.nishijin-izumi-dc.com/")</f>
        <v>https://www.nishijin-izumi-dc.com/</v>
      </c>
      <c r="I237" s="7">
        <f t="shared" ref="I237:I242" si="7">AE237</f>
        <v>0</v>
      </c>
      <c r="J237" s="8" t="s">
        <v>483</v>
      </c>
      <c r="K237" s="7" t="s">
        <v>1476</v>
      </c>
      <c r="L237" s="7" t="s">
        <v>1477</v>
      </c>
      <c r="M237" s="7"/>
      <c r="N237" s="7"/>
      <c r="O237" s="20"/>
      <c r="P237" s="20"/>
      <c r="Q237" s="7"/>
      <c r="R237" s="7"/>
      <c r="S237" s="7" t="s">
        <v>120</v>
      </c>
      <c r="T237" s="27"/>
      <c r="U237" s="26"/>
      <c r="V237" s="26"/>
      <c r="W237" s="26"/>
      <c r="X237" s="26"/>
      <c r="Y237" s="26"/>
      <c r="Z237" s="26"/>
      <c r="AA237" s="26"/>
      <c r="AB237" s="26"/>
      <c r="AC237" s="26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</row>
    <row r="238" spans="1:41" s="9" customFormat="1" ht="60" customHeight="1" x14ac:dyDescent="0.15">
      <c r="A238" s="2"/>
      <c r="B238" s="7" t="s">
        <v>166</v>
      </c>
      <c r="C238" s="7" t="s">
        <v>5</v>
      </c>
      <c r="D238" s="14" t="s">
        <v>1478</v>
      </c>
      <c r="E238" s="14" t="s">
        <v>1479</v>
      </c>
      <c r="F238" s="14" t="s">
        <v>1480</v>
      </c>
      <c r="G238" s="6" t="s">
        <v>119</v>
      </c>
      <c r="H238" s="22" t="str">
        <f>HYPERLINK("#", "https://www.fumi-kyoseisika.com/sp/")</f>
        <v>https://www.fumi-kyoseisika.com/sp/</v>
      </c>
      <c r="I238" s="7">
        <f t="shared" si="7"/>
        <v>0</v>
      </c>
      <c r="J238" s="8" t="s">
        <v>1481</v>
      </c>
      <c r="K238" s="7" t="s">
        <v>1482</v>
      </c>
      <c r="L238" s="7" t="s">
        <v>1483</v>
      </c>
      <c r="M238" s="7" t="s">
        <v>1484</v>
      </c>
      <c r="N238" s="7" t="s">
        <v>1485</v>
      </c>
      <c r="O238" s="20" t="s">
        <v>1486</v>
      </c>
      <c r="P238" s="20" t="s">
        <v>1486</v>
      </c>
      <c r="Q238" s="7"/>
      <c r="R238" s="7"/>
      <c r="S238" s="7"/>
      <c r="T238" s="27"/>
      <c r="U238" s="26"/>
      <c r="V238" s="26"/>
      <c r="W238" s="26"/>
      <c r="X238" s="26"/>
      <c r="Y238" s="26"/>
      <c r="Z238" s="26"/>
      <c r="AA238" s="26"/>
      <c r="AB238" s="26"/>
      <c r="AC238" s="26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</row>
    <row r="239" spans="1:41" s="9" customFormat="1" ht="70.150000000000006" customHeight="1" x14ac:dyDescent="0.15">
      <c r="A239" s="2"/>
      <c r="B239" s="7" t="s">
        <v>166</v>
      </c>
      <c r="C239" s="7" t="s">
        <v>5</v>
      </c>
      <c r="D239" s="14" t="s">
        <v>1487</v>
      </c>
      <c r="E239" s="14" t="s">
        <v>1488</v>
      </c>
      <c r="F239" s="14" t="s">
        <v>1489</v>
      </c>
      <c r="G239" s="6" t="s">
        <v>119</v>
      </c>
      <c r="H239" s="22" t="str">
        <f>HYPERLINK("#", "http://www.tatsuno-dc.jp/")</f>
        <v>http://www.tatsuno-dc.jp/</v>
      </c>
      <c r="I239" s="7">
        <f t="shared" si="7"/>
        <v>0</v>
      </c>
      <c r="J239" s="8" t="s">
        <v>483</v>
      </c>
      <c r="K239" s="7" t="s">
        <v>222</v>
      </c>
      <c r="L239" s="7" t="s">
        <v>1109</v>
      </c>
      <c r="M239" s="7"/>
      <c r="N239" s="7"/>
      <c r="O239" s="20" t="s">
        <v>1490</v>
      </c>
      <c r="P239" s="20" t="s">
        <v>1491</v>
      </c>
      <c r="Q239" s="7"/>
      <c r="R239" s="7"/>
      <c r="S239" s="7" t="s">
        <v>120</v>
      </c>
      <c r="T239" s="27"/>
      <c r="U239" s="26"/>
      <c r="V239" s="26"/>
      <c r="W239" s="26"/>
      <c r="X239" s="26"/>
      <c r="Y239" s="26"/>
      <c r="Z239" s="26"/>
      <c r="AA239" s="26"/>
      <c r="AB239" s="26"/>
      <c r="AC239" s="26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</row>
    <row r="240" spans="1:41" s="9" customFormat="1" ht="55.9" customHeight="1" x14ac:dyDescent="0.15">
      <c r="A240" s="2"/>
      <c r="B240" s="7" t="s">
        <v>166</v>
      </c>
      <c r="C240" s="7" t="s">
        <v>5</v>
      </c>
      <c r="D240" s="14" t="s">
        <v>1492</v>
      </c>
      <c r="E240" s="14" t="s">
        <v>1493</v>
      </c>
      <c r="F240" s="14" t="s">
        <v>1494</v>
      </c>
      <c r="G240" s="6" t="s">
        <v>119</v>
      </c>
      <c r="H240" s="22" t="s">
        <v>1495</v>
      </c>
      <c r="I240" s="7">
        <f t="shared" si="7"/>
        <v>0</v>
      </c>
      <c r="J240" s="8" t="s">
        <v>483</v>
      </c>
      <c r="K240" s="7" t="s">
        <v>230</v>
      </c>
      <c r="L240" s="7" t="s">
        <v>883</v>
      </c>
      <c r="M240" s="7"/>
      <c r="N240" s="7"/>
      <c r="O240" s="20" t="s">
        <v>1496</v>
      </c>
      <c r="P240" s="20"/>
      <c r="Q240" s="7" t="s">
        <v>501</v>
      </c>
      <c r="R240" s="7" t="s">
        <v>501</v>
      </c>
      <c r="S240" s="7" t="s">
        <v>120</v>
      </c>
      <c r="T240" s="27"/>
      <c r="U240" s="26"/>
      <c r="V240" s="26"/>
      <c r="W240" s="26"/>
      <c r="X240" s="26"/>
      <c r="Y240" s="26"/>
      <c r="Z240" s="26"/>
      <c r="AA240" s="26"/>
      <c r="AB240" s="26"/>
      <c r="AC240" s="26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</row>
    <row r="241" spans="1:41" s="9" customFormat="1" ht="42" customHeight="1" x14ac:dyDescent="0.15">
      <c r="A241" s="2"/>
      <c r="B241" s="7" t="s">
        <v>166</v>
      </c>
      <c r="C241" s="7" t="s">
        <v>5</v>
      </c>
      <c r="D241" s="14" t="s">
        <v>1497</v>
      </c>
      <c r="E241" s="14" t="s">
        <v>1498</v>
      </c>
      <c r="F241" s="14" t="s">
        <v>1499</v>
      </c>
      <c r="G241" s="6"/>
      <c r="H241" s="22"/>
      <c r="I241" s="7">
        <f t="shared" si="7"/>
        <v>0</v>
      </c>
      <c r="J241" s="8" t="s">
        <v>483</v>
      </c>
      <c r="K241" s="7" t="s">
        <v>376</v>
      </c>
      <c r="L241" s="7" t="s">
        <v>1500</v>
      </c>
      <c r="M241" s="7"/>
      <c r="N241" s="7"/>
      <c r="O241" s="20" t="s">
        <v>1501</v>
      </c>
      <c r="P241" s="20" t="s">
        <v>1502</v>
      </c>
      <c r="Q241" s="7"/>
      <c r="R241" s="7"/>
      <c r="S241" s="7" t="s">
        <v>120</v>
      </c>
      <c r="T241" s="27"/>
      <c r="U241" s="26"/>
      <c r="V241" s="26"/>
      <c r="W241" s="26"/>
      <c r="X241" s="26"/>
      <c r="Y241" s="26"/>
      <c r="Z241" s="26"/>
      <c r="AA241" s="26"/>
      <c r="AB241" s="26"/>
      <c r="AC241" s="26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</row>
    <row r="242" spans="1:41" s="9" customFormat="1" ht="42" customHeight="1" x14ac:dyDescent="0.15">
      <c r="A242" s="2"/>
      <c r="B242" s="7" t="s">
        <v>166</v>
      </c>
      <c r="C242" s="7" t="s">
        <v>5</v>
      </c>
      <c r="D242" s="14" t="s">
        <v>1503</v>
      </c>
      <c r="E242" s="14" t="s">
        <v>1504</v>
      </c>
      <c r="F242" s="14" t="s">
        <v>1505</v>
      </c>
      <c r="G242" s="6" t="s">
        <v>119</v>
      </c>
      <c r="H242" s="22" t="str">
        <f>HYPERLINK("#", "http://narikawa-dc.com")</f>
        <v>http://narikawa-dc.com</v>
      </c>
      <c r="I242" s="7">
        <f t="shared" si="7"/>
        <v>0</v>
      </c>
      <c r="J242" s="8" t="s">
        <v>483</v>
      </c>
      <c r="K242" s="7" t="s">
        <v>213</v>
      </c>
      <c r="L242" s="7" t="s">
        <v>1506</v>
      </c>
      <c r="M242" s="7"/>
      <c r="N242" s="7"/>
      <c r="O242" s="20"/>
      <c r="P242" s="20" t="s">
        <v>1507</v>
      </c>
      <c r="Q242" s="7"/>
      <c r="R242" s="7"/>
      <c r="S242" s="7"/>
      <c r="T242" s="27"/>
      <c r="U242" s="26"/>
      <c r="V242" s="26"/>
      <c r="W242" s="26"/>
      <c r="X242" s="26"/>
      <c r="Y242" s="26"/>
      <c r="Z242" s="26"/>
      <c r="AA242" s="26"/>
      <c r="AB242" s="26"/>
      <c r="AC242" s="26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</row>
    <row r="243" spans="1:41" s="9" customFormat="1" ht="42" customHeight="1" x14ac:dyDescent="0.15">
      <c r="A243" s="2"/>
      <c r="B243" s="7" t="s">
        <v>166</v>
      </c>
      <c r="C243" s="7" t="s">
        <v>103</v>
      </c>
      <c r="D243" s="14" t="s">
        <v>1469</v>
      </c>
      <c r="E243" s="14" t="s">
        <v>1470</v>
      </c>
      <c r="F243" s="14" t="s">
        <v>1471</v>
      </c>
      <c r="G243" s="6"/>
      <c r="H243" s="22" t="s">
        <v>123</v>
      </c>
      <c r="I243" s="7">
        <f t="shared" si="6"/>
        <v>0</v>
      </c>
      <c r="J243" s="8" t="s">
        <v>483</v>
      </c>
      <c r="K243" s="7" t="s">
        <v>281</v>
      </c>
      <c r="L243" s="7" t="s">
        <v>1472</v>
      </c>
      <c r="M243" s="7"/>
      <c r="N243" s="7"/>
      <c r="O243" s="20" t="s">
        <v>281</v>
      </c>
      <c r="P243" s="20" t="s">
        <v>1472</v>
      </c>
      <c r="Q243" s="7"/>
      <c r="R243" s="7"/>
      <c r="S243" s="7"/>
      <c r="T243" s="27"/>
      <c r="U243" s="26"/>
      <c r="V243" s="26"/>
      <c r="W243" s="26"/>
      <c r="X243" s="26"/>
      <c r="Y243" s="26"/>
      <c r="Z243" s="26"/>
      <c r="AA243" s="26"/>
      <c r="AB243" s="26"/>
      <c r="AC243" s="26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</row>
    <row r="244" spans="1:41" s="9" customFormat="1" ht="42" customHeight="1" x14ac:dyDescent="0.15">
      <c r="A244" s="2"/>
      <c r="B244" s="7" t="s">
        <v>166</v>
      </c>
      <c r="C244" s="7" t="s">
        <v>103</v>
      </c>
      <c r="D244" s="14" t="s">
        <v>1508</v>
      </c>
      <c r="E244" s="14" t="s">
        <v>1509</v>
      </c>
      <c r="F244" s="14" t="s">
        <v>1510</v>
      </c>
      <c r="G244" s="6" t="s">
        <v>119</v>
      </c>
      <c r="H244" s="22" t="str">
        <f>HYPERLINK("#", "http://www. olivedentalclinic-fk. com")</f>
        <v>http://www. olivedentalclinic-fk. com</v>
      </c>
      <c r="I244" s="7">
        <f t="shared" si="6"/>
        <v>0</v>
      </c>
      <c r="J244" s="17" t="s">
        <v>1511</v>
      </c>
      <c r="K244" s="7" t="s">
        <v>1512</v>
      </c>
      <c r="L244" s="7" t="s">
        <v>1513</v>
      </c>
      <c r="M244" s="7" t="s">
        <v>632</v>
      </c>
      <c r="N244" s="7"/>
      <c r="O244" s="20" t="s">
        <v>1512</v>
      </c>
      <c r="P244" s="20" t="s">
        <v>1514</v>
      </c>
      <c r="Q244" s="7" t="s">
        <v>632</v>
      </c>
      <c r="R244" s="7"/>
      <c r="S244" s="7" t="s">
        <v>120</v>
      </c>
      <c r="T244" s="27"/>
      <c r="U244" s="26"/>
      <c r="V244" s="26"/>
      <c r="W244" s="26"/>
      <c r="X244" s="26"/>
      <c r="Y244" s="26"/>
      <c r="Z244" s="26"/>
      <c r="AA244" s="26"/>
      <c r="AB244" s="26"/>
      <c r="AC244" s="26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</row>
    <row r="245" spans="1:41" s="9" customFormat="1" ht="42" customHeight="1" x14ac:dyDescent="0.15">
      <c r="A245" s="2"/>
      <c r="B245" s="7" t="s">
        <v>166</v>
      </c>
      <c r="C245" s="7" t="s">
        <v>103</v>
      </c>
      <c r="D245" s="14" t="s">
        <v>1515</v>
      </c>
      <c r="E245" s="14" t="s">
        <v>1516</v>
      </c>
      <c r="F245" s="14" t="s">
        <v>1517</v>
      </c>
      <c r="G245" s="6" t="s">
        <v>119</v>
      </c>
      <c r="H245" s="22" t="str">
        <f>HYPERLINK("#", "http://imamurashika.jimdofree.com")</f>
        <v>http://imamurashika.jimdofree.com</v>
      </c>
      <c r="I245" s="7">
        <f t="shared" si="6"/>
        <v>0</v>
      </c>
      <c r="J245" s="17" t="s">
        <v>1518</v>
      </c>
      <c r="K245" s="7" t="s">
        <v>230</v>
      </c>
      <c r="L245" s="7" t="s">
        <v>1519</v>
      </c>
      <c r="M245" s="7"/>
      <c r="N245" s="7"/>
      <c r="O245" s="20" t="s">
        <v>1520</v>
      </c>
      <c r="P245" s="20" t="s">
        <v>425</v>
      </c>
      <c r="Q245" s="7"/>
      <c r="R245" s="7"/>
      <c r="S245" s="7"/>
      <c r="T245" s="27"/>
      <c r="U245" s="26"/>
      <c r="V245" s="26"/>
      <c r="W245" s="26"/>
      <c r="X245" s="26"/>
      <c r="Y245" s="26"/>
      <c r="Z245" s="26"/>
      <c r="AA245" s="26"/>
      <c r="AB245" s="26"/>
      <c r="AC245" s="26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</row>
    <row r="246" spans="1:41" s="9" customFormat="1" ht="42" customHeight="1" x14ac:dyDescent="0.15">
      <c r="A246" s="2"/>
      <c r="B246" s="7" t="s">
        <v>167</v>
      </c>
      <c r="C246" s="7" t="s">
        <v>47</v>
      </c>
      <c r="D246" s="14" t="s">
        <v>1538</v>
      </c>
      <c r="E246" s="14" t="s">
        <v>1539</v>
      </c>
      <c r="F246" s="14" t="s">
        <v>1540</v>
      </c>
      <c r="G246" s="6" t="s">
        <v>119</v>
      </c>
      <c r="H246" s="22" t="str">
        <f>HYPERLINK("#", "http://www.yamaguchi-k-dental.com/official")</f>
        <v>http://www.yamaguchi-k-dental.com/official</v>
      </c>
      <c r="I246" s="7">
        <f>AE246</f>
        <v>0</v>
      </c>
      <c r="J246" s="8" t="s">
        <v>483</v>
      </c>
      <c r="K246" s="7" t="s">
        <v>1541</v>
      </c>
      <c r="L246" s="7" t="s">
        <v>277</v>
      </c>
      <c r="M246" s="7" t="s">
        <v>1542</v>
      </c>
      <c r="N246" s="7"/>
      <c r="O246" s="20" t="s">
        <v>1543</v>
      </c>
      <c r="P246" s="20" t="s">
        <v>1468</v>
      </c>
      <c r="Q246" s="7"/>
      <c r="R246" s="7"/>
      <c r="S246" s="7"/>
      <c r="T246" s="27"/>
      <c r="U246" s="26"/>
      <c r="V246" s="26"/>
      <c r="W246" s="26"/>
      <c r="X246" s="26"/>
      <c r="Y246" s="26"/>
      <c r="Z246" s="26"/>
      <c r="AA246" s="26"/>
      <c r="AB246" s="26"/>
      <c r="AC246" s="26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</row>
    <row r="247" spans="1:41" s="9" customFormat="1" ht="70.150000000000006" customHeight="1" x14ac:dyDescent="0.15">
      <c r="A247" s="2"/>
      <c r="B247" s="7" t="s">
        <v>167</v>
      </c>
      <c r="C247" s="7" t="s">
        <v>47</v>
      </c>
      <c r="D247" s="14" t="s">
        <v>1547</v>
      </c>
      <c r="E247" s="14" t="s">
        <v>1548</v>
      </c>
      <c r="F247" s="14" t="s">
        <v>1549</v>
      </c>
      <c r="G247" s="6" t="s">
        <v>119</v>
      </c>
      <c r="H247" s="22" t="str">
        <f>HYPERLINK("#", "http://www. takeda-dc. net/sp")</f>
        <v>http://www. takeda-dc. net/sp</v>
      </c>
      <c r="I247" s="7">
        <f>AE247</f>
        <v>0</v>
      </c>
      <c r="J247" s="8" t="s">
        <v>483</v>
      </c>
      <c r="K247" s="7" t="s">
        <v>222</v>
      </c>
      <c r="L247" s="7" t="s">
        <v>1550</v>
      </c>
      <c r="M247" s="7"/>
      <c r="N247" s="7"/>
      <c r="O247" s="20"/>
      <c r="P247" s="20" t="s">
        <v>1551</v>
      </c>
      <c r="Q247" s="7"/>
      <c r="R247" s="7"/>
      <c r="S247" s="7" t="s">
        <v>120</v>
      </c>
      <c r="T247" s="27"/>
      <c r="U247" s="26"/>
      <c r="V247" s="26"/>
      <c r="W247" s="26"/>
      <c r="X247" s="26"/>
      <c r="Y247" s="26"/>
      <c r="Z247" s="26"/>
      <c r="AA247" s="26"/>
      <c r="AB247" s="26"/>
      <c r="AC247" s="26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</row>
    <row r="248" spans="1:41" s="9" customFormat="1" ht="42" customHeight="1" x14ac:dyDescent="0.15">
      <c r="A248" s="2"/>
      <c r="B248" s="7" t="s">
        <v>167</v>
      </c>
      <c r="C248" s="7" t="s">
        <v>9</v>
      </c>
      <c r="D248" s="14" t="s">
        <v>1521</v>
      </c>
      <c r="E248" s="14" t="s">
        <v>1522</v>
      </c>
      <c r="F248" s="14" t="s">
        <v>1523</v>
      </c>
      <c r="G248" s="6"/>
      <c r="H248" s="22"/>
      <c r="I248" s="7">
        <f t="shared" si="6"/>
        <v>0</v>
      </c>
      <c r="J248" s="8" t="s">
        <v>1524</v>
      </c>
      <c r="K248" s="7" t="s">
        <v>205</v>
      </c>
      <c r="L248" s="7" t="s">
        <v>1337</v>
      </c>
      <c r="M248" s="7"/>
      <c r="N248" s="7"/>
      <c r="O248" s="20"/>
      <c r="P248" s="20"/>
      <c r="Q248" s="7"/>
      <c r="R248" s="7"/>
      <c r="S248" s="7"/>
      <c r="T248" s="27"/>
      <c r="U248" s="26"/>
      <c r="V248" s="26"/>
      <c r="W248" s="26"/>
      <c r="X248" s="26"/>
      <c r="Y248" s="26"/>
      <c r="Z248" s="26"/>
      <c r="AA248" s="26"/>
      <c r="AB248" s="26"/>
      <c r="AC248" s="26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</row>
    <row r="249" spans="1:41" s="9" customFormat="1" ht="42" customHeight="1" x14ac:dyDescent="0.15">
      <c r="A249" s="2"/>
      <c r="B249" s="7" t="s">
        <v>167</v>
      </c>
      <c r="C249" s="7" t="s">
        <v>9</v>
      </c>
      <c r="D249" s="14" t="s">
        <v>1525</v>
      </c>
      <c r="E249" s="14" t="s">
        <v>1526</v>
      </c>
      <c r="F249" s="14" t="s">
        <v>1527</v>
      </c>
      <c r="G249" s="6"/>
      <c r="H249" s="22"/>
      <c r="I249" s="7">
        <f t="shared" si="6"/>
        <v>0</v>
      </c>
      <c r="J249" s="8" t="s">
        <v>483</v>
      </c>
      <c r="K249" s="7" t="s">
        <v>281</v>
      </c>
      <c r="L249" s="6" t="s">
        <v>1787</v>
      </c>
      <c r="M249" s="7"/>
      <c r="N249" s="7"/>
      <c r="O249" s="20" t="s">
        <v>1528</v>
      </c>
      <c r="P249" s="20"/>
      <c r="Q249" s="7"/>
      <c r="R249" s="7"/>
      <c r="S249" s="7"/>
      <c r="T249" s="27"/>
      <c r="U249" s="26"/>
      <c r="V249" s="26"/>
      <c r="W249" s="26"/>
      <c r="X249" s="26"/>
      <c r="Y249" s="26"/>
      <c r="Z249" s="26"/>
      <c r="AA249" s="26"/>
      <c r="AB249" s="26"/>
      <c r="AC249" s="26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</row>
    <row r="250" spans="1:41" s="9" customFormat="1" ht="42" customHeight="1" x14ac:dyDescent="0.15">
      <c r="A250" s="2"/>
      <c r="B250" s="7" t="s">
        <v>167</v>
      </c>
      <c r="C250" s="7" t="s">
        <v>9</v>
      </c>
      <c r="D250" s="14" t="s">
        <v>1529</v>
      </c>
      <c r="E250" s="14" t="s">
        <v>1530</v>
      </c>
      <c r="F250" s="14" t="s">
        <v>1531</v>
      </c>
      <c r="G250" s="6" t="s">
        <v>119</v>
      </c>
      <c r="H250" s="22" t="str">
        <f>HYPERLINK("#", "http://chinju-dc.doctorsfile.jp")</f>
        <v>http://chinju-dc.doctorsfile.jp</v>
      </c>
      <c r="I250" s="7">
        <f t="shared" si="6"/>
        <v>0</v>
      </c>
      <c r="J250" s="8" t="s">
        <v>483</v>
      </c>
      <c r="K250" s="7" t="s">
        <v>222</v>
      </c>
      <c r="L250" s="7" t="s">
        <v>282</v>
      </c>
      <c r="M250" s="7"/>
      <c r="N250" s="7"/>
      <c r="O250" s="20" t="s">
        <v>1532</v>
      </c>
      <c r="P250" s="20" t="s">
        <v>445</v>
      </c>
      <c r="Q250" s="7"/>
      <c r="R250" s="7"/>
      <c r="S250" s="7" t="s">
        <v>120</v>
      </c>
      <c r="T250" s="27"/>
      <c r="U250" s="26"/>
      <c r="V250" s="26"/>
      <c r="W250" s="26"/>
      <c r="X250" s="26"/>
      <c r="Y250" s="26"/>
      <c r="Z250" s="26"/>
      <c r="AA250" s="26"/>
      <c r="AB250" s="26"/>
      <c r="AC250" s="26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</row>
    <row r="251" spans="1:41" s="9" customFormat="1" ht="55.9" customHeight="1" x14ac:dyDescent="0.15">
      <c r="A251" s="2"/>
      <c r="B251" s="7" t="s">
        <v>167</v>
      </c>
      <c r="C251" s="7" t="s">
        <v>106</v>
      </c>
      <c r="D251" s="14" t="s">
        <v>1533</v>
      </c>
      <c r="E251" s="14" t="s">
        <v>1534</v>
      </c>
      <c r="F251" s="14" t="s">
        <v>1535</v>
      </c>
      <c r="G251" s="6" t="s">
        <v>119</v>
      </c>
      <c r="H251" s="22" t="str">
        <f>HYPERLINK("#", "http://ootadental.com")</f>
        <v>http://ootadental.com</v>
      </c>
      <c r="I251" s="7">
        <f t="shared" si="6"/>
        <v>0</v>
      </c>
      <c r="J251" s="8" t="s">
        <v>483</v>
      </c>
      <c r="K251" s="7" t="s">
        <v>237</v>
      </c>
      <c r="L251" s="7" t="s">
        <v>883</v>
      </c>
      <c r="M251" s="7" t="s">
        <v>222</v>
      </c>
      <c r="N251" s="7"/>
      <c r="O251" s="20" t="s">
        <v>1536</v>
      </c>
      <c r="P251" s="20" t="s">
        <v>1537</v>
      </c>
      <c r="Q251" s="7"/>
      <c r="R251" s="7"/>
      <c r="S251" s="7" t="s">
        <v>120</v>
      </c>
      <c r="T251" s="27"/>
      <c r="U251" s="26"/>
      <c r="V251" s="26"/>
      <c r="W251" s="26"/>
      <c r="X251" s="26"/>
      <c r="Y251" s="26"/>
      <c r="Z251" s="26"/>
      <c r="AA251" s="26"/>
      <c r="AB251" s="26"/>
      <c r="AC251" s="26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</row>
    <row r="252" spans="1:41" s="9" customFormat="1" ht="35.1" customHeight="1" x14ac:dyDescent="0.15">
      <c r="A252" s="2"/>
      <c r="B252" s="7" t="s">
        <v>167</v>
      </c>
      <c r="C252" s="7" t="s">
        <v>106</v>
      </c>
      <c r="D252" s="14" t="s">
        <v>1544</v>
      </c>
      <c r="E252" s="14" t="s">
        <v>1545</v>
      </c>
      <c r="F252" s="14" t="s">
        <v>1546</v>
      </c>
      <c r="G252" s="6"/>
      <c r="H252" s="22" t="s">
        <v>123</v>
      </c>
      <c r="I252" s="7">
        <f t="shared" si="6"/>
        <v>0</v>
      </c>
      <c r="J252" s="8" t="s">
        <v>483</v>
      </c>
      <c r="K252" s="7" t="s">
        <v>803</v>
      </c>
      <c r="L252" s="7" t="s">
        <v>818</v>
      </c>
      <c r="M252" s="7"/>
      <c r="N252" s="7"/>
      <c r="O252" s="20" t="s">
        <v>803</v>
      </c>
      <c r="P252" s="20" t="s">
        <v>818</v>
      </c>
      <c r="Q252" s="7"/>
      <c r="R252" s="7"/>
      <c r="S252" s="7"/>
      <c r="T252" s="27"/>
      <c r="U252" s="26"/>
      <c r="V252" s="26"/>
      <c r="W252" s="26"/>
      <c r="X252" s="26"/>
      <c r="Y252" s="26"/>
      <c r="Z252" s="26"/>
      <c r="AA252" s="26"/>
      <c r="AB252" s="26"/>
      <c r="AC252" s="26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</row>
    <row r="253" spans="1:41" s="9" customFormat="1" ht="55.9" customHeight="1" x14ac:dyDescent="0.15">
      <c r="A253" s="2"/>
      <c r="B253" s="7" t="s">
        <v>168</v>
      </c>
      <c r="C253" s="7" t="s">
        <v>14</v>
      </c>
      <c r="D253" s="14" t="s">
        <v>1569</v>
      </c>
      <c r="E253" s="14" t="s">
        <v>1570</v>
      </c>
      <c r="F253" s="14" t="s">
        <v>1571</v>
      </c>
      <c r="G253" s="6" t="s">
        <v>119</v>
      </c>
      <c r="H253" s="22" t="str">
        <f>HYPERLINK("#", "http://murozumishika.com")</f>
        <v>http://murozumishika.com</v>
      </c>
      <c r="I253" s="7">
        <f>AE253</f>
        <v>0</v>
      </c>
      <c r="J253" s="8" t="s">
        <v>483</v>
      </c>
      <c r="K253" s="7" t="s">
        <v>1572</v>
      </c>
      <c r="L253" s="7" t="s">
        <v>1573</v>
      </c>
      <c r="M253" s="7"/>
      <c r="N253" s="7"/>
      <c r="O253" s="20" t="s">
        <v>1574</v>
      </c>
      <c r="P253" s="20"/>
      <c r="Q253" s="7"/>
      <c r="R253" s="7"/>
      <c r="S253" s="7" t="s">
        <v>120</v>
      </c>
      <c r="T253" s="27"/>
      <c r="U253" s="26"/>
      <c r="V253" s="26"/>
      <c r="W253" s="26"/>
      <c r="X253" s="26"/>
      <c r="Y253" s="26"/>
      <c r="Z253" s="26"/>
      <c r="AA253" s="26"/>
      <c r="AB253" s="26"/>
      <c r="AC253" s="26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</row>
    <row r="254" spans="1:41" s="9" customFormat="1" ht="35.1" customHeight="1" x14ac:dyDescent="0.15">
      <c r="A254" s="2"/>
      <c r="B254" s="7" t="s">
        <v>168</v>
      </c>
      <c r="C254" s="7" t="s">
        <v>13</v>
      </c>
      <c r="D254" s="14" t="s">
        <v>1552</v>
      </c>
      <c r="E254" s="14" t="s">
        <v>1553</v>
      </c>
      <c r="F254" s="14" t="s">
        <v>1554</v>
      </c>
      <c r="G254" s="6"/>
      <c r="H254" s="22"/>
      <c r="I254" s="7">
        <f t="shared" si="6"/>
        <v>0</v>
      </c>
      <c r="J254" s="8" t="s">
        <v>483</v>
      </c>
      <c r="K254" s="7" t="s">
        <v>222</v>
      </c>
      <c r="L254" s="7" t="s">
        <v>395</v>
      </c>
      <c r="M254" s="7"/>
      <c r="N254" s="7"/>
      <c r="O254" s="20"/>
      <c r="P254" s="20" t="s">
        <v>1555</v>
      </c>
      <c r="Q254" s="7" t="s">
        <v>387</v>
      </c>
      <c r="R254" s="7" t="s">
        <v>387</v>
      </c>
      <c r="S254" s="7" t="s">
        <v>120</v>
      </c>
      <c r="T254" s="27"/>
      <c r="U254" s="26"/>
      <c r="V254" s="26"/>
      <c r="W254" s="26"/>
      <c r="X254" s="26"/>
      <c r="Y254" s="26"/>
      <c r="Z254" s="26"/>
      <c r="AA254" s="26"/>
      <c r="AB254" s="26"/>
      <c r="AC254" s="26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</row>
    <row r="255" spans="1:41" s="9" customFormat="1" ht="42" customHeight="1" x14ac:dyDescent="0.15">
      <c r="A255" s="2"/>
      <c r="B255" s="7" t="s">
        <v>168</v>
      </c>
      <c r="C255" s="7" t="s">
        <v>13</v>
      </c>
      <c r="D255" s="14" t="s">
        <v>1556</v>
      </c>
      <c r="E255" s="14" t="s">
        <v>1557</v>
      </c>
      <c r="F255" s="14" t="s">
        <v>1558</v>
      </c>
      <c r="G255" s="6" t="s">
        <v>119</v>
      </c>
      <c r="H255" s="22" t="str">
        <f>HYPERLINK("#", "https://www.naka-dental.net")</f>
        <v>https://www.naka-dental.net</v>
      </c>
      <c r="I255" s="7">
        <f t="shared" si="6"/>
        <v>0</v>
      </c>
      <c r="J255" s="8" t="s">
        <v>483</v>
      </c>
      <c r="K255" s="7" t="s">
        <v>1559</v>
      </c>
      <c r="L255" s="7" t="s">
        <v>1295</v>
      </c>
      <c r="M255" s="7"/>
      <c r="N255" s="7"/>
      <c r="O255" s="20"/>
      <c r="P255" s="20" t="s">
        <v>1560</v>
      </c>
      <c r="Q255" s="7"/>
      <c r="R255" s="7"/>
      <c r="S255" s="7" t="s">
        <v>120</v>
      </c>
      <c r="T255" s="27"/>
      <c r="U255" s="26"/>
      <c r="V255" s="26"/>
      <c r="W255" s="26"/>
      <c r="X255" s="26"/>
      <c r="Y255" s="26"/>
      <c r="Z255" s="26"/>
      <c r="AA255" s="26"/>
      <c r="AB255" s="26"/>
      <c r="AC255" s="26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</row>
    <row r="256" spans="1:41" s="9" customFormat="1" ht="42" customHeight="1" x14ac:dyDescent="0.15">
      <c r="A256" s="2"/>
      <c r="B256" s="7" t="s">
        <v>168</v>
      </c>
      <c r="C256" s="7" t="s">
        <v>13</v>
      </c>
      <c r="D256" s="14" t="s">
        <v>1561</v>
      </c>
      <c r="E256" s="14" t="s">
        <v>1562</v>
      </c>
      <c r="F256" s="14" t="s">
        <v>1563</v>
      </c>
      <c r="G256" s="6" t="s">
        <v>119</v>
      </c>
      <c r="H256" s="22" t="str">
        <f>HYPERLINK("#", "https://fujimura-dc-fk.com")</f>
        <v>https://fujimura-dc-fk.com</v>
      </c>
      <c r="I256" s="7">
        <f t="shared" si="6"/>
        <v>0</v>
      </c>
      <c r="J256" s="8" t="s">
        <v>483</v>
      </c>
      <c r="K256" s="7" t="s">
        <v>418</v>
      </c>
      <c r="L256" s="7" t="s">
        <v>377</v>
      </c>
      <c r="M256" s="7"/>
      <c r="N256" s="7"/>
      <c r="O256" s="20"/>
      <c r="P256" s="20" t="s">
        <v>1564</v>
      </c>
      <c r="Q256" s="7"/>
      <c r="R256" s="7"/>
      <c r="S256" s="7" t="s">
        <v>120</v>
      </c>
      <c r="T256" s="27"/>
      <c r="U256" s="26"/>
      <c r="V256" s="26"/>
      <c r="W256" s="26"/>
      <c r="X256" s="26"/>
      <c r="Y256" s="26"/>
      <c r="Z256" s="26"/>
      <c r="AA256" s="26"/>
      <c r="AB256" s="26"/>
      <c r="AC256" s="26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</row>
    <row r="257" spans="1:41" s="9" customFormat="1" ht="33.75" customHeight="1" x14ac:dyDescent="0.15">
      <c r="A257" s="2"/>
      <c r="B257" s="7" t="s">
        <v>168</v>
      </c>
      <c r="C257" s="7" t="s">
        <v>13</v>
      </c>
      <c r="D257" s="14" t="s">
        <v>1565</v>
      </c>
      <c r="E257" s="14" t="s">
        <v>1566</v>
      </c>
      <c r="F257" s="14" t="s">
        <v>1567</v>
      </c>
      <c r="G257" s="6" t="s">
        <v>119</v>
      </c>
      <c r="H257" s="22" t="str">
        <f>HYPERLINK("#", "http://yoneshima-shika.com")</f>
        <v>http://yoneshima-shika.com</v>
      </c>
      <c r="I257" s="7">
        <f t="shared" si="6"/>
        <v>0</v>
      </c>
      <c r="J257" s="8" t="s">
        <v>1568</v>
      </c>
      <c r="K257" s="7" t="s">
        <v>230</v>
      </c>
      <c r="L257" s="7" t="s">
        <v>694</v>
      </c>
      <c r="M257" s="7"/>
      <c r="N257" s="7"/>
      <c r="O257" s="20" t="s">
        <v>230</v>
      </c>
      <c r="P257" s="20" t="s">
        <v>680</v>
      </c>
      <c r="Q257" s="7"/>
      <c r="R257" s="7"/>
      <c r="S257" s="7" t="s">
        <v>120</v>
      </c>
      <c r="T257" s="27"/>
      <c r="U257" s="26"/>
      <c r="V257" s="26"/>
      <c r="W257" s="26"/>
      <c r="X257" s="26"/>
      <c r="Y257" s="26"/>
      <c r="Z257" s="26"/>
      <c r="AA257" s="26"/>
      <c r="AB257" s="26"/>
      <c r="AC257" s="26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</row>
    <row r="258" spans="1:41" s="9" customFormat="1" ht="42" customHeight="1" x14ac:dyDescent="0.15">
      <c r="A258" s="2"/>
      <c r="B258" s="7" t="s">
        <v>168</v>
      </c>
      <c r="C258" s="7" t="s">
        <v>13</v>
      </c>
      <c r="D258" s="14" t="s">
        <v>1575</v>
      </c>
      <c r="E258" s="14" t="s">
        <v>1576</v>
      </c>
      <c r="F258" s="14" t="s">
        <v>1577</v>
      </c>
      <c r="G258" s="6"/>
      <c r="H258" s="22"/>
      <c r="I258" s="7">
        <f t="shared" ref="I258:I263" si="8">AE258</f>
        <v>0</v>
      </c>
      <c r="J258" s="8" t="s">
        <v>1578</v>
      </c>
      <c r="K258" s="7" t="s">
        <v>387</v>
      </c>
      <c r="L258" s="7" t="s">
        <v>1579</v>
      </c>
      <c r="M258" s="7"/>
      <c r="N258" s="7"/>
      <c r="O258" s="20" t="s">
        <v>501</v>
      </c>
      <c r="P258" s="20" t="s">
        <v>1580</v>
      </c>
      <c r="Q258" s="7"/>
      <c r="R258" s="7"/>
      <c r="S258" s="7" t="s">
        <v>120</v>
      </c>
      <c r="T258" s="27"/>
      <c r="U258" s="26"/>
      <c r="V258" s="26"/>
      <c r="W258" s="26"/>
      <c r="X258" s="26"/>
      <c r="Y258" s="26"/>
      <c r="Z258" s="26"/>
      <c r="AA258" s="26"/>
      <c r="AB258" s="26"/>
      <c r="AC258" s="26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</row>
    <row r="259" spans="1:41" s="9" customFormat="1" ht="55.9" customHeight="1" x14ac:dyDescent="0.15">
      <c r="A259" s="2"/>
      <c r="B259" s="7" t="s">
        <v>169</v>
      </c>
      <c r="C259" s="7" t="s">
        <v>12</v>
      </c>
      <c r="D259" s="14" t="s">
        <v>1581</v>
      </c>
      <c r="E259" s="14" t="s">
        <v>1582</v>
      </c>
      <c r="F259" s="14" t="s">
        <v>1583</v>
      </c>
      <c r="G259" s="6"/>
      <c r="H259" s="22"/>
      <c r="I259" s="7">
        <f t="shared" si="8"/>
        <v>0</v>
      </c>
      <c r="J259" s="8" t="s">
        <v>483</v>
      </c>
      <c r="K259" s="7" t="s">
        <v>388</v>
      </c>
      <c r="L259" s="7" t="s">
        <v>1584</v>
      </c>
      <c r="M259" s="7"/>
      <c r="N259" s="7"/>
      <c r="O259" s="20" t="s">
        <v>1585</v>
      </c>
      <c r="P259" s="20" t="s">
        <v>1586</v>
      </c>
      <c r="Q259" s="7"/>
      <c r="R259" s="7"/>
      <c r="S259" s="7" t="s">
        <v>120</v>
      </c>
      <c r="T259" s="27"/>
      <c r="U259" s="26"/>
      <c r="V259" s="26"/>
      <c r="W259" s="26"/>
      <c r="X259" s="26"/>
      <c r="Y259" s="26"/>
      <c r="Z259" s="26"/>
      <c r="AA259" s="26"/>
      <c r="AB259" s="26"/>
      <c r="AC259" s="26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</row>
    <row r="260" spans="1:41" s="9" customFormat="1" ht="33.75" customHeight="1" x14ac:dyDescent="0.15">
      <c r="A260" s="2"/>
      <c r="B260" s="7" t="s">
        <v>169</v>
      </c>
      <c r="C260" s="7" t="s">
        <v>68</v>
      </c>
      <c r="D260" s="14" t="s">
        <v>1587</v>
      </c>
      <c r="E260" s="14" t="s">
        <v>1588</v>
      </c>
      <c r="F260" s="14" t="s">
        <v>1589</v>
      </c>
      <c r="G260" s="6" t="s">
        <v>119</v>
      </c>
      <c r="H260" s="22" t="str">
        <f>HYPERLINK("#", "http://www.denter.com/yoshia")</f>
        <v>http://www.denter.com/yoshia</v>
      </c>
      <c r="I260" s="7">
        <f t="shared" si="8"/>
        <v>0</v>
      </c>
      <c r="J260" s="8" t="s">
        <v>1590</v>
      </c>
      <c r="K260" s="7" t="s">
        <v>281</v>
      </c>
      <c r="L260" s="7" t="s">
        <v>1591</v>
      </c>
      <c r="M260" s="7"/>
      <c r="N260" s="7"/>
      <c r="O260" s="20"/>
      <c r="P260" s="20"/>
      <c r="Q260" s="7"/>
      <c r="R260" s="7"/>
      <c r="S260" s="7" t="s">
        <v>120</v>
      </c>
      <c r="T260" s="27"/>
      <c r="U260" s="26"/>
      <c r="V260" s="26"/>
      <c r="W260" s="26"/>
      <c r="X260" s="26"/>
      <c r="Y260" s="26"/>
      <c r="Z260" s="26"/>
      <c r="AA260" s="26"/>
      <c r="AB260" s="26"/>
      <c r="AC260" s="26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</row>
    <row r="261" spans="1:41" s="9" customFormat="1" ht="35.1" customHeight="1" x14ac:dyDescent="0.15">
      <c r="A261" s="1"/>
      <c r="B261" s="7" t="s">
        <v>170</v>
      </c>
      <c r="C261" s="7" t="s">
        <v>15</v>
      </c>
      <c r="D261" s="14" t="s">
        <v>1599</v>
      </c>
      <c r="E261" s="14" t="s">
        <v>1600</v>
      </c>
      <c r="F261" s="14" t="s">
        <v>1601</v>
      </c>
      <c r="G261" s="6" t="s">
        <v>119</v>
      </c>
      <c r="H261" s="22" t="str">
        <f>HYPERLINK("#", "http://morotomishika.com")</f>
        <v>http://morotomishika.com</v>
      </c>
      <c r="I261" s="7">
        <f t="shared" si="8"/>
        <v>0</v>
      </c>
      <c r="J261" s="8" t="s">
        <v>483</v>
      </c>
      <c r="K261" s="7" t="s">
        <v>1602</v>
      </c>
      <c r="L261" s="7" t="s">
        <v>1026</v>
      </c>
      <c r="M261" s="7"/>
      <c r="N261" s="7"/>
      <c r="O261" s="20" t="s">
        <v>1603</v>
      </c>
      <c r="P261" s="20" t="s">
        <v>1604</v>
      </c>
      <c r="Q261" s="7"/>
      <c r="R261" s="7"/>
      <c r="S261" s="7" t="s">
        <v>120</v>
      </c>
      <c r="T261" s="27"/>
      <c r="U261" s="26"/>
      <c r="V261" s="26"/>
      <c r="W261" s="26"/>
      <c r="X261" s="26"/>
      <c r="Y261" s="26"/>
      <c r="Z261" s="26"/>
      <c r="AA261" s="26"/>
      <c r="AB261" s="26"/>
      <c r="AC261" s="26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</row>
    <row r="262" spans="1:41" s="9" customFormat="1" ht="55.9" customHeight="1" x14ac:dyDescent="0.15">
      <c r="A262" s="1"/>
      <c r="B262" s="7" t="s">
        <v>170</v>
      </c>
      <c r="C262" s="7" t="s">
        <v>15</v>
      </c>
      <c r="D262" s="14" t="s">
        <v>1613</v>
      </c>
      <c r="E262" s="14" t="s">
        <v>1614</v>
      </c>
      <c r="F262" s="14" t="s">
        <v>1615</v>
      </c>
      <c r="G262" s="6" t="s">
        <v>119</v>
      </c>
      <c r="H262" s="22" t="str">
        <f>HYPERLINK("#", "http://www.matake-dc.com/")</f>
        <v>http://www.matake-dc.com/</v>
      </c>
      <c r="I262" s="7">
        <f t="shared" si="8"/>
        <v>0</v>
      </c>
      <c r="J262" s="17" t="s">
        <v>1616</v>
      </c>
      <c r="K262" s="7" t="s">
        <v>1617</v>
      </c>
      <c r="L262" s="7" t="s">
        <v>1618</v>
      </c>
      <c r="M262" s="7"/>
      <c r="N262" s="7"/>
      <c r="O262" s="20"/>
      <c r="P262" s="20" t="s">
        <v>1619</v>
      </c>
      <c r="Q262" s="7"/>
      <c r="R262" s="7"/>
      <c r="S262" s="7" t="s">
        <v>120</v>
      </c>
      <c r="T262" s="27"/>
      <c r="U262" s="26"/>
      <c r="V262" s="26"/>
      <c r="W262" s="26"/>
      <c r="X262" s="26"/>
      <c r="Y262" s="26"/>
      <c r="Z262" s="26"/>
      <c r="AA262" s="26"/>
      <c r="AB262" s="26"/>
      <c r="AC262" s="26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</row>
    <row r="263" spans="1:41" s="9" customFormat="1" ht="42" customHeight="1" x14ac:dyDescent="0.15">
      <c r="A263" s="1"/>
      <c r="B263" s="7" t="s">
        <v>170</v>
      </c>
      <c r="C263" s="7" t="s">
        <v>15</v>
      </c>
      <c r="D263" s="14" t="s">
        <v>1620</v>
      </c>
      <c r="E263" s="14" t="s">
        <v>1621</v>
      </c>
      <c r="F263" s="14" t="s">
        <v>1622</v>
      </c>
      <c r="G263" s="6"/>
      <c r="H263" s="22"/>
      <c r="I263" s="7">
        <f t="shared" si="8"/>
        <v>0</v>
      </c>
      <c r="J263" s="17" t="s">
        <v>1623</v>
      </c>
      <c r="K263" s="7" t="s">
        <v>1624</v>
      </c>
      <c r="L263" s="7" t="s">
        <v>1217</v>
      </c>
      <c r="M263" s="7"/>
      <c r="N263" s="7"/>
      <c r="O263" s="20"/>
      <c r="P263" s="20" t="s">
        <v>1625</v>
      </c>
      <c r="Q263" s="7"/>
      <c r="R263" s="7"/>
      <c r="S263" s="7" t="s">
        <v>120</v>
      </c>
      <c r="T263" s="27"/>
      <c r="U263" s="26"/>
      <c r="V263" s="26"/>
      <c r="W263" s="26"/>
      <c r="X263" s="26"/>
      <c r="Y263" s="26"/>
      <c r="Z263" s="26"/>
      <c r="AA263" s="26"/>
      <c r="AB263" s="26"/>
      <c r="AC263" s="26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</row>
    <row r="264" spans="1:41" s="9" customFormat="1" ht="35.1" customHeight="1" x14ac:dyDescent="0.15">
      <c r="A264" s="2"/>
      <c r="B264" s="7" t="s">
        <v>170</v>
      </c>
      <c r="C264" s="7" t="s">
        <v>16</v>
      </c>
      <c r="D264" s="14" t="s">
        <v>1592</v>
      </c>
      <c r="E264" s="14" t="s">
        <v>1593</v>
      </c>
      <c r="F264" s="14" t="s">
        <v>1594</v>
      </c>
      <c r="G264" s="6"/>
      <c r="H264" s="22"/>
      <c r="I264" s="7">
        <f t="shared" ref="I264:I301" si="9">AE264</f>
        <v>0</v>
      </c>
      <c r="J264" s="8" t="s">
        <v>483</v>
      </c>
      <c r="K264" s="7" t="s">
        <v>1595</v>
      </c>
      <c r="L264" s="6" t="s">
        <v>1788</v>
      </c>
      <c r="M264" s="7"/>
      <c r="N264" s="7"/>
      <c r="O264" s="20"/>
      <c r="P264" s="20"/>
      <c r="Q264" s="7"/>
      <c r="R264" s="7"/>
      <c r="S264" s="7"/>
      <c r="T264" s="27"/>
      <c r="U264" s="26"/>
      <c r="V264" s="26"/>
      <c r="W264" s="26"/>
      <c r="X264" s="26"/>
      <c r="Y264" s="26"/>
      <c r="Z264" s="26"/>
      <c r="AA264" s="26"/>
      <c r="AB264" s="26"/>
      <c r="AC264" s="26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</row>
    <row r="265" spans="1:41" s="9" customFormat="1" ht="42" customHeight="1" x14ac:dyDescent="0.15">
      <c r="A265" s="2"/>
      <c r="B265" s="7" t="s">
        <v>170</v>
      </c>
      <c r="C265" s="7" t="s">
        <v>16</v>
      </c>
      <c r="D265" s="14" t="s">
        <v>1596</v>
      </c>
      <c r="E265" s="14" t="s">
        <v>1597</v>
      </c>
      <c r="F265" s="14" t="s">
        <v>1598</v>
      </c>
      <c r="G265" s="6" t="s">
        <v>119</v>
      </c>
      <c r="H265" s="22" t="str">
        <f>HYPERLINK("#", "https://murakamihiroshi-dc.com/")</f>
        <v>https://murakamihiroshi-dc.com/</v>
      </c>
      <c r="I265" s="7">
        <f t="shared" si="9"/>
        <v>0</v>
      </c>
      <c r="J265" s="8" t="s">
        <v>483</v>
      </c>
      <c r="K265" s="7" t="s">
        <v>222</v>
      </c>
      <c r="L265" s="7" t="s">
        <v>680</v>
      </c>
      <c r="M265" s="7"/>
      <c r="N265" s="7"/>
      <c r="O265" s="20" t="s">
        <v>817</v>
      </c>
      <c r="P265" s="20" t="s">
        <v>818</v>
      </c>
      <c r="Q265" s="7"/>
      <c r="R265" s="7"/>
      <c r="S265" s="7" t="s">
        <v>120</v>
      </c>
      <c r="T265" s="27"/>
      <c r="U265" s="26"/>
      <c r="V265" s="26"/>
      <c r="W265" s="26"/>
      <c r="X265" s="26"/>
      <c r="Y265" s="26"/>
      <c r="Z265" s="26"/>
      <c r="AA265" s="26"/>
      <c r="AB265" s="26"/>
      <c r="AC265" s="26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</row>
    <row r="266" spans="1:41" s="9" customFormat="1" ht="42" customHeight="1" x14ac:dyDescent="0.15">
      <c r="A266" s="1"/>
      <c r="B266" s="7" t="s">
        <v>170</v>
      </c>
      <c r="C266" s="7" t="s">
        <v>16</v>
      </c>
      <c r="D266" s="14" t="s">
        <v>1605</v>
      </c>
      <c r="E266" s="14" t="s">
        <v>1606</v>
      </c>
      <c r="F266" s="14" t="s">
        <v>1607</v>
      </c>
      <c r="G266" s="6"/>
      <c r="H266" s="22"/>
      <c r="I266" s="7">
        <f t="shared" si="9"/>
        <v>0</v>
      </c>
      <c r="J266" s="8" t="s">
        <v>1608</v>
      </c>
      <c r="K266" s="7" t="s">
        <v>1609</v>
      </c>
      <c r="L266" s="7" t="s">
        <v>1610</v>
      </c>
      <c r="M266" s="7"/>
      <c r="N266" s="7"/>
      <c r="O266" s="20" t="s">
        <v>1611</v>
      </c>
      <c r="P266" s="20" t="s">
        <v>1612</v>
      </c>
      <c r="Q266" s="7"/>
      <c r="R266" s="7"/>
      <c r="S266" s="7" t="s">
        <v>120</v>
      </c>
      <c r="T266" s="27"/>
      <c r="U266" s="26"/>
      <c r="V266" s="26"/>
      <c r="W266" s="26"/>
      <c r="X266" s="26"/>
      <c r="Y266" s="26"/>
      <c r="Z266" s="26"/>
      <c r="AA266" s="26"/>
      <c r="AB266" s="26"/>
      <c r="AC266" s="26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</row>
    <row r="267" spans="1:41" s="9" customFormat="1" ht="55.9" customHeight="1" x14ac:dyDescent="0.15">
      <c r="A267" s="1"/>
      <c r="B267" s="7" t="s">
        <v>171</v>
      </c>
      <c r="C267" s="7" t="s">
        <v>81</v>
      </c>
      <c r="D267" s="14" t="s">
        <v>1632</v>
      </c>
      <c r="E267" s="14" t="s">
        <v>1633</v>
      </c>
      <c r="F267" s="14" t="s">
        <v>1634</v>
      </c>
      <c r="G267" s="6" t="s">
        <v>119</v>
      </c>
      <c r="H267" s="22" t="str">
        <f>HYPERLINK("#", "http://www.masurao.or.jp")</f>
        <v>http://www.masurao.or.jp</v>
      </c>
      <c r="I267" s="7">
        <f>AE267</f>
        <v>0</v>
      </c>
      <c r="J267" s="8" t="s">
        <v>483</v>
      </c>
      <c r="K267" s="7" t="s">
        <v>523</v>
      </c>
      <c r="L267" s="7" t="s">
        <v>694</v>
      </c>
      <c r="M267" s="7"/>
      <c r="N267" s="7"/>
      <c r="O267" s="20" t="s">
        <v>1635</v>
      </c>
      <c r="P267" s="20"/>
      <c r="Q267" s="7"/>
      <c r="R267" s="7"/>
      <c r="S267" s="7" t="s">
        <v>120</v>
      </c>
      <c r="T267" s="27"/>
      <c r="U267" s="26"/>
      <c r="V267" s="26"/>
      <c r="W267" s="26"/>
      <c r="X267" s="26"/>
      <c r="Y267" s="26"/>
      <c r="Z267" s="26"/>
      <c r="AA267" s="26"/>
      <c r="AB267" s="26"/>
      <c r="AC267" s="26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</row>
    <row r="268" spans="1:41" s="9" customFormat="1" ht="35.1" customHeight="1" x14ac:dyDescent="0.15">
      <c r="A268" s="1"/>
      <c r="B268" s="7" t="s">
        <v>171</v>
      </c>
      <c r="C268" s="7" t="s">
        <v>81</v>
      </c>
      <c r="D268" s="14" t="s">
        <v>1636</v>
      </c>
      <c r="E268" s="14" t="s">
        <v>1637</v>
      </c>
      <c r="F268" s="14" t="s">
        <v>1638</v>
      </c>
      <c r="G268" s="6"/>
      <c r="H268" s="22"/>
      <c r="I268" s="7">
        <f>AE268</f>
        <v>0</v>
      </c>
      <c r="J268" s="8" t="s">
        <v>483</v>
      </c>
      <c r="K268" s="7" t="s">
        <v>222</v>
      </c>
      <c r="L268" s="7" t="s">
        <v>395</v>
      </c>
      <c r="M268" s="7"/>
      <c r="N268" s="7"/>
      <c r="O268" s="20"/>
      <c r="P268" s="20"/>
      <c r="Q268" s="7"/>
      <c r="R268" s="7"/>
      <c r="S268" s="7" t="s">
        <v>120</v>
      </c>
      <c r="T268" s="27"/>
      <c r="U268" s="26"/>
      <c r="V268" s="26"/>
      <c r="W268" s="26"/>
      <c r="X268" s="26"/>
      <c r="Y268" s="26"/>
      <c r="Z268" s="26"/>
      <c r="AA268" s="26"/>
      <c r="AB268" s="26"/>
      <c r="AC268" s="26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</row>
    <row r="269" spans="1:41" s="9" customFormat="1" ht="70.150000000000006" customHeight="1" x14ac:dyDescent="0.15">
      <c r="A269" s="1"/>
      <c r="B269" s="7" t="s">
        <v>171</v>
      </c>
      <c r="C269" s="7" t="s">
        <v>82</v>
      </c>
      <c r="D269" s="14" t="s">
        <v>1626</v>
      </c>
      <c r="E269" s="14" t="s">
        <v>1627</v>
      </c>
      <c r="F269" s="14" t="s">
        <v>1628</v>
      </c>
      <c r="G269" s="6" t="s">
        <v>119</v>
      </c>
      <c r="H269" s="22" t="str">
        <f>HYPERLINK("#", "http://mitarai-dental.com")</f>
        <v>http://mitarai-dental.com</v>
      </c>
      <c r="I269" s="7">
        <f t="shared" si="9"/>
        <v>0</v>
      </c>
      <c r="J269" s="8" t="s">
        <v>483</v>
      </c>
      <c r="K269" s="7" t="s">
        <v>1282</v>
      </c>
      <c r="L269" s="7" t="s">
        <v>1629</v>
      </c>
      <c r="M269" s="7"/>
      <c r="N269" s="7"/>
      <c r="O269" s="20" t="s">
        <v>1630</v>
      </c>
      <c r="P269" s="20" t="s">
        <v>1631</v>
      </c>
      <c r="Q269" s="7"/>
      <c r="R269" s="7"/>
      <c r="S269" s="7" t="s">
        <v>537</v>
      </c>
      <c r="T269" s="27"/>
      <c r="U269" s="26"/>
      <c r="V269" s="26"/>
      <c r="W269" s="26"/>
      <c r="X269" s="26"/>
      <c r="Y269" s="26"/>
      <c r="Z269" s="26"/>
      <c r="AA269" s="26"/>
      <c r="AB269" s="26"/>
      <c r="AC269" s="26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</row>
    <row r="270" spans="1:41" s="9" customFormat="1" ht="42" customHeight="1" x14ac:dyDescent="0.15">
      <c r="A270" s="1"/>
      <c r="B270" s="7" t="s">
        <v>172</v>
      </c>
      <c r="C270" s="7" t="s">
        <v>4</v>
      </c>
      <c r="D270" s="14" t="s">
        <v>1643</v>
      </c>
      <c r="E270" s="14" t="s">
        <v>1644</v>
      </c>
      <c r="F270" s="14" t="s">
        <v>1645</v>
      </c>
      <c r="G270" s="6"/>
      <c r="H270" s="22"/>
      <c r="I270" s="7">
        <f t="shared" ref="I270:I274" si="10">AE270</f>
        <v>0</v>
      </c>
      <c r="J270" s="17" t="s">
        <v>1646</v>
      </c>
      <c r="K270" s="7" t="s">
        <v>222</v>
      </c>
      <c r="L270" s="7" t="s">
        <v>436</v>
      </c>
      <c r="M270" s="7"/>
      <c r="N270" s="7"/>
      <c r="O270" s="20" t="s">
        <v>1647</v>
      </c>
      <c r="P270" s="20"/>
      <c r="Q270" s="7"/>
      <c r="R270" s="7"/>
      <c r="S270" s="7"/>
      <c r="T270" s="27"/>
      <c r="U270" s="26"/>
      <c r="V270" s="26"/>
      <c r="W270" s="26"/>
      <c r="X270" s="26"/>
      <c r="Y270" s="26"/>
      <c r="Z270" s="26"/>
      <c r="AA270" s="26"/>
      <c r="AB270" s="26"/>
      <c r="AC270" s="26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</row>
    <row r="271" spans="1:41" s="9" customFormat="1" ht="42" customHeight="1" x14ac:dyDescent="0.15">
      <c r="A271" s="1"/>
      <c r="B271" s="7" t="s">
        <v>172</v>
      </c>
      <c r="C271" s="7" t="s">
        <v>4</v>
      </c>
      <c r="D271" s="14" t="s">
        <v>1648</v>
      </c>
      <c r="E271" s="14" t="s">
        <v>1649</v>
      </c>
      <c r="F271" s="14" t="s">
        <v>1650</v>
      </c>
      <c r="G271" s="6" t="s">
        <v>119</v>
      </c>
      <c r="H271" s="22" t="str">
        <f>HYPERLINK("#", "http://www.dent-kawamura.com")</f>
        <v>http://www.dent-kawamura.com</v>
      </c>
      <c r="I271" s="7">
        <f t="shared" si="10"/>
        <v>0</v>
      </c>
      <c r="J271" s="8" t="s">
        <v>483</v>
      </c>
      <c r="K271" s="7" t="s">
        <v>506</v>
      </c>
      <c r="L271" s="7" t="s">
        <v>883</v>
      </c>
      <c r="M271" s="7"/>
      <c r="N271" s="7"/>
      <c r="O271" s="20" t="s">
        <v>506</v>
      </c>
      <c r="P271" s="20" t="s">
        <v>883</v>
      </c>
      <c r="Q271" s="7"/>
      <c r="R271" s="7"/>
      <c r="S271" s="7" t="s">
        <v>120</v>
      </c>
      <c r="T271" s="27"/>
      <c r="U271" s="26"/>
      <c r="V271" s="26"/>
      <c r="W271" s="26"/>
      <c r="X271" s="26"/>
      <c r="Y271" s="26"/>
      <c r="Z271" s="26"/>
      <c r="AA271" s="26"/>
      <c r="AB271" s="26"/>
      <c r="AC271" s="26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</row>
    <row r="272" spans="1:41" s="9" customFormat="1" ht="42" customHeight="1" x14ac:dyDescent="0.15">
      <c r="A272" s="1"/>
      <c r="B272" s="7" t="s">
        <v>172</v>
      </c>
      <c r="C272" s="7" t="s">
        <v>4</v>
      </c>
      <c r="D272" s="14" t="s">
        <v>1651</v>
      </c>
      <c r="E272" s="14" t="s">
        <v>1652</v>
      </c>
      <c r="F272" s="14" t="s">
        <v>1653</v>
      </c>
      <c r="G272" s="6" t="s">
        <v>119</v>
      </c>
      <c r="H272" s="22" t="str">
        <f>HYPERLINK("#", "www.muratsuji-do.com")</f>
        <v>www.muratsuji-do.com</v>
      </c>
      <c r="I272" s="7">
        <f t="shared" si="10"/>
        <v>0</v>
      </c>
      <c r="J272" s="8" t="s">
        <v>483</v>
      </c>
      <c r="K272" s="7" t="s">
        <v>281</v>
      </c>
      <c r="L272" s="7" t="s">
        <v>1093</v>
      </c>
      <c r="M272" s="7"/>
      <c r="N272" s="7"/>
      <c r="O272" s="20"/>
      <c r="P272" s="20" t="s">
        <v>1654</v>
      </c>
      <c r="Q272" s="7"/>
      <c r="R272" s="7"/>
      <c r="S272" s="7" t="s">
        <v>120</v>
      </c>
      <c r="T272" s="27"/>
      <c r="U272" s="26"/>
      <c r="V272" s="26"/>
      <c r="W272" s="26"/>
      <c r="X272" s="26"/>
      <c r="Y272" s="26"/>
      <c r="Z272" s="26"/>
      <c r="AA272" s="26"/>
      <c r="AB272" s="26"/>
      <c r="AC272" s="26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</row>
    <row r="273" spans="1:41" s="9" customFormat="1" ht="42" customHeight="1" x14ac:dyDescent="0.15">
      <c r="A273" s="1"/>
      <c r="B273" s="7" t="s">
        <v>172</v>
      </c>
      <c r="C273" s="7" t="s">
        <v>4</v>
      </c>
      <c r="D273" s="14" t="s">
        <v>378</v>
      </c>
      <c r="E273" s="14" t="s">
        <v>1655</v>
      </c>
      <c r="F273" s="14" t="s">
        <v>1656</v>
      </c>
      <c r="G273" s="6"/>
      <c r="H273" s="22"/>
      <c r="I273" s="7">
        <f t="shared" si="10"/>
        <v>0</v>
      </c>
      <c r="J273" s="8" t="s">
        <v>1657</v>
      </c>
      <c r="K273" s="7" t="s">
        <v>1658</v>
      </c>
      <c r="L273" s="7" t="s">
        <v>1659</v>
      </c>
      <c r="M273" s="7"/>
      <c r="N273" s="7"/>
      <c r="O273" s="20" t="s">
        <v>1660</v>
      </c>
      <c r="P273" s="20" t="s">
        <v>349</v>
      </c>
      <c r="Q273" s="7"/>
      <c r="R273" s="7"/>
      <c r="S273" s="7" t="s">
        <v>120</v>
      </c>
      <c r="T273" s="27"/>
      <c r="U273" s="26"/>
      <c r="V273" s="26"/>
      <c r="W273" s="26"/>
      <c r="X273" s="26"/>
      <c r="Y273" s="26"/>
      <c r="Z273" s="26"/>
      <c r="AA273" s="26"/>
      <c r="AB273" s="26"/>
      <c r="AC273" s="26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</row>
    <row r="274" spans="1:41" s="9" customFormat="1" ht="35.1" customHeight="1" x14ac:dyDescent="0.15">
      <c r="A274" s="1"/>
      <c r="B274" s="7" t="s">
        <v>172</v>
      </c>
      <c r="C274" s="7" t="s">
        <v>108</v>
      </c>
      <c r="D274" s="14" t="s">
        <v>1661</v>
      </c>
      <c r="E274" s="14" t="s">
        <v>1662</v>
      </c>
      <c r="F274" s="14" t="s">
        <v>1663</v>
      </c>
      <c r="G274" s="6" t="s">
        <v>119</v>
      </c>
      <c r="H274" s="22" t="str">
        <f>HYPERLINK("#", "http://www. kumazawa-dental. com")</f>
        <v>http://www. kumazawa-dental. com</v>
      </c>
      <c r="I274" s="7">
        <f t="shared" si="10"/>
        <v>0</v>
      </c>
      <c r="J274" s="8" t="s">
        <v>483</v>
      </c>
      <c r="K274" s="7" t="s">
        <v>376</v>
      </c>
      <c r="L274" s="7" t="s">
        <v>1664</v>
      </c>
      <c r="M274" s="7"/>
      <c r="N274" s="7"/>
      <c r="O274" s="20"/>
      <c r="P274" s="20"/>
      <c r="Q274" s="7"/>
      <c r="R274" s="7"/>
      <c r="S274" s="7"/>
      <c r="T274" s="27"/>
      <c r="U274" s="26"/>
      <c r="V274" s="26"/>
      <c r="W274" s="26"/>
      <c r="X274" s="26"/>
      <c r="Y274" s="26"/>
      <c r="Z274" s="26"/>
      <c r="AA274" s="26"/>
      <c r="AB274" s="26"/>
      <c r="AC274" s="26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</row>
    <row r="275" spans="1:41" s="9" customFormat="1" ht="55.9" customHeight="1" x14ac:dyDescent="0.15">
      <c r="A275" s="1"/>
      <c r="B275" s="7" t="s">
        <v>172</v>
      </c>
      <c r="C275" s="7" t="s">
        <v>109</v>
      </c>
      <c r="D275" s="14" t="s">
        <v>1639</v>
      </c>
      <c r="E275" s="14" t="s">
        <v>1640</v>
      </c>
      <c r="F275" s="14" t="s">
        <v>1641</v>
      </c>
      <c r="G275" s="6"/>
      <c r="H275" s="22"/>
      <c r="I275" s="7">
        <f t="shared" si="9"/>
        <v>0</v>
      </c>
      <c r="J275" s="8" t="s">
        <v>483</v>
      </c>
      <c r="K275" s="7" t="s">
        <v>853</v>
      </c>
      <c r="L275" s="7" t="s">
        <v>911</v>
      </c>
      <c r="M275" s="7"/>
      <c r="N275" s="7"/>
      <c r="O275" s="20" t="s">
        <v>1642</v>
      </c>
      <c r="P275" s="20"/>
      <c r="Q275" s="7"/>
      <c r="R275" s="7"/>
      <c r="S275" s="7" t="s">
        <v>120</v>
      </c>
      <c r="T275" s="27"/>
      <c r="U275" s="26"/>
      <c r="V275" s="26"/>
      <c r="W275" s="26"/>
      <c r="X275" s="26"/>
      <c r="Y275" s="26"/>
      <c r="Z275" s="26"/>
      <c r="AA275" s="26"/>
      <c r="AB275" s="26"/>
      <c r="AC275" s="26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</row>
    <row r="276" spans="1:41" s="9" customFormat="1" ht="35.1" customHeight="1" x14ac:dyDescent="0.15">
      <c r="A276" s="1"/>
      <c r="B276" s="7" t="s">
        <v>173</v>
      </c>
      <c r="C276" s="7" t="s">
        <v>88</v>
      </c>
      <c r="D276" s="14" t="s">
        <v>1670</v>
      </c>
      <c r="E276" s="14" t="s">
        <v>1671</v>
      </c>
      <c r="F276" s="14" t="s">
        <v>1672</v>
      </c>
      <c r="G276" s="6" t="s">
        <v>119</v>
      </c>
      <c r="H276" s="22" t="str">
        <f>HYPERLINK("#", "https://www.horita-dentalclinic.com")</f>
        <v>https://www.horita-dentalclinic.com</v>
      </c>
      <c r="I276" s="7">
        <f t="shared" si="9"/>
        <v>0</v>
      </c>
      <c r="J276" s="8" t="s">
        <v>483</v>
      </c>
      <c r="K276" s="7" t="s">
        <v>387</v>
      </c>
      <c r="L276" s="7" t="s">
        <v>277</v>
      </c>
      <c r="M276" s="7"/>
      <c r="N276" s="7"/>
      <c r="O276" s="20" t="s">
        <v>387</v>
      </c>
      <c r="P276" s="20" t="s">
        <v>277</v>
      </c>
      <c r="Q276" s="7"/>
      <c r="R276" s="7"/>
      <c r="S276" s="7"/>
      <c r="T276" s="27"/>
      <c r="U276" s="26"/>
      <c r="V276" s="26"/>
      <c r="W276" s="26"/>
      <c r="X276" s="26"/>
      <c r="Y276" s="26"/>
      <c r="Z276" s="26"/>
      <c r="AA276" s="26"/>
      <c r="AB276" s="26"/>
      <c r="AC276" s="26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</row>
    <row r="277" spans="1:41" s="9" customFormat="1" ht="70.150000000000006" customHeight="1" x14ac:dyDescent="0.15">
      <c r="A277" s="1"/>
      <c r="B277" s="7" t="s">
        <v>173</v>
      </c>
      <c r="C277" s="7" t="s">
        <v>80</v>
      </c>
      <c r="D277" s="14" t="s">
        <v>1673</v>
      </c>
      <c r="E277" s="14" t="s">
        <v>1674</v>
      </c>
      <c r="F277" s="14" t="s">
        <v>1675</v>
      </c>
      <c r="G277" s="6" t="s">
        <v>119</v>
      </c>
      <c r="H277" s="22" t="str">
        <f>HYPERLINK("#", "https://www.t-dc.jp")</f>
        <v>https://www.t-dc.jp</v>
      </c>
      <c r="I277" s="7">
        <f t="shared" si="9"/>
        <v>0</v>
      </c>
      <c r="J277" s="17" t="s">
        <v>1676</v>
      </c>
      <c r="K277" s="7" t="s">
        <v>1677</v>
      </c>
      <c r="L277" s="7" t="s">
        <v>1678</v>
      </c>
      <c r="M277" s="7" t="s">
        <v>1679</v>
      </c>
      <c r="N277" s="7"/>
      <c r="O277" s="20"/>
      <c r="P277" s="20" t="s">
        <v>1680</v>
      </c>
      <c r="Q277" s="7"/>
      <c r="R277" s="7"/>
      <c r="S277" s="7" t="s">
        <v>120</v>
      </c>
      <c r="T277" s="27"/>
      <c r="U277" s="26"/>
      <c r="V277" s="26"/>
      <c r="W277" s="26"/>
      <c r="X277" s="26"/>
      <c r="Y277" s="26"/>
      <c r="Z277" s="26"/>
      <c r="AA277" s="26"/>
      <c r="AB277" s="26"/>
      <c r="AC277" s="26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</row>
    <row r="278" spans="1:41" s="9" customFormat="1" ht="35.1" customHeight="1" x14ac:dyDescent="0.15">
      <c r="A278" s="1"/>
      <c r="B278" s="7" t="s">
        <v>173</v>
      </c>
      <c r="C278" s="7" t="s">
        <v>34</v>
      </c>
      <c r="D278" s="14" t="s">
        <v>1665</v>
      </c>
      <c r="E278" s="14" t="s">
        <v>1666</v>
      </c>
      <c r="F278" s="14" t="s">
        <v>1667</v>
      </c>
      <c r="G278" s="6"/>
      <c r="H278" s="22"/>
      <c r="I278" s="7">
        <f>AE278</f>
        <v>0</v>
      </c>
      <c r="J278" s="8" t="s">
        <v>483</v>
      </c>
      <c r="K278" s="7" t="s">
        <v>1007</v>
      </c>
      <c r="L278" s="7" t="s">
        <v>1668</v>
      </c>
      <c r="M278" s="7"/>
      <c r="N278" s="7"/>
      <c r="O278" s="20"/>
      <c r="P278" s="20" t="s">
        <v>1669</v>
      </c>
      <c r="Q278" s="7"/>
      <c r="R278" s="7"/>
      <c r="S278" s="7" t="s">
        <v>120</v>
      </c>
      <c r="T278" s="27"/>
      <c r="U278" s="26"/>
      <c r="V278" s="26"/>
      <c r="W278" s="26"/>
      <c r="X278" s="26"/>
      <c r="Y278" s="26"/>
      <c r="Z278" s="26"/>
      <c r="AA278" s="26"/>
      <c r="AB278" s="26"/>
      <c r="AC278" s="26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</row>
    <row r="279" spans="1:41" s="9" customFormat="1" ht="35.1" customHeight="1" x14ac:dyDescent="0.15">
      <c r="A279" s="1"/>
      <c r="B279" s="6" t="s">
        <v>174</v>
      </c>
      <c r="C279" s="7" t="s">
        <v>6</v>
      </c>
      <c r="D279" s="14" t="s">
        <v>1681</v>
      </c>
      <c r="E279" s="14" t="s">
        <v>1682</v>
      </c>
      <c r="F279" s="14" t="s">
        <v>1683</v>
      </c>
      <c r="G279" s="6"/>
      <c r="H279" s="22"/>
      <c r="I279" s="7">
        <f t="shared" si="9"/>
        <v>0</v>
      </c>
      <c r="J279" s="8" t="s">
        <v>483</v>
      </c>
      <c r="K279" s="7" t="s">
        <v>205</v>
      </c>
      <c r="L279" s="7" t="s">
        <v>1659</v>
      </c>
      <c r="M279" s="7"/>
      <c r="N279" s="7"/>
      <c r="O279" s="20"/>
      <c r="P279" s="20" t="s">
        <v>1684</v>
      </c>
      <c r="Q279" s="7"/>
      <c r="R279" s="7"/>
      <c r="S279" s="7" t="s">
        <v>120</v>
      </c>
      <c r="T279" s="27"/>
      <c r="U279" s="26"/>
      <c r="V279" s="26"/>
      <c r="W279" s="26"/>
      <c r="X279" s="26"/>
      <c r="Y279" s="26"/>
      <c r="Z279" s="26"/>
      <c r="AA279" s="26"/>
      <c r="AB279" s="26"/>
      <c r="AC279" s="26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</row>
    <row r="280" spans="1:41" s="9" customFormat="1" ht="42" customHeight="1" x14ac:dyDescent="0.15">
      <c r="A280" s="1"/>
      <c r="B280" s="6" t="s">
        <v>174</v>
      </c>
      <c r="C280" s="7" t="s">
        <v>6</v>
      </c>
      <c r="D280" s="14" t="s">
        <v>1685</v>
      </c>
      <c r="E280" s="14" t="s">
        <v>1686</v>
      </c>
      <c r="F280" s="14" t="s">
        <v>1687</v>
      </c>
      <c r="G280" s="6" t="s">
        <v>119</v>
      </c>
      <c r="H280" s="22" t="str">
        <f>HYPERLINK("#", "http://kondoh-dc.com/")</f>
        <v>http://kondoh-dc.com/</v>
      </c>
      <c r="I280" s="7">
        <f t="shared" si="9"/>
        <v>0</v>
      </c>
      <c r="J280" s="8" t="s">
        <v>483</v>
      </c>
      <c r="K280" s="7" t="s">
        <v>523</v>
      </c>
      <c r="L280" s="7" t="s">
        <v>551</v>
      </c>
      <c r="M280" s="7"/>
      <c r="N280" s="7"/>
      <c r="O280" s="20" t="s">
        <v>838</v>
      </c>
      <c r="P280" s="20" t="s">
        <v>1688</v>
      </c>
      <c r="Q280" s="7"/>
      <c r="R280" s="7"/>
      <c r="S280" s="7" t="s">
        <v>120</v>
      </c>
      <c r="T280" s="27"/>
      <c r="U280" s="26"/>
      <c r="V280" s="26"/>
      <c r="W280" s="26"/>
      <c r="X280" s="26"/>
      <c r="Y280" s="26"/>
      <c r="Z280" s="26"/>
      <c r="AA280" s="26"/>
      <c r="AB280" s="26"/>
      <c r="AC280" s="26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</row>
    <row r="281" spans="1:41" s="9" customFormat="1" ht="42" customHeight="1" x14ac:dyDescent="0.15">
      <c r="A281" s="1"/>
      <c r="B281" s="6" t="s">
        <v>175</v>
      </c>
      <c r="C281" s="7" t="s">
        <v>32</v>
      </c>
      <c r="D281" s="14" t="s">
        <v>1284</v>
      </c>
      <c r="E281" s="14" t="s">
        <v>1689</v>
      </c>
      <c r="F281" s="14" t="s">
        <v>1690</v>
      </c>
      <c r="G281" s="6"/>
      <c r="H281" s="22"/>
      <c r="I281" s="7">
        <f t="shared" si="9"/>
        <v>0</v>
      </c>
      <c r="J281" s="8" t="s">
        <v>1691</v>
      </c>
      <c r="K281" s="7" t="s">
        <v>205</v>
      </c>
      <c r="L281" s="7" t="s">
        <v>1414</v>
      </c>
      <c r="M281" s="7"/>
      <c r="N281" s="7"/>
      <c r="O281" s="20"/>
      <c r="P281" s="20"/>
      <c r="Q281" s="7"/>
      <c r="R281" s="7"/>
      <c r="S281" s="7" t="s">
        <v>120</v>
      </c>
      <c r="T281" s="27"/>
      <c r="U281" s="26"/>
      <c r="V281" s="26"/>
      <c r="W281" s="26"/>
      <c r="X281" s="26"/>
      <c r="Y281" s="26"/>
      <c r="Z281" s="26"/>
      <c r="AA281" s="26"/>
      <c r="AB281" s="26"/>
      <c r="AC281" s="26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</row>
    <row r="282" spans="1:41" s="9" customFormat="1" ht="55.9" customHeight="1" x14ac:dyDescent="0.15">
      <c r="A282" s="1"/>
      <c r="B282" s="6" t="s">
        <v>175</v>
      </c>
      <c r="C282" s="7" t="s">
        <v>32</v>
      </c>
      <c r="D282" s="14" t="s">
        <v>1692</v>
      </c>
      <c r="E282" s="14" t="s">
        <v>1693</v>
      </c>
      <c r="F282" s="14" t="s">
        <v>1694</v>
      </c>
      <c r="G282" s="6" t="s">
        <v>119</v>
      </c>
      <c r="H282" s="22" t="str">
        <f>HYPERLINK("#", "https://kubo-dc.doctorsfile.jp")</f>
        <v>https://kubo-dc.doctorsfile.jp</v>
      </c>
      <c r="I282" s="7">
        <f t="shared" si="9"/>
        <v>0</v>
      </c>
      <c r="J282" s="8" t="s">
        <v>1695</v>
      </c>
      <c r="K282" s="7" t="s">
        <v>281</v>
      </c>
      <c r="L282" s="7" t="s">
        <v>296</v>
      </c>
      <c r="M282" s="7"/>
      <c r="N282" s="7"/>
      <c r="O282" s="20" t="s">
        <v>570</v>
      </c>
      <c r="P282" s="20" t="s">
        <v>570</v>
      </c>
      <c r="Q282" s="7"/>
      <c r="R282" s="7"/>
      <c r="S282" s="7" t="s">
        <v>120</v>
      </c>
      <c r="T282" s="27"/>
      <c r="U282" s="26"/>
      <c r="V282" s="26"/>
      <c r="W282" s="26"/>
      <c r="X282" s="26"/>
      <c r="Y282" s="26"/>
      <c r="Z282" s="26"/>
      <c r="AA282" s="26"/>
      <c r="AB282" s="26"/>
      <c r="AC282" s="26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</row>
    <row r="283" spans="1:41" s="9" customFormat="1" ht="42" customHeight="1" x14ac:dyDescent="0.15">
      <c r="A283" s="1"/>
      <c r="B283" s="6" t="s">
        <v>175</v>
      </c>
      <c r="C283" s="7" t="s">
        <v>32</v>
      </c>
      <c r="D283" s="14" t="s">
        <v>1696</v>
      </c>
      <c r="E283" s="14" t="s">
        <v>1697</v>
      </c>
      <c r="F283" s="14" t="s">
        <v>1698</v>
      </c>
      <c r="G283" s="6"/>
      <c r="H283" s="22"/>
      <c r="I283" s="7">
        <f t="shared" si="9"/>
        <v>0</v>
      </c>
      <c r="J283" s="8" t="s">
        <v>483</v>
      </c>
      <c r="K283" s="7" t="s">
        <v>1699</v>
      </c>
      <c r="L283" s="7" t="s">
        <v>1295</v>
      </c>
      <c r="M283" s="7"/>
      <c r="N283" s="7"/>
      <c r="O283" s="20" t="s">
        <v>1700</v>
      </c>
      <c r="P283" s="20" t="s">
        <v>1701</v>
      </c>
      <c r="Q283" s="7"/>
      <c r="R283" s="7"/>
      <c r="S283" s="7" t="s">
        <v>120</v>
      </c>
      <c r="T283" s="27"/>
      <c r="U283" s="26"/>
      <c r="V283" s="26"/>
      <c r="W283" s="26"/>
      <c r="X283" s="26"/>
      <c r="Y283" s="26"/>
      <c r="Z283" s="26"/>
      <c r="AA283" s="26"/>
      <c r="AB283" s="26"/>
      <c r="AC283" s="26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</row>
    <row r="284" spans="1:41" s="9" customFormat="1" ht="42" customHeight="1" x14ac:dyDescent="0.15">
      <c r="A284" s="1"/>
      <c r="B284" s="6" t="s">
        <v>175</v>
      </c>
      <c r="C284" s="7" t="s">
        <v>7</v>
      </c>
      <c r="D284" s="14" t="s">
        <v>1702</v>
      </c>
      <c r="E284" s="14" t="s">
        <v>1703</v>
      </c>
      <c r="F284" s="14" t="s">
        <v>1704</v>
      </c>
      <c r="G284" s="6"/>
      <c r="H284" s="22"/>
      <c r="I284" s="7">
        <f t="shared" si="9"/>
        <v>0</v>
      </c>
      <c r="J284" s="8" t="s">
        <v>483</v>
      </c>
      <c r="K284" s="7" t="s">
        <v>222</v>
      </c>
      <c r="L284" s="7" t="s">
        <v>664</v>
      </c>
      <c r="M284" s="7"/>
      <c r="N284" s="7"/>
      <c r="O284" s="20"/>
      <c r="P284" s="20" t="s">
        <v>1705</v>
      </c>
      <c r="Q284" s="7"/>
      <c r="R284" s="7"/>
      <c r="S284" s="7" t="s">
        <v>120</v>
      </c>
      <c r="T284" s="27"/>
      <c r="U284" s="26"/>
      <c r="V284" s="26"/>
      <c r="W284" s="26"/>
      <c r="X284" s="26"/>
      <c r="Y284" s="26"/>
      <c r="Z284" s="26"/>
      <c r="AA284" s="26"/>
      <c r="AB284" s="26"/>
      <c r="AC284" s="26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</row>
    <row r="285" spans="1:41" s="9" customFormat="1" ht="65.099999999999994" customHeight="1" x14ac:dyDescent="0.15">
      <c r="A285" s="1"/>
      <c r="B285" s="6" t="s">
        <v>175</v>
      </c>
      <c r="C285" s="7" t="s">
        <v>7</v>
      </c>
      <c r="D285" s="14" t="s">
        <v>1706</v>
      </c>
      <c r="E285" s="14" t="s">
        <v>1707</v>
      </c>
      <c r="F285" s="14" t="s">
        <v>1708</v>
      </c>
      <c r="G285" s="6" t="s">
        <v>119</v>
      </c>
      <c r="H285" s="22" t="str">
        <f>HYPERLINK("#", "http://www.atagominami-nakajima-shika.com")</f>
        <v>http://www.atagominami-nakajima-shika.com</v>
      </c>
      <c r="I285" s="7">
        <f t="shared" si="9"/>
        <v>0</v>
      </c>
      <c r="J285" s="8" t="s">
        <v>483</v>
      </c>
      <c r="K285" s="7" t="s">
        <v>1709</v>
      </c>
      <c r="L285" s="7" t="s">
        <v>1710</v>
      </c>
      <c r="M285" s="7"/>
      <c r="N285" s="7"/>
      <c r="O285" s="20" t="s">
        <v>1463</v>
      </c>
      <c r="P285" s="20"/>
      <c r="Q285" s="7"/>
      <c r="R285" s="7"/>
      <c r="S285" s="7" t="s">
        <v>120</v>
      </c>
      <c r="T285" s="27"/>
      <c r="U285" s="26"/>
      <c r="V285" s="26"/>
      <c r="W285" s="26"/>
      <c r="X285" s="26"/>
      <c r="Y285" s="26"/>
      <c r="Z285" s="26"/>
      <c r="AA285" s="26"/>
      <c r="AB285" s="26"/>
      <c r="AC285" s="26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</row>
    <row r="286" spans="1:41" s="9" customFormat="1" ht="42" customHeight="1" x14ac:dyDescent="0.15">
      <c r="A286" s="1"/>
      <c r="B286" s="6" t="s">
        <v>176</v>
      </c>
      <c r="C286" s="7" t="s">
        <v>65</v>
      </c>
      <c r="D286" s="14" t="s">
        <v>1711</v>
      </c>
      <c r="E286" s="14" t="s">
        <v>1712</v>
      </c>
      <c r="F286" s="14" t="s">
        <v>1713</v>
      </c>
      <c r="G286" s="6"/>
      <c r="H286" s="22"/>
      <c r="I286" s="7">
        <f t="shared" si="9"/>
        <v>0</v>
      </c>
      <c r="J286" s="8" t="s">
        <v>483</v>
      </c>
      <c r="K286" s="7" t="s">
        <v>281</v>
      </c>
      <c r="L286" s="7" t="s">
        <v>664</v>
      </c>
      <c r="M286" s="7"/>
      <c r="N286" s="7"/>
      <c r="O286" s="20"/>
      <c r="P286" s="20" t="s">
        <v>1259</v>
      </c>
      <c r="Q286" s="7"/>
      <c r="R286" s="7"/>
      <c r="S286" s="7" t="s">
        <v>120</v>
      </c>
      <c r="T286" s="27"/>
      <c r="U286" s="26"/>
      <c r="V286" s="26"/>
      <c r="W286" s="26"/>
      <c r="X286" s="26"/>
      <c r="Y286" s="26"/>
      <c r="Z286" s="26"/>
      <c r="AA286" s="26"/>
      <c r="AB286" s="26"/>
      <c r="AC286" s="26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</row>
    <row r="287" spans="1:41" s="9" customFormat="1" ht="35.1" customHeight="1" x14ac:dyDescent="0.15">
      <c r="A287" s="1"/>
      <c r="B287" s="6" t="s">
        <v>176</v>
      </c>
      <c r="C287" s="7" t="s">
        <v>65</v>
      </c>
      <c r="D287" s="14" t="s">
        <v>1284</v>
      </c>
      <c r="E287" s="14" t="s">
        <v>1714</v>
      </c>
      <c r="F287" s="14" t="s">
        <v>1715</v>
      </c>
      <c r="G287" s="6"/>
      <c r="H287" s="22"/>
      <c r="I287" s="7">
        <f t="shared" si="9"/>
        <v>0</v>
      </c>
      <c r="J287" s="8" t="s">
        <v>483</v>
      </c>
      <c r="K287" s="7" t="s">
        <v>1716</v>
      </c>
      <c r="L287" s="7" t="s">
        <v>395</v>
      </c>
      <c r="M287" s="7"/>
      <c r="N287" s="7"/>
      <c r="O287" s="20" t="s">
        <v>1717</v>
      </c>
      <c r="P287" s="20" t="s">
        <v>1717</v>
      </c>
      <c r="Q287" s="7"/>
      <c r="R287" s="7"/>
      <c r="S287" s="7" t="s">
        <v>120</v>
      </c>
      <c r="T287" s="27"/>
      <c r="U287" s="26"/>
      <c r="V287" s="26"/>
      <c r="W287" s="26"/>
      <c r="X287" s="26"/>
      <c r="Y287" s="26"/>
      <c r="Z287" s="26"/>
      <c r="AA287" s="26"/>
      <c r="AB287" s="26"/>
      <c r="AC287" s="26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</row>
    <row r="288" spans="1:41" s="9" customFormat="1" ht="42" customHeight="1" x14ac:dyDescent="0.15">
      <c r="A288" s="1"/>
      <c r="B288" s="6" t="s">
        <v>177</v>
      </c>
      <c r="C288" s="7" t="s">
        <v>17</v>
      </c>
      <c r="D288" s="14" t="s">
        <v>873</v>
      </c>
      <c r="E288" s="14" t="s">
        <v>1718</v>
      </c>
      <c r="F288" s="14" t="s">
        <v>1719</v>
      </c>
      <c r="G288" s="6"/>
      <c r="H288" s="22"/>
      <c r="I288" s="7">
        <f t="shared" si="9"/>
        <v>0</v>
      </c>
      <c r="J288" s="8" t="s">
        <v>483</v>
      </c>
      <c r="K288" s="7" t="s">
        <v>1720</v>
      </c>
      <c r="L288" s="7" t="s">
        <v>472</v>
      </c>
      <c r="M288" s="7"/>
      <c r="N288" s="7"/>
      <c r="O288" s="20" t="s">
        <v>1721</v>
      </c>
      <c r="P288" s="20" t="s">
        <v>1722</v>
      </c>
      <c r="Q288" s="7"/>
      <c r="R288" s="7"/>
      <c r="S288" s="7" t="s">
        <v>120</v>
      </c>
      <c r="T288" s="27"/>
      <c r="U288" s="26"/>
      <c r="V288" s="26"/>
      <c r="W288" s="26"/>
      <c r="X288" s="26"/>
      <c r="Y288" s="26"/>
      <c r="Z288" s="26"/>
      <c r="AA288" s="26"/>
      <c r="AB288" s="26"/>
      <c r="AC288" s="26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</row>
    <row r="289" spans="1:41" s="9" customFormat="1" ht="55.9" customHeight="1" x14ac:dyDescent="0.15">
      <c r="A289" s="1"/>
      <c r="B289" s="6" t="s">
        <v>177</v>
      </c>
      <c r="C289" s="7" t="s">
        <v>17</v>
      </c>
      <c r="D289" s="14" t="s">
        <v>1723</v>
      </c>
      <c r="E289" s="14" t="s">
        <v>1724</v>
      </c>
      <c r="F289" s="14" t="s">
        <v>1725</v>
      </c>
      <c r="G289" s="6" t="s">
        <v>119</v>
      </c>
      <c r="H289" s="22" t="str">
        <f>HYPERLINK("#", "https://www.chishiro-dc.info/")</f>
        <v>https://www.chishiro-dc.info/</v>
      </c>
      <c r="I289" s="7">
        <f t="shared" si="9"/>
        <v>0</v>
      </c>
      <c r="J289" s="8" t="s">
        <v>1726</v>
      </c>
      <c r="K289" s="7" t="s">
        <v>222</v>
      </c>
      <c r="L289" s="7" t="s">
        <v>1727</v>
      </c>
      <c r="M289" s="7"/>
      <c r="N289" s="7"/>
      <c r="O289" s="20" t="s">
        <v>462</v>
      </c>
      <c r="P289" s="20" t="s">
        <v>462</v>
      </c>
      <c r="Q289" s="7"/>
      <c r="R289" s="7"/>
      <c r="S289" s="7" t="s">
        <v>120</v>
      </c>
      <c r="T289" s="27"/>
      <c r="U289" s="26"/>
      <c r="V289" s="26"/>
      <c r="W289" s="26"/>
      <c r="X289" s="26"/>
      <c r="Y289" s="26"/>
      <c r="Z289" s="26"/>
      <c r="AA289" s="26"/>
      <c r="AB289" s="26"/>
      <c r="AC289" s="26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</row>
    <row r="290" spans="1:41" s="9" customFormat="1" ht="33.75" customHeight="1" x14ac:dyDescent="0.15">
      <c r="A290" s="1"/>
      <c r="B290" s="6" t="s">
        <v>178</v>
      </c>
      <c r="C290" s="7" t="s">
        <v>29</v>
      </c>
      <c r="D290" s="14" t="s">
        <v>1728</v>
      </c>
      <c r="E290" s="14" t="s">
        <v>1729</v>
      </c>
      <c r="F290" s="14" t="s">
        <v>1730</v>
      </c>
      <c r="G290" s="6" t="s">
        <v>119</v>
      </c>
      <c r="H290" s="22" t="str">
        <f>HYPERLINK("#", "http://itoshika.digick.jp")</f>
        <v>http://itoshika.digick.jp</v>
      </c>
      <c r="I290" s="7">
        <f t="shared" si="9"/>
        <v>0</v>
      </c>
      <c r="J290" s="8" t="s">
        <v>1731</v>
      </c>
      <c r="K290" s="7" t="s">
        <v>222</v>
      </c>
      <c r="L290" s="7" t="s">
        <v>1513</v>
      </c>
      <c r="M290" s="7" t="s">
        <v>222</v>
      </c>
      <c r="N290" s="7"/>
      <c r="O290" s="20" t="s">
        <v>224</v>
      </c>
      <c r="P290" s="20" t="s">
        <v>833</v>
      </c>
      <c r="Q290" s="7"/>
      <c r="R290" s="7"/>
      <c r="S290" s="7" t="s">
        <v>120</v>
      </c>
      <c r="T290" s="27"/>
      <c r="U290" s="26"/>
      <c r="V290" s="26"/>
      <c r="W290" s="26"/>
      <c r="X290" s="26"/>
      <c r="Y290" s="26"/>
      <c r="Z290" s="26"/>
      <c r="AA290" s="26"/>
      <c r="AB290" s="26"/>
      <c r="AC290" s="26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</row>
    <row r="291" spans="1:41" s="9" customFormat="1" ht="42" customHeight="1" x14ac:dyDescent="0.15">
      <c r="A291" s="1"/>
      <c r="B291" s="6" t="s">
        <v>178</v>
      </c>
      <c r="C291" s="7" t="s">
        <v>29</v>
      </c>
      <c r="D291" s="14" t="s">
        <v>378</v>
      </c>
      <c r="E291" s="14" t="s">
        <v>1732</v>
      </c>
      <c r="F291" s="14" t="s">
        <v>1733</v>
      </c>
      <c r="G291" s="6"/>
      <c r="H291" s="22"/>
      <c r="I291" s="7">
        <f t="shared" si="9"/>
        <v>0</v>
      </c>
      <c r="J291" s="8" t="s">
        <v>483</v>
      </c>
      <c r="K291" s="7" t="s">
        <v>1734</v>
      </c>
      <c r="L291" s="7" t="s">
        <v>377</v>
      </c>
      <c r="M291" s="7"/>
      <c r="N291" s="7"/>
      <c r="O291" s="20" t="s">
        <v>1734</v>
      </c>
      <c r="P291" s="20" t="s">
        <v>377</v>
      </c>
      <c r="Q291" s="7"/>
      <c r="R291" s="7"/>
      <c r="S291" s="7" t="s">
        <v>120</v>
      </c>
      <c r="T291" s="27"/>
      <c r="U291" s="26"/>
      <c r="V291" s="26"/>
      <c r="W291" s="26"/>
      <c r="X291" s="26"/>
      <c r="Y291" s="26"/>
      <c r="Z291" s="26"/>
      <c r="AA291" s="26"/>
      <c r="AB291" s="26"/>
      <c r="AC291" s="26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</row>
    <row r="292" spans="1:41" s="9" customFormat="1" ht="42" customHeight="1" x14ac:dyDescent="0.15">
      <c r="A292" s="1"/>
      <c r="B292" s="6" t="s">
        <v>178</v>
      </c>
      <c r="C292" s="7" t="s">
        <v>29</v>
      </c>
      <c r="D292" s="14" t="s">
        <v>1746</v>
      </c>
      <c r="E292" s="14" t="s">
        <v>1747</v>
      </c>
      <c r="F292" s="14" t="s">
        <v>1748</v>
      </c>
      <c r="G292" s="6" t="s">
        <v>119</v>
      </c>
      <c r="H292" s="22" t="str">
        <f>HYPERLINK("#", "http://kuroda-m-dental.com/")</f>
        <v>http://kuroda-m-dental.com/</v>
      </c>
      <c r="I292" s="7">
        <f>AE292</f>
        <v>0</v>
      </c>
      <c r="J292" s="8" t="s">
        <v>1749</v>
      </c>
      <c r="K292" s="7" t="s">
        <v>1750</v>
      </c>
      <c r="L292" s="7" t="s">
        <v>1751</v>
      </c>
      <c r="M292" s="7"/>
      <c r="N292" s="7"/>
      <c r="O292" s="20" t="s">
        <v>1750</v>
      </c>
      <c r="P292" s="20" t="s">
        <v>1752</v>
      </c>
      <c r="Q292" s="7"/>
      <c r="R292" s="7"/>
      <c r="S292" s="7" t="s">
        <v>120</v>
      </c>
      <c r="T292" s="27"/>
      <c r="U292" s="26"/>
      <c r="V292" s="26"/>
      <c r="W292" s="26"/>
      <c r="X292" s="26"/>
      <c r="Y292" s="26"/>
      <c r="Z292" s="26"/>
      <c r="AA292" s="26"/>
      <c r="AB292" s="26"/>
      <c r="AC292" s="26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</row>
    <row r="293" spans="1:41" s="9" customFormat="1" ht="42" customHeight="1" x14ac:dyDescent="0.15">
      <c r="A293" s="1"/>
      <c r="B293" s="6" t="s">
        <v>178</v>
      </c>
      <c r="C293" s="7" t="s">
        <v>31</v>
      </c>
      <c r="D293" s="14" t="s">
        <v>1735</v>
      </c>
      <c r="E293" s="14" t="s">
        <v>1736</v>
      </c>
      <c r="F293" s="14" t="s">
        <v>1737</v>
      </c>
      <c r="G293" s="6" t="s">
        <v>119</v>
      </c>
      <c r="H293" s="22" t="str">
        <f>HYPERLINK("#", "https://www.kuretake-shika.com/")</f>
        <v>https://www.kuretake-shika.com/</v>
      </c>
      <c r="I293" s="7">
        <f t="shared" si="9"/>
        <v>0</v>
      </c>
      <c r="J293" s="8" t="s">
        <v>483</v>
      </c>
      <c r="K293" s="7" t="s">
        <v>205</v>
      </c>
      <c r="L293" s="7" t="s">
        <v>1738</v>
      </c>
      <c r="M293" s="7"/>
      <c r="N293" s="7"/>
      <c r="O293" s="20" t="s">
        <v>205</v>
      </c>
      <c r="P293" s="20" t="s">
        <v>1738</v>
      </c>
      <c r="Q293" s="7"/>
      <c r="R293" s="7"/>
      <c r="S293" s="7" t="s">
        <v>120</v>
      </c>
      <c r="T293" s="27"/>
      <c r="U293" s="26"/>
      <c r="V293" s="26"/>
      <c r="W293" s="26"/>
      <c r="X293" s="26"/>
      <c r="Y293" s="26"/>
      <c r="Z293" s="26"/>
      <c r="AA293" s="26"/>
      <c r="AB293" s="26"/>
      <c r="AC293" s="26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</row>
    <row r="294" spans="1:41" s="9" customFormat="1" ht="42" customHeight="1" x14ac:dyDescent="0.15">
      <c r="A294" s="1"/>
      <c r="B294" s="6" t="s">
        <v>178</v>
      </c>
      <c r="C294" s="7" t="s">
        <v>46</v>
      </c>
      <c r="D294" s="14" t="s">
        <v>1753</v>
      </c>
      <c r="E294" s="14" t="s">
        <v>1754</v>
      </c>
      <c r="F294" s="14" t="s">
        <v>1755</v>
      </c>
      <c r="G294" s="6"/>
      <c r="H294" s="22"/>
      <c r="I294" s="7">
        <f>AE294</f>
        <v>0</v>
      </c>
      <c r="J294" s="8" t="s">
        <v>1756</v>
      </c>
      <c r="K294" s="7" t="s">
        <v>387</v>
      </c>
      <c r="L294" s="7" t="s">
        <v>1414</v>
      </c>
      <c r="M294" s="7"/>
      <c r="N294" s="7"/>
      <c r="O294" s="20" t="s">
        <v>1226</v>
      </c>
      <c r="P294" s="20" t="s">
        <v>719</v>
      </c>
      <c r="Q294" s="7"/>
      <c r="R294" s="7"/>
      <c r="S294" s="7" t="s">
        <v>120</v>
      </c>
      <c r="T294" s="27"/>
      <c r="U294" s="26"/>
      <c r="V294" s="26"/>
      <c r="W294" s="26"/>
      <c r="X294" s="26"/>
      <c r="Y294" s="26"/>
      <c r="Z294" s="26"/>
      <c r="AA294" s="26"/>
      <c r="AB294" s="26"/>
      <c r="AC294" s="26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</row>
    <row r="295" spans="1:41" s="9" customFormat="1" ht="70.150000000000006" customHeight="1" x14ac:dyDescent="0.15">
      <c r="A295" s="1"/>
      <c r="B295" s="6" t="s">
        <v>178</v>
      </c>
      <c r="C295" s="7" t="s">
        <v>30</v>
      </c>
      <c r="D295" s="14" t="s">
        <v>1739</v>
      </c>
      <c r="E295" s="14" t="s">
        <v>1740</v>
      </c>
      <c r="F295" s="14" t="s">
        <v>1741</v>
      </c>
      <c r="G295" s="6" t="s">
        <v>119</v>
      </c>
      <c r="H295" s="22" t="str">
        <f>HYPERLINK("#", "http://shibatashika.cihp2.jp/")</f>
        <v>http://shibatashika.cihp2.jp/</v>
      </c>
      <c r="I295" s="7">
        <f t="shared" si="9"/>
        <v>0</v>
      </c>
      <c r="J295" s="8" t="s">
        <v>483</v>
      </c>
      <c r="K295" s="7" t="s">
        <v>1742</v>
      </c>
      <c r="L295" s="7" t="s">
        <v>1743</v>
      </c>
      <c r="M295" s="7"/>
      <c r="N295" s="7"/>
      <c r="O295" s="20" t="s">
        <v>1744</v>
      </c>
      <c r="P295" s="20" t="s">
        <v>1745</v>
      </c>
      <c r="Q295" s="7"/>
      <c r="R295" s="7"/>
      <c r="S295" s="7" t="s">
        <v>120</v>
      </c>
      <c r="T295" s="27"/>
      <c r="U295" s="26"/>
      <c r="V295" s="26"/>
      <c r="W295" s="26"/>
      <c r="X295" s="26"/>
      <c r="Y295" s="26"/>
      <c r="Z295" s="26"/>
      <c r="AA295" s="26"/>
      <c r="AB295" s="26"/>
      <c r="AC295" s="26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</row>
    <row r="296" spans="1:41" s="9" customFormat="1" ht="35.1" customHeight="1" x14ac:dyDescent="0.15">
      <c r="A296" s="1"/>
      <c r="B296" s="6" t="s">
        <v>179</v>
      </c>
      <c r="C296" s="7" t="s">
        <v>20</v>
      </c>
      <c r="D296" s="14" t="s">
        <v>1757</v>
      </c>
      <c r="E296" s="14" t="s">
        <v>1758</v>
      </c>
      <c r="F296" s="14" t="s">
        <v>1759</v>
      </c>
      <c r="G296" s="6" t="s">
        <v>119</v>
      </c>
      <c r="H296" s="22" t="str">
        <f>HYPERLINK("#", "http://highclear.jp")</f>
        <v>http://highclear.jp</v>
      </c>
      <c r="I296" s="7">
        <f t="shared" si="9"/>
        <v>0</v>
      </c>
      <c r="J296" s="8" t="s">
        <v>483</v>
      </c>
      <c r="K296" s="7" t="s">
        <v>1760</v>
      </c>
      <c r="L296" s="7" t="s">
        <v>1238</v>
      </c>
      <c r="M296" s="7"/>
      <c r="N296" s="7"/>
      <c r="O296" s="20" t="s">
        <v>1761</v>
      </c>
      <c r="P296" s="20" t="s">
        <v>1762</v>
      </c>
      <c r="Q296" s="7"/>
      <c r="R296" s="7"/>
      <c r="S296" s="7" t="s">
        <v>120</v>
      </c>
      <c r="T296" s="27"/>
      <c r="U296" s="26"/>
      <c r="V296" s="26"/>
      <c r="W296" s="26"/>
      <c r="X296" s="26"/>
      <c r="Y296" s="26"/>
      <c r="Z296" s="26"/>
      <c r="AA296" s="26"/>
      <c r="AB296" s="26"/>
      <c r="AC296" s="26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</row>
    <row r="297" spans="1:41" s="9" customFormat="1" ht="42" customHeight="1" x14ac:dyDescent="0.15">
      <c r="A297" s="1"/>
      <c r="B297" s="6" t="s">
        <v>179</v>
      </c>
      <c r="C297" s="7" t="s">
        <v>18</v>
      </c>
      <c r="D297" s="14" t="s">
        <v>1763</v>
      </c>
      <c r="E297" s="14" t="s">
        <v>1764</v>
      </c>
      <c r="F297" s="14" t="s">
        <v>1765</v>
      </c>
      <c r="G297" s="6"/>
      <c r="H297" s="22"/>
      <c r="I297" s="7">
        <f t="shared" si="9"/>
        <v>0</v>
      </c>
      <c r="J297" s="8" t="s">
        <v>483</v>
      </c>
      <c r="K297" s="7" t="s">
        <v>1766</v>
      </c>
      <c r="L297" s="7" t="s">
        <v>1767</v>
      </c>
      <c r="M297" s="7"/>
      <c r="N297" s="7"/>
      <c r="O297" s="20"/>
      <c r="P297" s="20"/>
      <c r="Q297" s="7"/>
      <c r="R297" s="7"/>
      <c r="S297" s="7" t="s">
        <v>120</v>
      </c>
      <c r="T297" s="27"/>
      <c r="U297" s="26"/>
      <c r="V297" s="26"/>
      <c r="W297" s="26"/>
      <c r="X297" s="26"/>
      <c r="Y297" s="26"/>
      <c r="Z297" s="26"/>
      <c r="AA297" s="26"/>
      <c r="AB297" s="26"/>
      <c r="AC297" s="26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</row>
    <row r="298" spans="1:41" s="9" customFormat="1" ht="42" customHeight="1" x14ac:dyDescent="0.15">
      <c r="A298" s="1"/>
      <c r="B298" s="6" t="s">
        <v>180</v>
      </c>
      <c r="C298" s="7" t="s">
        <v>19</v>
      </c>
      <c r="D298" s="14" t="s">
        <v>1768</v>
      </c>
      <c r="E298" s="14" t="s">
        <v>1769</v>
      </c>
      <c r="F298" s="14" t="s">
        <v>1770</v>
      </c>
      <c r="G298" s="6"/>
      <c r="H298" s="22"/>
      <c r="I298" s="7">
        <f t="shared" si="9"/>
        <v>0</v>
      </c>
      <c r="J298" s="8" t="s">
        <v>483</v>
      </c>
      <c r="K298" s="7" t="s">
        <v>967</v>
      </c>
      <c r="L298" s="7" t="s">
        <v>206</v>
      </c>
      <c r="M298" s="7"/>
      <c r="N298" s="7"/>
      <c r="O298" s="20" t="s">
        <v>1771</v>
      </c>
      <c r="P298" s="20" t="s">
        <v>436</v>
      </c>
      <c r="Q298" s="7"/>
      <c r="R298" s="7"/>
      <c r="S298" s="7"/>
      <c r="T298" s="27"/>
      <c r="U298" s="26"/>
      <c r="V298" s="26"/>
      <c r="W298" s="26"/>
      <c r="X298" s="26"/>
      <c r="Y298" s="26"/>
      <c r="Z298" s="26"/>
      <c r="AA298" s="26"/>
      <c r="AB298" s="26"/>
      <c r="AC298" s="26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</row>
    <row r="299" spans="1:41" s="9" customFormat="1" ht="55.9" customHeight="1" x14ac:dyDescent="0.15">
      <c r="A299" s="1"/>
      <c r="B299" s="6" t="s">
        <v>181</v>
      </c>
      <c r="C299" s="7" t="s">
        <v>23</v>
      </c>
      <c r="D299" s="14" t="s">
        <v>1772</v>
      </c>
      <c r="E299" s="14" t="s">
        <v>1773</v>
      </c>
      <c r="F299" s="14" t="s">
        <v>1774</v>
      </c>
      <c r="G299" s="6" t="s">
        <v>119</v>
      </c>
      <c r="H299" s="22" t="str">
        <f>HYPERLINK("#", "https://www.nishiokashika.jp/")</f>
        <v>https://www.nishiokashika.jp/</v>
      </c>
      <c r="I299" s="7">
        <f t="shared" si="9"/>
        <v>0</v>
      </c>
      <c r="J299" s="17" t="s">
        <v>1775</v>
      </c>
      <c r="K299" s="7" t="s">
        <v>205</v>
      </c>
      <c r="L299" s="7" t="s">
        <v>206</v>
      </c>
      <c r="M299" s="7"/>
      <c r="N299" s="7"/>
      <c r="O299" s="20" t="s">
        <v>1776</v>
      </c>
      <c r="P299" s="20"/>
      <c r="Q299" s="7"/>
      <c r="R299" s="7"/>
      <c r="S299" s="7" t="s">
        <v>120</v>
      </c>
      <c r="T299" s="27"/>
      <c r="U299" s="26"/>
      <c r="V299" s="26"/>
      <c r="W299" s="26"/>
      <c r="X299" s="26"/>
      <c r="Y299" s="26"/>
      <c r="Z299" s="26"/>
      <c r="AA299" s="26"/>
      <c r="AB299" s="26"/>
      <c r="AC299" s="26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</row>
    <row r="300" spans="1:41" s="9" customFormat="1" ht="42" customHeight="1" x14ac:dyDescent="0.15">
      <c r="A300" s="1"/>
      <c r="B300" s="6" t="s">
        <v>181</v>
      </c>
      <c r="C300" s="7" t="s">
        <v>23</v>
      </c>
      <c r="D300" s="14" t="s">
        <v>1777</v>
      </c>
      <c r="E300" s="14" t="s">
        <v>1778</v>
      </c>
      <c r="F300" s="14" t="s">
        <v>1779</v>
      </c>
      <c r="G300" s="6"/>
      <c r="H300" s="22"/>
      <c r="I300" s="7">
        <f t="shared" si="9"/>
        <v>0</v>
      </c>
      <c r="J300" s="8" t="s">
        <v>1780</v>
      </c>
      <c r="K300" s="7" t="s">
        <v>222</v>
      </c>
      <c r="L300" s="7" t="s">
        <v>349</v>
      </c>
      <c r="M300" s="7"/>
      <c r="N300" s="7"/>
      <c r="O300" s="20" t="s">
        <v>1771</v>
      </c>
      <c r="P300" s="20" t="s">
        <v>257</v>
      </c>
      <c r="Q300" s="7"/>
      <c r="R300" s="7"/>
      <c r="S300" s="7" t="s">
        <v>120</v>
      </c>
      <c r="T300" s="27"/>
      <c r="U300" s="26"/>
      <c r="V300" s="26"/>
      <c r="W300" s="26"/>
      <c r="X300" s="26"/>
      <c r="Y300" s="26"/>
      <c r="Z300" s="26"/>
      <c r="AA300" s="26"/>
      <c r="AB300" s="26"/>
      <c r="AC300" s="26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</row>
    <row r="301" spans="1:41" s="9" customFormat="1" ht="42" customHeight="1" x14ac:dyDescent="0.15">
      <c r="A301" s="1"/>
      <c r="B301" s="6" t="s">
        <v>181</v>
      </c>
      <c r="C301" s="7" t="s">
        <v>23</v>
      </c>
      <c r="D301" s="14" t="s">
        <v>1781</v>
      </c>
      <c r="E301" s="14" t="s">
        <v>1782</v>
      </c>
      <c r="F301" s="14" t="s">
        <v>1783</v>
      </c>
      <c r="G301" s="6" t="s">
        <v>119</v>
      </c>
      <c r="H301" s="22" t="str">
        <f>HYPERLINK("#", "https://www.shimadadc.net/")</f>
        <v>https://www.shimadadc.net/</v>
      </c>
      <c r="I301" s="7">
        <f t="shared" si="9"/>
        <v>0</v>
      </c>
      <c r="J301" s="8" t="s">
        <v>483</v>
      </c>
      <c r="K301" s="7" t="s">
        <v>222</v>
      </c>
      <c r="L301" s="7" t="s">
        <v>1784</v>
      </c>
      <c r="M301" s="7"/>
      <c r="N301" s="7"/>
      <c r="O301" s="20" t="s">
        <v>1785</v>
      </c>
      <c r="P301" s="20" t="s">
        <v>1786</v>
      </c>
      <c r="Q301" s="7"/>
      <c r="R301" s="7"/>
      <c r="S301" s="7" t="s">
        <v>120</v>
      </c>
      <c r="T301" s="27"/>
      <c r="U301" s="26"/>
      <c r="V301" s="26"/>
      <c r="W301" s="26"/>
      <c r="X301" s="26"/>
      <c r="Y301" s="26"/>
      <c r="Z301" s="26"/>
      <c r="AA301" s="26"/>
      <c r="AB301" s="26"/>
      <c r="AC301" s="26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</row>
  </sheetData>
  <autoFilter ref="B4:AO301"/>
  <dataConsolidate/>
  <mergeCells count="21">
    <mergeCell ref="R3:R4"/>
    <mergeCell ref="O2:R2"/>
    <mergeCell ref="S2:S4"/>
    <mergeCell ref="T2:T4"/>
    <mergeCell ref="E3:E4"/>
    <mergeCell ref="F3:F4"/>
    <mergeCell ref="G3:G4"/>
    <mergeCell ref="K2:N2"/>
    <mergeCell ref="K3:L3"/>
    <mergeCell ref="M3:M4"/>
    <mergeCell ref="N3:N4"/>
    <mergeCell ref="O3:P3"/>
    <mergeCell ref="Q3:Q4"/>
    <mergeCell ref="B2:B4"/>
    <mergeCell ref="C2:C4"/>
    <mergeCell ref="D2:D4"/>
    <mergeCell ref="E2:H2"/>
    <mergeCell ref="I2:J2"/>
    <mergeCell ref="H3:H4"/>
    <mergeCell ref="I3:I4"/>
    <mergeCell ref="J3:J4"/>
  </mergeCells>
  <phoneticPr fontId="1"/>
  <conditionalFormatting sqref="D302:D1048576 D2">
    <cfRule type="duplicateValues" dxfId="0" priority="1"/>
  </conditionalFormatting>
  <hyperlinks>
    <hyperlink ref="H53"/>
    <hyperlink ref="H177"/>
  </hyperlinks>
  <pageMargins left="0.23622047244094491" right="0.23622047244094491" top="0.74803149606299213" bottom="0.74803149606299213" header="0.31496062992125984" footer="0.31496062992125984"/>
  <pageSetup paperSize="9" scale="70" fitToHeight="0" orientation="landscape" r:id="rId1"/>
  <rowBreaks count="2" manualBreakCount="2">
    <brk id="18" max="18" man="1"/>
    <brk id="12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歯科診療所</vt:lpstr>
      <vt:lpstr>歯科診療所!Print_Area</vt:lpstr>
      <vt:lpstr>歯科診療所!Print_Titles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井寺　俊太郎</dc:creator>
  <cp:lastModifiedBy>FINE_User</cp:lastModifiedBy>
  <cp:lastPrinted>2024-02-15T01:53:39Z</cp:lastPrinted>
  <dcterms:created xsi:type="dcterms:W3CDTF">2020-02-12T09:08:13Z</dcterms:created>
  <dcterms:modified xsi:type="dcterms:W3CDTF">2024-04-02T06:22:42Z</dcterms:modified>
</cp:coreProperties>
</file>