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updateLinks="never" codeName="ThisWorkbook"/>
  <mc:AlternateContent xmlns:mc="http://schemas.openxmlformats.org/markup-compatibility/2006">
    <mc:Choice Requires="x15">
      <x15ac:absPath xmlns:x15ac="http://schemas.microsoft.com/office/spreadsheetml/2010/11/ac" url="K:\共有（医療支援係）\01 在宅医療\04　調査\社会資源調査\R05\19　印刷データとHP掲載データ\HP掲載用\市民向け\"/>
    </mc:Choice>
  </mc:AlternateContent>
  <bookViews>
    <workbookView xWindow="0" yWindow="0" windowWidth="16605" windowHeight="7470" tabRatio="731"/>
  </bookViews>
  <sheets>
    <sheet name="病院・有床診療所" sheetId="204" r:id="rId1"/>
  </sheets>
  <definedNames>
    <definedName name="_xlnm._FilterDatabase" localSheetId="0" hidden="1">病院・有床診療所!$A$3:$AW$161</definedName>
    <definedName name="_xlnm._FilterDatabase" hidden="1">#N/A</definedName>
    <definedName name="_xlnm.Print_Area" localSheetId="0">病院・有床診療所!$A$1:$T$161</definedName>
    <definedName name="_xlnm.Print_Titles" localSheetId="0">病院・有床診療所!$1:$3</definedName>
    <definedName name="T1会員名簿" localSheetId="0">#REF!</definedName>
    <definedName name="T1会員名簿">#REF!</definedName>
    <definedName name="会員名簿" localSheetId="0">#REF!</definedName>
    <definedName name="会員名簿">#REF!</definedName>
    <definedName name="会員名簿1" localSheetId="0">#REF!</definedName>
    <definedName name="会員名簿1">#REF!</definedName>
    <definedName name="原本" localSheetId="0">#REF!</definedName>
    <definedName name="原本">#REF!</definedName>
  </definedNames>
  <calcPr calcId="162913"/>
</workbook>
</file>

<file path=xl/calcChain.xml><?xml version="1.0" encoding="utf-8"?>
<calcChain xmlns="http://schemas.openxmlformats.org/spreadsheetml/2006/main">
  <c r="H161" i="204" l="1"/>
  <c r="H158" i="204"/>
  <c r="H157" i="204"/>
  <c r="H160" i="204"/>
  <c r="H156" i="204"/>
  <c r="H154" i="204"/>
  <c r="H153" i="204"/>
  <c r="H152" i="204"/>
  <c r="H151" i="204"/>
  <c r="H150" i="204"/>
  <c r="H149" i="204"/>
  <c r="H148" i="204"/>
  <c r="H147" i="204"/>
  <c r="H146" i="204"/>
  <c r="H145" i="204"/>
  <c r="H144" i="204"/>
  <c r="H143" i="204"/>
  <c r="H142" i="204"/>
  <c r="H141" i="204"/>
  <c r="H140" i="204"/>
  <c r="H139" i="204"/>
  <c r="H137" i="204"/>
  <c r="H132" i="204"/>
  <c r="H131" i="204"/>
  <c r="H130" i="204"/>
  <c r="H134" i="204"/>
  <c r="H128" i="204"/>
  <c r="H133" i="204"/>
  <c r="H125" i="204"/>
  <c r="H127" i="204"/>
  <c r="H124" i="204"/>
  <c r="H123" i="204"/>
  <c r="H121" i="204"/>
  <c r="H122" i="204"/>
  <c r="H119" i="204"/>
  <c r="H120" i="204"/>
  <c r="H118" i="204"/>
  <c r="H117" i="204"/>
  <c r="H115" i="204"/>
  <c r="H116" i="204"/>
  <c r="H113" i="204"/>
  <c r="H114" i="204"/>
  <c r="H112" i="204"/>
  <c r="H108" i="204"/>
  <c r="H106" i="204"/>
  <c r="H105" i="204"/>
  <c r="H104" i="204"/>
  <c r="H103" i="204"/>
  <c r="H102" i="204"/>
  <c r="H101" i="204"/>
  <c r="H98" i="204"/>
  <c r="H97" i="204"/>
  <c r="H96" i="204"/>
  <c r="H95" i="204"/>
  <c r="H94" i="204"/>
  <c r="H93" i="204"/>
  <c r="H92" i="204"/>
  <c r="H91" i="204"/>
  <c r="H89" i="204"/>
  <c r="H90" i="204"/>
  <c r="H88" i="204"/>
  <c r="H87" i="204"/>
  <c r="H86" i="204"/>
  <c r="H85" i="204"/>
  <c r="H83" i="204"/>
  <c r="H82" i="204"/>
  <c r="H84" i="204"/>
  <c r="H81" i="204"/>
  <c r="H80" i="204"/>
  <c r="H79" i="204"/>
  <c r="H78" i="204"/>
  <c r="H77" i="204"/>
  <c r="H75" i="204"/>
  <c r="H76" i="204"/>
  <c r="H74" i="204"/>
  <c r="H69" i="204"/>
  <c r="H72" i="204"/>
  <c r="H70" i="204"/>
  <c r="H66" i="204"/>
  <c r="H65" i="204"/>
  <c r="H68" i="204"/>
  <c r="H67" i="204"/>
  <c r="H57" i="204"/>
  <c r="H56" i="204"/>
  <c r="H55" i="204"/>
  <c r="H64" i="204"/>
  <c r="H63" i="204"/>
  <c r="H62" i="204"/>
  <c r="H61" i="204"/>
  <c r="H60" i="204"/>
  <c r="H54" i="204"/>
  <c r="H59" i="204"/>
  <c r="H53" i="204"/>
  <c r="H52" i="204"/>
  <c r="H51" i="204"/>
  <c r="H50" i="204"/>
  <c r="H49" i="204"/>
  <c r="H48" i="204"/>
  <c r="H46" i="204"/>
  <c r="H45" i="204"/>
  <c r="H47" i="204"/>
  <c r="H42" i="204"/>
  <c r="H43" i="204"/>
  <c r="H41" i="204"/>
  <c r="H39" i="204"/>
  <c r="H40" i="204"/>
  <c r="H37" i="204"/>
  <c r="H32" i="204"/>
  <c r="H31" i="204"/>
  <c r="H30" i="204"/>
  <c r="H36" i="204"/>
  <c r="H35" i="204"/>
  <c r="H34" i="204"/>
  <c r="H29" i="204"/>
  <c r="H27" i="204"/>
  <c r="H28" i="204"/>
  <c r="H26" i="204"/>
  <c r="H25" i="204"/>
  <c r="H24" i="204"/>
  <c r="H22" i="204"/>
  <c r="H21" i="204"/>
  <c r="H20" i="204"/>
  <c r="H19" i="204"/>
  <c r="H18" i="204"/>
  <c r="H17" i="204"/>
  <c r="H16" i="204"/>
  <c r="H14" i="204"/>
  <c r="H13" i="204"/>
  <c r="H12" i="204"/>
  <c r="H9" i="204"/>
  <c r="H8" i="204"/>
  <c r="H4" i="204"/>
  <c r="H7" i="204"/>
</calcChain>
</file>

<file path=xl/sharedStrings.xml><?xml version="1.0" encoding="utf-8"?>
<sst xmlns="http://schemas.openxmlformats.org/spreadsheetml/2006/main" count="2035" uniqueCount="1162">
  <si>
    <t>三筑</t>
  </si>
  <si>
    <t>青葉</t>
  </si>
  <si>
    <t>西新</t>
  </si>
  <si>
    <t>高取</t>
  </si>
  <si>
    <t>姪浜</t>
  </si>
  <si>
    <t>城南</t>
  </si>
  <si>
    <t>原</t>
  </si>
  <si>
    <t>舞鶴</t>
  </si>
  <si>
    <t>当仁</t>
  </si>
  <si>
    <t>有田</t>
  </si>
  <si>
    <t>原西</t>
  </si>
  <si>
    <t>飯倉</t>
  </si>
  <si>
    <t>飯原</t>
  </si>
  <si>
    <t>周船寺</t>
  </si>
  <si>
    <t>金武</t>
  </si>
  <si>
    <t>壱岐南</t>
  </si>
  <si>
    <t>下山門</t>
  </si>
  <si>
    <t>西陵</t>
  </si>
  <si>
    <t>壱岐</t>
  </si>
  <si>
    <t>石丸</t>
  </si>
  <si>
    <t>高木</t>
  </si>
  <si>
    <t>元岡</t>
  </si>
  <si>
    <t>西高宮</t>
  </si>
  <si>
    <t>警固</t>
  </si>
  <si>
    <t>南当仁</t>
  </si>
  <si>
    <t>今宿</t>
  </si>
  <si>
    <t>今津</t>
  </si>
  <si>
    <t>早良</t>
  </si>
  <si>
    <t>内浜</t>
  </si>
  <si>
    <t>七隈</t>
  </si>
  <si>
    <t>野芥</t>
  </si>
  <si>
    <t>東月隈</t>
  </si>
  <si>
    <t>吉塚</t>
  </si>
  <si>
    <t>大池</t>
  </si>
  <si>
    <t>大楠</t>
  </si>
  <si>
    <t>塩原</t>
  </si>
  <si>
    <t>筑紫丘</t>
  </si>
  <si>
    <t>高宮</t>
  </si>
  <si>
    <t>博多</t>
  </si>
  <si>
    <t>曰佐</t>
  </si>
  <si>
    <t>小笹</t>
  </si>
  <si>
    <t>笹丘</t>
  </si>
  <si>
    <t>小田部</t>
  </si>
  <si>
    <t>姪北</t>
  </si>
  <si>
    <t>香椎下原</t>
  </si>
  <si>
    <t>香椎東</t>
  </si>
  <si>
    <t>千早</t>
  </si>
  <si>
    <t>照葉</t>
  </si>
  <si>
    <t>東光</t>
  </si>
  <si>
    <t>千早西</t>
  </si>
  <si>
    <t>月隈</t>
  </si>
  <si>
    <t>花畑</t>
  </si>
  <si>
    <t>香住丘</t>
  </si>
  <si>
    <t>片江</t>
  </si>
  <si>
    <t>那珂</t>
  </si>
  <si>
    <t>城原</t>
  </si>
  <si>
    <t>和白東</t>
  </si>
  <si>
    <t>那珂南</t>
  </si>
  <si>
    <t>賀茂</t>
  </si>
  <si>
    <t>奈多</t>
  </si>
  <si>
    <t>住吉</t>
  </si>
  <si>
    <t>春吉</t>
  </si>
  <si>
    <t>千代</t>
  </si>
  <si>
    <t>草ヶ江</t>
  </si>
  <si>
    <t>弥永西</t>
  </si>
  <si>
    <t>筥松</t>
  </si>
  <si>
    <t>平尾</t>
  </si>
  <si>
    <t>西花畑</t>
  </si>
  <si>
    <t>和白</t>
  </si>
  <si>
    <t>田村</t>
  </si>
  <si>
    <t>四箇田</t>
  </si>
  <si>
    <t>東吉塚</t>
  </si>
  <si>
    <t>別府</t>
  </si>
  <si>
    <t>城浜</t>
  </si>
  <si>
    <t>長尾</t>
  </si>
  <si>
    <t>若久</t>
  </si>
  <si>
    <t>堤</t>
  </si>
  <si>
    <t>田隈</t>
  </si>
  <si>
    <t>老司</t>
  </si>
  <si>
    <t>鳥飼</t>
  </si>
  <si>
    <t>東花畑</t>
  </si>
  <si>
    <t>長丘</t>
  </si>
  <si>
    <t>長住</t>
  </si>
  <si>
    <t>西長住</t>
  </si>
  <si>
    <t>名島</t>
  </si>
  <si>
    <t>野多目</t>
  </si>
  <si>
    <t>箱崎</t>
  </si>
  <si>
    <t>八田</t>
  </si>
  <si>
    <t>馬出</t>
  </si>
  <si>
    <t>室見</t>
  </si>
  <si>
    <t>若宮</t>
  </si>
  <si>
    <t>美和台</t>
  </si>
  <si>
    <t>百道浜</t>
  </si>
  <si>
    <t>横手</t>
  </si>
  <si>
    <t>包括</t>
    <rPh sb="0" eb="2">
      <t>ホウカツ</t>
    </rPh>
    <phoneticPr fontId="1"/>
  </si>
  <si>
    <t>小学
校区</t>
    <rPh sb="0" eb="2">
      <t>ショウガク</t>
    </rPh>
    <rPh sb="3" eb="5">
      <t>コウク</t>
    </rPh>
    <rPh sb="4" eb="5">
      <t>ク</t>
    </rPh>
    <phoneticPr fontId="1"/>
  </si>
  <si>
    <t>医療機関名</t>
    <rPh sb="0" eb="2">
      <t>イリョウ</t>
    </rPh>
    <rPh sb="2" eb="4">
      <t>キカン</t>
    </rPh>
    <rPh sb="4" eb="5">
      <t>メイ</t>
    </rPh>
    <phoneticPr fontId="1"/>
  </si>
  <si>
    <t>所在地等</t>
    <rPh sb="0" eb="3">
      <t>ショザイチ</t>
    </rPh>
    <rPh sb="3" eb="4">
      <t>トウ</t>
    </rPh>
    <phoneticPr fontId="1"/>
  </si>
  <si>
    <t>〒・住所</t>
    <rPh sb="2" eb="4">
      <t>ジュウショ</t>
    </rPh>
    <phoneticPr fontId="1"/>
  </si>
  <si>
    <t>①TEL
②FAX</t>
    <phoneticPr fontId="1"/>
  </si>
  <si>
    <t>ホーム
ページ</t>
    <phoneticPr fontId="12"/>
  </si>
  <si>
    <t>有</t>
    <rPh sb="0" eb="1">
      <t>アリ</t>
    </rPh>
    <phoneticPr fontId="12"/>
  </si>
  <si>
    <t>〇</t>
  </si>
  <si>
    <t>東1</t>
  </si>
  <si>
    <t/>
  </si>
  <si>
    <t>医療法人あんのうクリニック</t>
  </si>
  <si>
    <t>811-0202
和白3-17-24</t>
  </si>
  <si>
    <t>①607-8455
②607-8451</t>
  </si>
  <si>
    <t>19</t>
  </si>
  <si>
    <t>東福岡和仁会病院</t>
  </si>
  <si>
    <t>811-0204
奈多1-4-1</t>
  </si>
  <si>
    <t>①608-1511
②607-6942</t>
  </si>
  <si>
    <t>雁の巣病院</t>
  </si>
  <si>
    <t>811-0206
雁の巣1-26-1</t>
  </si>
  <si>
    <t>①606-2861
②607-2211</t>
  </si>
  <si>
    <t>東2</t>
  </si>
  <si>
    <t>福岡和白病院</t>
  </si>
  <si>
    <t>811-0213
和白丘2-2-75</t>
  </si>
  <si>
    <t>①608-0001
②608-0233</t>
  </si>
  <si>
    <t>永野外科胃腸科医院</t>
  </si>
  <si>
    <t>811-0215
高美台2-4-27</t>
  </si>
  <si>
    <t>①607-3261
②607-6708</t>
  </si>
  <si>
    <t>東3</t>
  </si>
  <si>
    <t>三善病院</t>
  </si>
  <si>
    <t>813-0001
唐原4-18-15</t>
  </si>
  <si>
    <t>①661-1611
②661-1612</t>
  </si>
  <si>
    <t>東4</t>
  </si>
  <si>
    <t>813-0044
千早4-14-40</t>
  </si>
  <si>
    <t>①681-3115
②681-3972</t>
  </si>
  <si>
    <t>東10</t>
  </si>
  <si>
    <t>国家公務員共済組合連合会千早病院</t>
  </si>
  <si>
    <t>813-0044
千早2-30-1</t>
  </si>
  <si>
    <t>①661-2211
②683-0411</t>
  </si>
  <si>
    <t>東5</t>
  </si>
  <si>
    <t>813-0036
若宮5-18-21</t>
  </si>
  <si>
    <t>①663-8103
②662-0800</t>
  </si>
  <si>
    <t>813-0042
舞松原1-11-11</t>
  </si>
  <si>
    <t>東6</t>
  </si>
  <si>
    <t>813-0031
八田1-4-66</t>
  </si>
  <si>
    <t>東7</t>
  </si>
  <si>
    <t>東8</t>
  </si>
  <si>
    <t>八木病院</t>
  </si>
  <si>
    <t>812-0054
馬出2-21-25</t>
  </si>
  <si>
    <t>①651-0022
②631-1919</t>
  </si>
  <si>
    <t>東9</t>
  </si>
  <si>
    <t>813-0002
下原2-24-36</t>
  </si>
  <si>
    <t>①662-3200
②662-3303</t>
  </si>
  <si>
    <t>香椎原病院</t>
  </si>
  <si>
    <t>813-0011
香椎3-3-1</t>
  </si>
  <si>
    <t>①662-1333
②662-1330</t>
  </si>
  <si>
    <t>疋田病院</t>
  </si>
  <si>
    <t>813-0011
香椎4-8-15</t>
  </si>
  <si>
    <t>①681-3111
②682-2780</t>
  </si>
  <si>
    <t>813-0017
香椎照葉3-5-1</t>
  </si>
  <si>
    <t>①662-3001
②662-3002</t>
  </si>
  <si>
    <t>医療法人江森医院</t>
  </si>
  <si>
    <t>813-0045
城浜団地8-2</t>
  </si>
  <si>
    <t>①661-2525
②671-7351</t>
  </si>
  <si>
    <t>東11</t>
  </si>
  <si>
    <t>医療法人神戸整形外科医院</t>
  </si>
  <si>
    <t>812-0063
原田1-2-23</t>
  </si>
  <si>
    <t>①621-4934
②623-9017</t>
  </si>
  <si>
    <t>博多
1</t>
    <phoneticPr fontId="12"/>
  </si>
  <si>
    <t>医療法人　梅野小児科内科医院</t>
  </si>
  <si>
    <t>812-0044
千代1-33-2</t>
  </si>
  <si>
    <t>①651-3558
②292-7770</t>
  </si>
  <si>
    <t>812-0044
千代2-13-19</t>
  </si>
  <si>
    <t>①641-1966
②651-7210</t>
  </si>
  <si>
    <t>博多
2</t>
    <phoneticPr fontId="12"/>
  </si>
  <si>
    <t>医療法人ながら医院</t>
  </si>
  <si>
    <t>812-0007
東比恵3-20-1</t>
  </si>
  <si>
    <t>①411-2358
②411-2557</t>
  </si>
  <si>
    <t>博多
3</t>
    <phoneticPr fontId="12"/>
  </si>
  <si>
    <t>①431-1788
②474-7497</t>
  </si>
  <si>
    <t>博多
4</t>
    <phoneticPr fontId="12"/>
  </si>
  <si>
    <t>医療法人相生会　金隈病院</t>
  </si>
  <si>
    <t>812-0863
金の隈3-24-16</t>
  </si>
  <si>
    <t>①504-0097
②504-1502</t>
  </si>
  <si>
    <t>博多
6</t>
    <phoneticPr fontId="12"/>
  </si>
  <si>
    <t>812-0895
竹下4-6-25</t>
  </si>
  <si>
    <t>①471-1139
②451-5829</t>
  </si>
  <si>
    <t>博多
7</t>
    <phoneticPr fontId="12"/>
  </si>
  <si>
    <t>医療法人誠仁会籠田医院</t>
  </si>
  <si>
    <t>812-0873
西春町1-2-16</t>
  </si>
  <si>
    <t>①501-7535
②501-7502</t>
  </si>
  <si>
    <t>くまクリニック</t>
  </si>
  <si>
    <t>812-0879
銀天町2-2-3</t>
  </si>
  <si>
    <t>①575-3112
②575-3116</t>
  </si>
  <si>
    <t>友田病院</t>
  </si>
  <si>
    <t>812-0894
諸岡4-28-24</t>
  </si>
  <si>
    <t>①591-8088
②591-8090</t>
  </si>
  <si>
    <t>博多
8</t>
    <phoneticPr fontId="12"/>
  </si>
  <si>
    <t>医療法人相生会　新吉塚病院</t>
  </si>
  <si>
    <t>812-0041
吉塚7-6-29</t>
  </si>
  <si>
    <t>①621-3706
②622-8752</t>
  </si>
  <si>
    <t>福岡市民病院</t>
  </si>
  <si>
    <t>812-0046
吉塚本町13-1</t>
  </si>
  <si>
    <t>①632-1111
②632-0900</t>
  </si>
  <si>
    <t>中央
1</t>
    <phoneticPr fontId="12"/>
  </si>
  <si>
    <t>医療法人光安整形外科</t>
  </si>
  <si>
    <t>810-0062
荒戸2-3-26</t>
  </si>
  <si>
    <t>①741-5093
②752-1001</t>
  </si>
  <si>
    <t>中央
2</t>
    <phoneticPr fontId="12"/>
  </si>
  <si>
    <t>溝口外科整形外科病院</t>
  </si>
  <si>
    <t>810-0001
天神4-6-25</t>
  </si>
  <si>
    <t>①721-5252
②721-5254</t>
  </si>
  <si>
    <t>中央
3</t>
    <phoneticPr fontId="12"/>
  </si>
  <si>
    <t>医療法人梶山医院</t>
  </si>
  <si>
    <t>810-0003
春吉2-15-18</t>
  </si>
  <si>
    <t>①731-2233
②731-2234</t>
  </si>
  <si>
    <t>医療法人佐田厚生会佐田病院</t>
  </si>
  <si>
    <t>810-0004
渡辺通2-4-28</t>
  </si>
  <si>
    <t>医療法人社団広仁会　広瀬病院</t>
  </si>
  <si>
    <t>810-0004
渡辺通1-12-11</t>
  </si>
  <si>
    <t>①731-2345
②771-6517</t>
  </si>
  <si>
    <t>医療法人福岡桜十字桜十字福岡病院</t>
  </si>
  <si>
    <t>810-0004
渡辺通3-5-11</t>
  </si>
  <si>
    <t>①791-1100
②791-1105</t>
  </si>
  <si>
    <t>医療法人　守永クリニック</t>
  </si>
  <si>
    <t>810-0005
清川3-13-6</t>
  </si>
  <si>
    <t>①522-4321
②522-4329</t>
  </si>
  <si>
    <t>下野クリニック</t>
  </si>
  <si>
    <t>810-0011
高砂1-22-1</t>
  </si>
  <si>
    <t>①531-4516
②531-4520</t>
  </si>
  <si>
    <t>福岡中央病院</t>
  </si>
  <si>
    <t>810-0022
薬院2-6-11</t>
  </si>
  <si>
    <t>①741-0300
②781-2563</t>
  </si>
  <si>
    <t>けご病院</t>
  </si>
  <si>
    <t>810-0023
警固1-14-8</t>
  </si>
  <si>
    <t>①741-6074
②741-6531</t>
  </si>
  <si>
    <t>中央
4</t>
    <phoneticPr fontId="12"/>
  </si>
  <si>
    <t>松本整形外科医院</t>
  </si>
  <si>
    <t>810-0034
笹丘1-34-2</t>
  </si>
  <si>
    <t>①781-6085
②714-6835</t>
  </si>
  <si>
    <t>博愛会病院</t>
  </si>
  <si>
    <t>810-0034
笹丘1-28-25</t>
  </si>
  <si>
    <t>①741-2626
②741-2627</t>
  </si>
  <si>
    <t>中央
5</t>
    <phoneticPr fontId="12"/>
  </si>
  <si>
    <t>810-0014
平尾3-7-16</t>
  </si>
  <si>
    <t>①534-0088
②534-0089</t>
  </si>
  <si>
    <t>平尾山病院</t>
  </si>
  <si>
    <t>810-0014
平尾5-22-18</t>
  </si>
  <si>
    <t>①531-7322
②531-0275</t>
  </si>
  <si>
    <t>南1</t>
  </si>
  <si>
    <t>公立学校共済組合　九州中央病院</t>
  </si>
  <si>
    <t>815-0032
塩原3-23-1</t>
  </si>
  <si>
    <t>①541-4936
②541-4540</t>
  </si>
  <si>
    <t>南2</t>
  </si>
  <si>
    <t>医療法人　ふくだ内科循環器・糖尿病内科</t>
  </si>
  <si>
    <t>811-1362
長住2-1-11</t>
  </si>
  <si>
    <t>①552-1122
②552-1170</t>
  </si>
  <si>
    <t>医療法人野口整形外科・外科医院</t>
  </si>
  <si>
    <t>815-0075
長丘1-1-10</t>
  </si>
  <si>
    <t>①551-1578
②551-3299</t>
  </si>
  <si>
    <t>南3</t>
  </si>
  <si>
    <t>社会医療法人喜悦会那珂川病院</t>
  </si>
  <si>
    <t>811-1345
向新町2-17-17</t>
  </si>
  <si>
    <t>①565-3531
②566-6460</t>
  </si>
  <si>
    <t>医療法人堺整形外科医院さかい内科クリニック</t>
  </si>
  <si>
    <t>811-1345
向新町1-13-43-B</t>
  </si>
  <si>
    <t>①557-1201
②541-9888</t>
  </si>
  <si>
    <t>医療法人堺整形外科医院福岡スポーツクリニック</t>
  </si>
  <si>
    <t>811-1345
向新町1-13-43-A</t>
  </si>
  <si>
    <t>①557-8886
②557-8836</t>
  </si>
  <si>
    <t>南4</t>
  </si>
  <si>
    <t>福岡脳神経外科病院</t>
  </si>
  <si>
    <t>811-1313
曰佐5-3-15</t>
  </si>
  <si>
    <t>①558-0081
②558-0018</t>
  </si>
  <si>
    <t>福岡保養院</t>
  </si>
  <si>
    <t>815-0004
高木1-17-5</t>
  </si>
  <si>
    <t>①431-3031
②431-3190</t>
  </si>
  <si>
    <t>南5</t>
  </si>
  <si>
    <t>811-1324
警弥郷3-2-3</t>
  </si>
  <si>
    <t>①581-0033
②581-3358</t>
  </si>
  <si>
    <t>南6</t>
  </si>
  <si>
    <t>西岡病院</t>
  </si>
  <si>
    <t>811-1346
老司2-3-34</t>
  </si>
  <si>
    <t>①565-5651
②565-5652</t>
  </si>
  <si>
    <t>中村病院</t>
  </si>
  <si>
    <t>811-1346
老司3-33-1</t>
  </si>
  <si>
    <t>①565-5331
②566-5566</t>
  </si>
  <si>
    <t>南7</t>
  </si>
  <si>
    <t>医療法人光生会かなざわクリニック</t>
  </si>
  <si>
    <t>811-1364
中尾3-37-20</t>
  </si>
  <si>
    <t>①551-3883
②541-3838</t>
  </si>
  <si>
    <t>南8</t>
  </si>
  <si>
    <t>815-0041
野間3-3-6</t>
  </si>
  <si>
    <t>①541-0126
②552-6788</t>
  </si>
  <si>
    <t>南9</t>
  </si>
  <si>
    <t>医療法人寺沢病院</t>
  </si>
  <si>
    <t>815-0084
市崎1-14-11</t>
  </si>
  <si>
    <t>①521-1381
②526-3635</t>
  </si>
  <si>
    <t>南10</t>
  </si>
  <si>
    <t>南11</t>
  </si>
  <si>
    <t>夫婦石病院</t>
  </si>
  <si>
    <t>811-1355
大字桧原853-9</t>
  </si>
  <si>
    <t>①566-7061
②566-7065</t>
  </si>
  <si>
    <t>福岡信和病院</t>
  </si>
  <si>
    <t>811-1365
皿山2-1-53</t>
  </si>
  <si>
    <t>①557-1877
②557-1885</t>
  </si>
  <si>
    <t>45</t>
  </si>
  <si>
    <t>城南
1</t>
    <phoneticPr fontId="12"/>
  </si>
  <si>
    <t>笠外科胃腸内科医院</t>
  </si>
  <si>
    <t>814-0101
荒江1-23-21</t>
  </si>
  <si>
    <t>①841-1211
②831-7441</t>
  </si>
  <si>
    <t>福岡鳥飼病院</t>
  </si>
  <si>
    <t>814-0103
鳥飼6-8-5</t>
  </si>
  <si>
    <t>①831-6031
②822-9772</t>
  </si>
  <si>
    <t>城南
2</t>
    <phoneticPr fontId="12"/>
  </si>
  <si>
    <t>福岡大学病院</t>
  </si>
  <si>
    <t>①801-1011
②862-8200</t>
  </si>
  <si>
    <t>原クリニック</t>
  </si>
  <si>
    <t>814-0144
梅林4-21-23</t>
  </si>
  <si>
    <t>①872-7007
②872-7006</t>
  </si>
  <si>
    <t>城南
3</t>
    <phoneticPr fontId="12"/>
  </si>
  <si>
    <t>松永病院</t>
  </si>
  <si>
    <t>814-0142
片江1-4-38</t>
  </si>
  <si>
    <t>①861-6886
②861-6940</t>
  </si>
  <si>
    <t>44</t>
  </si>
  <si>
    <t>城南
4</t>
    <phoneticPr fontId="12"/>
  </si>
  <si>
    <t>814-0153
樋井川3-47-1</t>
  </si>
  <si>
    <t>①541-2035
②541-2045</t>
  </si>
  <si>
    <t>医療法人つのだ泌尿器科医院</t>
  </si>
  <si>
    <t>814-0155
東油山1-3-30</t>
  </si>
  <si>
    <t>①863-9717
②863-9867</t>
  </si>
  <si>
    <t>10</t>
  </si>
  <si>
    <t>城南
5</t>
    <phoneticPr fontId="12"/>
  </si>
  <si>
    <t>早良
1</t>
    <phoneticPr fontId="12"/>
  </si>
  <si>
    <t>814-0002
西新5-14-45</t>
  </si>
  <si>
    <t>①821-2448
②821-4468</t>
  </si>
  <si>
    <t>福岡大学西新病院</t>
  </si>
  <si>
    <t>大木整形・リハビリ医院</t>
  </si>
  <si>
    <t>814-0013
藤崎1-21-19</t>
  </si>
  <si>
    <t>①843-1715
②843-1716</t>
  </si>
  <si>
    <t>早良
2</t>
    <phoneticPr fontId="12"/>
  </si>
  <si>
    <t>814-0021
荒江2-15-10</t>
  </si>
  <si>
    <t>①822-3533
②852-1910</t>
  </si>
  <si>
    <t>814-0032
小田部6-11-15</t>
  </si>
  <si>
    <t>①822-0112
②841-8988</t>
  </si>
  <si>
    <t>早良
3</t>
    <phoneticPr fontId="12"/>
  </si>
  <si>
    <t>医療法人八田内科医院</t>
  </si>
  <si>
    <t>814-0032
小田部4-7-13</t>
  </si>
  <si>
    <t>①843-4711
②843-4714</t>
  </si>
  <si>
    <t>早良
4</t>
    <phoneticPr fontId="12"/>
  </si>
  <si>
    <t>黒田整形外科医院</t>
  </si>
  <si>
    <t>814-0165
次郎丸5-7-9</t>
  </si>
  <si>
    <t>①872-1024
②872-1013</t>
  </si>
  <si>
    <t>早良
5</t>
    <phoneticPr fontId="12"/>
  </si>
  <si>
    <t>医療法人おがた整形外科医院</t>
  </si>
  <si>
    <t>814-0022
原7-4-18</t>
  </si>
  <si>
    <t>①863-5337
②872-6383</t>
  </si>
  <si>
    <t>早良
6</t>
    <phoneticPr fontId="12"/>
  </si>
  <si>
    <t>医療法人　牟田口整形外科医院</t>
  </si>
  <si>
    <t>811-1103
四箇1-6-1</t>
  </si>
  <si>
    <t>①812-0088
②812-1926</t>
  </si>
  <si>
    <t>早良
7</t>
    <phoneticPr fontId="12"/>
  </si>
  <si>
    <t>福西会南病院</t>
  </si>
  <si>
    <t>811-1122
早良1-5-55</t>
  </si>
  <si>
    <t>早良
8</t>
    <phoneticPr fontId="12"/>
  </si>
  <si>
    <t>福岡山王病院</t>
  </si>
  <si>
    <t>814-0001
百道浜3-6-45</t>
  </si>
  <si>
    <t>①832-1100
②832-3061</t>
  </si>
  <si>
    <t>814-0002
西新3-11-27</t>
  </si>
  <si>
    <t>①841-0835
②841-0838</t>
  </si>
  <si>
    <t>医療法人三恵クリニック</t>
  </si>
  <si>
    <t>814-0003
城西2-6-21</t>
  </si>
  <si>
    <t>①841-0114
②822-7919</t>
  </si>
  <si>
    <t>早良
9</t>
    <phoneticPr fontId="12"/>
  </si>
  <si>
    <t>①400-1273
②400-1263</t>
  </si>
  <si>
    <t>福西会病院</t>
  </si>
  <si>
    <t>814-0171
野芥1-2-36</t>
  </si>
  <si>
    <t>①861-2780
②861-2111</t>
  </si>
  <si>
    <t>油山病院</t>
  </si>
  <si>
    <t>814-0171
野芥5-6-37</t>
  </si>
  <si>
    <t>①871-2261
②863-2641</t>
  </si>
  <si>
    <t>医療法人健貢会中山整形外科医院</t>
  </si>
  <si>
    <t>814-0172
梅林6-10-3</t>
  </si>
  <si>
    <t>①864-2299
②864-2041</t>
  </si>
  <si>
    <t>医療法人白石整形外科医院</t>
  </si>
  <si>
    <t>814-0175
田村4-28-26</t>
  </si>
  <si>
    <t>①865-0520
②865-9103</t>
  </si>
  <si>
    <t>福岡歯科大学医科歯科総合病院</t>
  </si>
  <si>
    <t>①801-0411
②801-0459</t>
  </si>
  <si>
    <t>西1</t>
  </si>
  <si>
    <t>819-0002
姪の浜6-1-20</t>
  </si>
  <si>
    <t>①881-0638
②884-0222</t>
  </si>
  <si>
    <t>①891-1234
②881-0200</t>
  </si>
  <si>
    <t>西2</t>
  </si>
  <si>
    <t>聖峰会マリン病院</t>
  </si>
  <si>
    <t>819-0001
小戸3-55-12</t>
  </si>
  <si>
    <t>①883-2525
②882-3323</t>
  </si>
  <si>
    <t>福岡ハートネット病院</t>
  </si>
  <si>
    <t>819-0002
姪の浜2-2-50</t>
  </si>
  <si>
    <t>①881-0536
②883-8761</t>
  </si>
  <si>
    <t>医療法人政裕会ときつ医院</t>
  </si>
  <si>
    <t>819-0005
内浜2-6-7</t>
  </si>
  <si>
    <t>①882-3321
②882-3306</t>
  </si>
  <si>
    <t>西3</t>
  </si>
  <si>
    <t>医療法人輝松会松尾内科病院</t>
  </si>
  <si>
    <t>819-0051
下山門団地40-5</t>
  </si>
  <si>
    <t>①891-5071
②882-0645</t>
  </si>
  <si>
    <t>①881-1331
②881-1333</t>
  </si>
  <si>
    <t>西4</t>
  </si>
  <si>
    <t>医療法人高森整形外科・内科</t>
  </si>
  <si>
    <t>819-0031
橋本1-10-35</t>
  </si>
  <si>
    <t>①811-3236
②811-3239</t>
  </si>
  <si>
    <t>村上華林堂病院</t>
  </si>
  <si>
    <t>①811-3331
②812-2161</t>
  </si>
  <si>
    <t>倉光病院</t>
  </si>
  <si>
    <t>819-0037
飯盛664-1</t>
  </si>
  <si>
    <t>①811-1821
②812-3649</t>
  </si>
  <si>
    <t>西5</t>
  </si>
  <si>
    <t>川添記念病院</t>
  </si>
  <si>
    <t>819-0165
今津4760</t>
  </si>
  <si>
    <t>①806-7667
②806-7585</t>
  </si>
  <si>
    <t>シーサイド病院</t>
  </si>
  <si>
    <t>819-0165
今津3810</t>
  </si>
  <si>
    <t>①806-7171
②806-5021</t>
  </si>
  <si>
    <t>180</t>
  </si>
  <si>
    <t>西6</t>
  </si>
  <si>
    <t>福岡和仁会病院</t>
  </si>
  <si>
    <t>819-0055
生の松原1-33-18</t>
  </si>
  <si>
    <t>①891-7621
②882-8051</t>
  </si>
  <si>
    <t>西7</t>
  </si>
  <si>
    <t>西8</t>
  </si>
  <si>
    <t>西都</t>
  </si>
  <si>
    <t>医療法人社団朝菊会　森本医院</t>
  </si>
  <si>
    <t>819-0370
丸川1-1539-1</t>
  </si>
  <si>
    <t>①806-3434
②806-3469</t>
  </si>
  <si>
    <t>医療法人　海洋会　あおいクリニック</t>
  </si>
  <si>
    <t>819-0371
大字飯氏字都ヶ浦237-3</t>
  </si>
  <si>
    <t>①807-0100
②807-0707</t>
  </si>
  <si>
    <t>福岡豊栄会病院</t>
  </si>
  <si>
    <t>819-0380
田尻東3-2703-1</t>
  </si>
  <si>
    <t>①807-3567
②807-3568</t>
  </si>
  <si>
    <t>医療機関連携窓口一覧　　令和５年12月現在</t>
    <phoneticPr fontId="12"/>
  </si>
  <si>
    <t>医療・福祉相談窓口</t>
    <rPh sb="0" eb="2">
      <t>イリョウ</t>
    </rPh>
    <rPh sb="3" eb="5">
      <t>フクシ</t>
    </rPh>
    <rPh sb="5" eb="7">
      <t>ソウダン</t>
    </rPh>
    <rPh sb="7" eb="9">
      <t>マドグチ</t>
    </rPh>
    <phoneticPr fontId="1"/>
  </si>
  <si>
    <t>入院時情報提供書受付</t>
    <phoneticPr fontId="12"/>
  </si>
  <si>
    <t>外来受診者に
関する連絡</t>
    <rPh sb="0" eb="2">
      <t>ガイライ</t>
    </rPh>
    <rPh sb="2" eb="5">
      <t>ジュシンシャ</t>
    </rPh>
    <rPh sb="7" eb="8">
      <t>カン</t>
    </rPh>
    <rPh sb="10" eb="12">
      <t>レンラク</t>
    </rPh>
    <phoneticPr fontId="1"/>
  </si>
  <si>
    <t>併設・関連
事業所</t>
    <rPh sb="0" eb="2">
      <t>ヘイセツ</t>
    </rPh>
    <rPh sb="3" eb="5">
      <t>カンレン</t>
    </rPh>
    <rPh sb="6" eb="8">
      <t>ジギョウ</t>
    </rPh>
    <rPh sb="8" eb="9">
      <t>ショ</t>
    </rPh>
    <phoneticPr fontId="1"/>
  </si>
  <si>
    <t>在支診または
在支病</t>
    <rPh sb="0" eb="3">
      <t>ザイシシン</t>
    </rPh>
    <rPh sb="7" eb="8">
      <t>ザイ</t>
    </rPh>
    <rPh sb="8" eb="10">
      <t>シビョウ</t>
    </rPh>
    <phoneticPr fontId="1"/>
  </si>
  <si>
    <t>在宅療養後方
支援病院</t>
    <rPh sb="0" eb="2">
      <t>ザイタク</t>
    </rPh>
    <rPh sb="2" eb="4">
      <t>リョウヨウ</t>
    </rPh>
    <rPh sb="4" eb="6">
      <t>コウホウ</t>
    </rPh>
    <rPh sb="7" eb="9">
      <t>シエン</t>
    </rPh>
    <rPh sb="9" eb="11">
      <t>ビョウイン</t>
    </rPh>
    <phoneticPr fontId="1"/>
  </si>
  <si>
    <t>医療療養型
病床数</t>
    <rPh sb="0" eb="2">
      <t>イリョウ</t>
    </rPh>
    <rPh sb="2" eb="5">
      <t>リョウヨウガタ</t>
    </rPh>
    <rPh sb="6" eb="9">
      <t>ビョウショウスウ</t>
    </rPh>
    <phoneticPr fontId="12"/>
  </si>
  <si>
    <t>地域包括ケア
病棟（病床数）</t>
    <rPh sb="0" eb="2">
      <t>チイキ</t>
    </rPh>
    <rPh sb="2" eb="4">
      <t>ホウカツ</t>
    </rPh>
    <rPh sb="7" eb="9">
      <t>ビョウトウ</t>
    </rPh>
    <rPh sb="10" eb="13">
      <t>ビョウショウスウ</t>
    </rPh>
    <phoneticPr fontId="1"/>
  </si>
  <si>
    <t>回復期リハ
病棟（病床数）</t>
    <rPh sb="0" eb="2">
      <t>カイフク</t>
    </rPh>
    <rPh sb="2" eb="3">
      <t>キ</t>
    </rPh>
    <rPh sb="6" eb="8">
      <t>ビョウトウ</t>
    </rPh>
    <rPh sb="9" eb="12">
      <t>ビョウショウスウ</t>
    </rPh>
    <phoneticPr fontId="1"/>
  </si>
  <si>
    <t>緩和ケア
病棟（病床数）</t>
    <rPh sb="0" eb="2">
      <t>カンワ</t>
    </rPh>
    <rPh sb="5" eb="7">
      <t>ビョウトウ</t>
    </rPh>
    <rPh sb="8" eb="11">
      <t>ビョウショウスウ</t>
    </rPh>
    <phoneticPr fontId="1"/>
  </si>
  <si>
    <t>窓口の名称</t>
    <rPh sb="0" eb="2">
      <t>マドグチ</t>
    </rPh>
    <rPh sb="3" eb="5">
      <t>メイショウ</t>
    </rPh>
    <phoneticPr fontId="1"/>
  </si>
  <si>
    <t>直通
①TEL
②FAX</t>
    <rPh sb="0" eb="2">
      <t>チョクツウ</t>
    </rPh>
    <phoneticPr fontId="1"/>
  </si>
  <si>
    <t>担当者</t>
    <rPh sb="0" eb="3">
      <t>タントウシャ</t>
    </rPh>
    <phoneticPr fontId="1"/>
  </si>
  <si>
    <t>受付方法</t>
    <rPh sb="0" eb="2">
      <t>ウケツケ</t>
    </rPh>
    <rPh sb="2" eb="4">
      <t>ホウホウ</t>
    </rPh>
    <phoneticPr fontId="1"/>
  </si>
  <si>
    <t>受付事務</t>
  </si>
  <si>
    <t>①
②</t>
  </si>
  <si>
    <t>まずは電話連絡の上、FAXか郵送を。</t>
  </si>
  <si>
    <t>医療法人内藤整形外科医院</t>
  </si>
  <si>
    <t>811-0203
塩浜1-9-50</t>
  </si>
  <si>
    <t>①608-0066
②608-0512</t>
  </si>
  <si>
    <t>看護師</t>
  </si>
  <si>
    <t>地域連携室</t>
  </si>
  <si>
    <t>①605-6160
②605-0622</t>
  </si>
  <si>
    <t>ソーシャルワーカー</t>
  </si>
  <si>
    <t>FAXか郵送。事前にお電話頂けると助かります。</t>
  </si>
  <si>
    <t>新患の方は事前にご連絡頂けると助かります。</t>
  </si>
  <si>
    <t>居介・訪看・訪ﾘ・通介・通ﾘ・介護医療院</t>
  </si>
  <si>
    <t>145</t>
  </si>
  <si>
    <t>相談支援課</t>
  </si>
  <si>
    <t>①
②608-0271</t>
  </si>
  <si>
    <t>MHSW</t>
  </si>
  <si>
    <t>まずは電話連絡の上FAXか郵送。MHSWが対応</t>
  </si>
  <si>
    <t>受付事務</t>
    <rPh sb="0" eb="2">
      <t>ウケツケ</t>
    </rPh>
    <rPh sb="2" eb="4">
      <t>ジム</t>
    </rPh>
    <phoneticPr fontId="12"/>
  </si>
  <si>
    <t>訪看</t>
  </si>
  <si>
    <t>そらレディースクリニック</t>
  </si>
  <si>
    <t>811-0213
和白丘2-2-45</t>
  </si>
  <si>
    <t>①605-3511
②608-6400</t>
  </si>
  <si>
    <t>FAX・郵送</t>
    <phoneticPr fontId="12"/>
  </si>
  <si>
    <t>①608-0001
②607-3051</t>
  </si>
  <si>
    <t>医療連携室　入退院支援室</t>
  </si>
  <si>
    <t>入退院支援室　MSW、退院調整看護師</t>
  </si>
  <si>
    <t>26</t>
  </si>
  <si>
    <t>院長</t>
  </si>
  <si>
    <t>まずは電話連絡の上、FAXか郵送、または面談の予約。</t>
  </si>
  <si>
    <t>院長へ直接連絡。</t>
  </si>
  <si>
    <t>通ﾘ・療養・短療</t>
  </si>
  <si>
    <t>○</t>
    <phoneticPr fontId="12"/>
  </si>
  <si>
    <t>PSW</t>
  </si>
  <si>
    <t>郵送。FAXの場合は、名前を一部消すなど留意を。</t>
  </si>
  <si>
    <t>居介・通ﾘ</t>
  </si>
  <si>
    <t>医療法人輝栄会 福岡輝栄会病院</t>
  </si>
  <si>
    <t>地域医療連携室</t>
  </si>
  <si>
    <t>①672-9182
②681-3972</t>
  </si>
  <si>
    <t>地域医療連携室　職員</t>
    <phoneticPr fontId="12"/>
  </si>
  <si>
    <t>まずは電話連絡の上、FAXか郵送、または面談の予約</t>
  </si>
  <si>
    <t>居介・訪介・訪ﾘ・通介・通ﾘ・特施・認共・小多・ｻ高住・高齢者向け優良賃貸住宅</t>
  </si>
  <si>
    <t>○</t>
  </si>
  <si>
    <t>①661-2859
②0120-661-656</t>
  </si>
  <si>
    <t>地域医療連携室　職員</t>
  </si>
  <si>
    <t>電話連絡の上、FAXか郵送、または面談の予約。</t>
  </si>
  <si>
    <t>医療法人　青葉レディースクリニック</t>
  </si>
  <si>
    <t>医療法人社団かもりクリニック</t>
  </si>
  <si>
    <t>①661-3311
②661-3312</t>
  </si>
  <si>
    <t>医療事務</t>
  </si>
  <si>
    <t>①
②</t>
    <phoneticPr fontId="1"/>
  </si>
  <si>
    <t>病棟看護師　医療事務</t>
  </si>
  <si>
    <t>居介・訪ﾘ・通ﾘ</t>
  </si>
  <si>
    <t>原土井病院</t>
  </si>
  <si>
    <t>813-8588
青葉6-40-8</t>
    <phoneticPr fontId="1"/>
  </si>
  <si>
    <t>①691-3881
②691-1059</t>
  </si>
  <si>
    <t>患者支援センター</t>
  </si>
  <si>
    <t>①691-6562
②691-3961</t>
  </si>
  <si>
    <t>患者支援センター</t>
    <phoneticPr fontId="1"/>
  </si>
  <si>
    <t>FAX・郵送・持参にて受付。面談を希望の際は事前連絡を。</t>
    <phoneticPr fontId="12"/>
  </si>
  <si>
    <t>外来受付事務</t>
  </si>
  <si>
    <t>居介・訪看・訪ﾘ・通ﾘ</t>
  </si>
  <si>
    <t>30</t>
  </si>
  <si>
    <t>公益社団法人福岡医療団　たたらリハビリテーション病院</t>
  </si>
  <si>
    <t>①691-5508
②691-5634</t>
  </si>
  <si>
    <t>医療介護相談室</t>
  </si>
  <si>
    <t>①691-5508
②691-5832</t>
    <phoneticPr fontId="1"/>
  </si>
  <si>
    <t>医療社会科</t>
  </si>
  <si>
    <t>電話・FAX</t>
    <phoneticPr fontId="12"/>
  </si>
  <si>
    <t>総合受付</t>
  </si>
  <si>
    <t>居介・訪介・訪看・訪ﾘ・通介・通ﾘ・短生・特養・認通・小多・定随・地介・ｻ高住</t>
  </si>
  <si>
    <t>医療法人土器医院</t>
  </si>
  <si>
    <t>813-0031
八田2-21-3</t>
  </si>
  <si>
    <t>①691-2311
②691-2313</t>
  </si>
  <si>
    <t>上記電話番号又はFAX</t>
  </si>
  <si>
    <t>医療法人済世会河野名島病院</t>
  </si>
  <si>
    <t>813-0043
名島4-28-53</t>
  </si>
  <si>
    <t>①681-5231
②672-1525</t>
  </si>
  <si>
    <t>まずは電話連絡のあと、情報提供書はFAXもしくは郵送で。</t>
  </si>
  <si>
    <t>入江内科小児科医院</t>
  </si>
  <si>
    <t>812-0053
箱崎3-32-11</t>
  </si>
  <si>
    <t>①651-4521
②651-3486</t>
  </si>
  <si>
    <t>三浦</t>
  </si>
  <si>
    <t>居介・訪介・訪看・ｻ高住</t>
  </si>
  <si>
    <t>松田耳鼻咽喉科病院</t>
  </si>
  <si>
    <t>812-0053
箱崎2-10-2</t>
  </si>
  <si>
    <t>①651-0522
②651-5793</t>
  </si>
  <si>
    <t>看護師長、病棟主任</t>
    <phoneticPr fontId="12"/>
  </si>
  <si>
    <t>まずは電話連絡の上、FAXか郵送。</t>
  </si>
  <si>
    <t>受付事務または外来看護師</t>
  </si>
  <si>
    <t>九州大学病院</t>
  </si>
  <si>
    <t>812-8582
馬出3-1-1</t>
    <phoneticPr fontId="1"/>
  </si>
  <si>
    <t>①641-1151
②642-5008</t>
  </si>
  <si>
    <t>医療連携センター</t>
  </si>
  <si>
    <t>①642-5167
②642-5224</t>
  </si>
  <si>
    <t>電話連絡の上、FAXか郵送または面談の予約。</t>
  </si>
  <si>
    <t>各診療科の外来、医療連携センター。</t>
  </si>
  <si>
    <t>①0120-651-898
②631-1919</t>
  </si>
  <si>
    <t>電話連絡の上、郵便かFAXして頂き、面談の予約</t>
    <phoneticPr fontId="12"/>
  </si>
  <si>
    <t>香椎丘リハビリテーション病院</t>
  </si>
  <si>
    <t>①662-8881
②662-3303</t>
  </si>
  <si>
    <t>地域医療連携室NS・MSW・クラーク</t>
  </si>
  <si>
    <t>まずは電話で連絡の上、FAXで。</t>
  </si>
  <si>
    <t>訪ﾘ</t>
  </si>
  <si>
    <t>①662-1362
②662-1351</t>
    <phoneticPr fontId="1"/>
  </si>
  <si>
    <t>地域連携室、看護師、MSW</t>
  </si>
  <si>
    <t>FAXにて受付。面談の場合はまずは電話連絡を。</t>
  </si>
  <si>
    <t>①外来看護師　②看護部長</t>
  </si>
  <si>
    <t>居介・訪看・訪ﾘ・通ﾘ・介護医療院</t>
    <rPh sb="12" eb="14">
      <t>カイゴ</t>
    </rPh>
    <rPh sb="14" eb="16">
      <t>イリョウ</t>
    </rPh>
    <rPh sb="16" eb="17">
      <t>イン</t>
    </rPh>
    <phoneticPr fontId="1"/>
  </si>
  <si>
    <t>まずは電話連絡。</t>
  </si>
  <si>
    <t>医療法人相生　福岡みらい病院</t>
  </si>
  <si>
    <t>①662-3031
②662-3032</t>
  </si>
  <si>
    <t>MSW</t>
  </si>
  <si>
    <t>外来受診については医事課へご連絡ください。</t>
  </si>
  <si>
    <t>居介・訪看・通ﾘ</t>
  </si>
  <si>
    <t>46</t>
  </si>
  <si>
    <t>87</t>
  </si>
  <si>
    <t>146</t>
  </si>
  <si>
    <t>眼科予約制</t>
  </si>
  <si>
    <t>神戸整形外科医院、相談窓口</t>
  </si>
  <si>
    <t>田代、石原</t>
  </si>
  <si>
    <t>既往歴、服薬情報、かかりつけ医療期間、介護度、家族情報</t>
  </si>
  <si>
    <t>通ﾘ</t>
  </si>
  <si>
    <t>医療法人相生会ピーエスクリニック</t>
  </si>
  <si>
    <t>812-0025
店屋町6-18</t>
  </si>
  <si>
    <t>①283-7777
②283-7770</t>
  </si>
  <si>
    <t>https：//ps-clinic.jp/</t>
  </si>
  <si>
    <t>電話にて</t>
  </si>
  <si>
    <t>森下産婦人科医院</t>
  </si>
  <si>
    <t>812-0025
店屋町8-10</t>
  </si>
  <si>
    <t>①291-0328
②291-5070</t>
  </si>
  <si>
    <t>医療法人　原三信病院</t>
  </si>
  <si>
    <t>812-0033
大博町1-8</t>
  </si>
  <si>
    <t>①291-3434
②0120-863-119</t>
  </si>
  <si>
    <t>入退院支援センター／医療連携課</t>
  </si>
  <si>
    <t>①291-3118
②0120-863-119</t>
  </si>
  <si>
    <t>社会福祉士、看護師、事務</t>
  </si>
  <si>
    <t>郵送・FAX・持参</t>
    <phoneticPr fontId="12"/>
  </si>
  <si>
    <t>医療連携課が対応</t>
  </si>
  <si>
    <t>医療法人松井医仁会大島眼科病院</t>
  </si>
  <si>
    <t>812-0036
上呉服町11-8</t>
  </si>
  <si>
    <t>①281-3020
②281-5407</t>
  </si>
  <si>
    <t>医療連携室</t>
  </si>
  <si>
    <t>連携室看護師</t>
  </si>
  <si>
    <t>医療連携室に連絡後持参または郵送</t>
  </si>
  <si>
    <t>医療連携室に連絡</t>
  </si>
  <si>
    <t>古山　正大</t>
  </si>
  <si>
    <t>古山　正大へTEL及びFAX</t>
  </si>
  <si>
    <t>社会医療法人社団至誠会木村病院</t>
  </si>
  <si>
    <t>①641-2160
②642-4878</t>
  </si>
  <si>
    <t>事前に地域医療連携室に電話連絡の上、持参または郵送。</t>
  </si>
  <si>
    <t>地域医療連携室が対応（電話連絡後、面談）</t>
    <phoneticPr fontId="12"/>
  </si>
  <si>
    <t>千鳥橋病院</t>
  </si>
  <si>
    <t>812-0044
千代5-18-1</t>
  </si>
  <si>
    <t>①641-2761
②633-3311</t>
  </si>
  <si>
    <t>FAX</t>
  </si>
  <si>
    <t>外来患者は千代診療所</t>
  </si>
  <si>
    <t>訪ﾘ・通ﾘ</t>
  </si>
  <si>
    <t>看護部　外来看護</t>
  </si>
  <si>
    <t>看護部　外来看護師長</t>
  </si>
  <si>
    <t>郵送・E-mail・FAX等</t>
  </si>
  <si>
    <t>ご紹介いただく場合には、必ず外来看護師長まで電話連絡をお願いします。</t>
  </si>
  <si>
    <t>居介・訪ﾘ・通介・通ﾘ・認共</t>
  </si>
  <si>
    <t>医療法人小野病院</t>
  </si>
  <si>
    <t>812-0017
美野島3-5-21</t>
  </si>
  <si>
    <t>onohospital.net</t>
  </si>
  <si>
    <t>小野　恵子</t>
  </si>
  <si>
    <t>電話またはFAX</t>
    <phoneticPr fontId="12"/>
  </si>
  <si>
    <t>431-1788へ</t>
  </si>
  <si>
    <t>32</t>
  </si>
  <si>
    <t>医療法人永野病院</t>
  </si>
  <si>
    <t>812-0861
浦田1-31-1</t>
  </si>
  <si>
    <t>①504-0611
②504-3208</t>
  </si>
  <si>
    <t>医療相談員</t>
  </si>
  <si>
    <t>SW</t>
  </si>
  <si>
    <t>SWに連絡後持参または郵送。</t>
  </si>
  <si>
    <t>介護医療院</t>
  </si>
  <si>
    <t>60</t>
  </si>
  <si>
    <t>患者サポートセンター</t>
  </si>
  <si>
    <t>事務員</t>
  </si>
  <si>
    <t>FAX・郵送・持参</t>
    <phoneticPr fontId="12"/>
  </si>
  <si>
    <t>居介・訪看・訪ﾘ・通ﾘ・老健・介護医療院</t>
  </si>
  <si>
    <t>医療法人　愛風会　さく病院</t>
  </si>
  <si>
    <t>医療相談室</t>
  </si>
  <si>
    <t>①471-6261、471-6228
②471-6219</t>
  </si>
  <si>
    <t>持参・郵送・FAX</t>
    <phoneticPr fontId="12"/>
  </si>
  <si>
    <t>居介・訪ﾘ</t>
  </si>
  <si>
    <t>13</t>
  </si>
  <si>
    <t>88</t>
  </si>
  <si>
    <t>籠田　雅絵</t>
  </si>
  <si>
    <t>外来窓口へ持参・FAX</t>
    <phoneticPr fontId="12"/>
  </si>
  <si>
    <t>今村　公一</t>
  </si>
  <si>
    <t>FAX・メールなど</t>
    <phoneticPr fontId="12"/>
  </si>
  <si>
    <t>居介・訪介・通ﾘ・短療・ｻ高住</t>
  </si>
  <si>
    <t>①591-0263
②585-6161</t>
  </si>
  <si>
    <t>MSWに事前連絡後、FAX送信し、持参または郵送。</t>
  </si>
  <si>
    <t>外来看護師が対応、事前連絡後、病院代表FAXか持参または郵送。</t>
  </si>
  <si>
    <t>居介・訪看・通介・通ﾘ・老健</t>
  </si>
  <si>
    <t>医療法人山本外科医院</t>
  </si>
  <si>
    <t>812-0041
吉塚2-7-27</t>
  </si>
  <si>
    <t>①621-3297
②611-4655</t>
  </si>
  <si>
    <t>①623-8502
②622-8752</t>
  </si>
  <si>
    <t>MSWに電話連絡後、持参またはFAX</t>
  </si>
  <si>
    <t>居介・訪看・通ﾘ・老健</t>
  </si>
  <si>
    <t>①632-3430
②632-3431</t>
  </si>
  <si>
    <t>外来受付窓口、地域医療連携室</t>
  </si>
  <si>
    <t>持参またはFAX</t>
  </si>
  <si>
    <t>地域医療連携室もしくは診療希望の外来窓口</t>
  </si>
  <si>
    <t>医療法人　萱島外科</t>
  </si>
  <si>
    <t>810-0062
荒戸2-2-40</t>
  </si>
  <si>
    <t>①751-6886
②751-6887</t>
  </si>
  <si>
    <t>院長及び看護師長</t>
  </si>
  <si>
    <t>病院宛へ郵送すれば、事務が振り分ける。</t>
  </si>
  <si>
    <t>受付事務が医師へ電話を受け繋ぐ。外来受診時に同行するのが望ましい。</t>
  </si>
  <si>
    <t>病院宛へ郵送すれば、事務が振り分ける。（事前電話不要）</t>
  </si>
  <si>
    <t>独立行政法人国立病院機構　九州医療センター</t>
  </si>
  <si>
    <t>810-8563
地行浜1-8-1</t>
    <phoneticPr fontId="1"/>
  </si>
  <si>
    <t>①852-0700
②847-8802</t>
  </si>
  <si>
    <t>①833-6806、852-0811
②833-6807</t>
  </si>
  <si>
    <t>地域医療連携室の事務</t>
  </si>
  <si>
    <t>相談窓口へ電話し、入院患者の氏名を告げる。地域医療連携室の事務が対応。</t>
  </si>
  <si>
    <t>外来受診に関しては、地域医療連携室へ相談。相談内容に応じて該当部門と調整。ケアプラン立案にあたり確認することがあれば、本人・家族の同意を得て受診同行して確認することを勧める。（確認事項は簡潔にお願いします）尚、主治医連絡票や例外給付、訪問看護指示書等に関しては医療課（外来係）へ郵送をお願いします。</t>
  </si>
  <si>
    <t>文書で病院宛。依頼分を添付。外来受診時に同行するのが望ましい。</t>
  </si>
  <si>
    <t>福岡県済生会福岡総合病院</t>
  </si>
  <si>
    <t>810-0001
天神1-3-46</t>
  </si>
  <si>
    <t>①771-8151
②791-6999</t>
  </si>
  <si>
    <t>①
②791-6999</t>
  </si>
  <si>
    <t>退院支援職員</t>
  </si>
  <si>
    <t>患者氏名を告げると退院支援職員が対応。電話は代表電話へ。</t>
  </si>
  <si>
    <t>本人・家族の同意を得て，受診時同行するのが望ましい。</t>
  </si>
  <si>
    <t>国家公務員共済組合連合会浜の町病院</t>
  </si>
  <si>
    <t>810-8539
長浜3-3-1</t>
  </si>
  <si>
    <t>①721-0831
②714-3262</t>
  </si>
  <si>
    <t>地域医療連携課
退院調整室</t>
  </si>
  <si>
    <t>①721-9991
②721-9382</t>
  </si>
  <si>
    <t>地域医療連携課退院調整室の看護師及びMSW</t>
  </si>
  <si>
    <t>電話連絡後、郵送・FAX・持参どれでも可。</t>
  </si>
  <si>
    <t>外来又は地域医療連携課</t>
  </si>
  <si>
    <t>①731-2233
②</t>
  </si>
  <si>
    <t>731-2233(梶山宛)</t>
  </si>
  <si>
    <t>認共・小多</t>
  </si>
  <si>
    <t>①781-6381
②781-6381</t>
  </si>
  <si>
    <t>①781-6387
②781-6389</t>
  </si>
  <si>
    <t>地域連携室へ連絡後、担当ＭＳＷが対応。</t>
  </si>
  <si>
    <t>地域連携室もしくは各診療科の外来。</t>
  </si>
  <si>
    <t>①738-2630
②738-2631</t>
  </si>
  <si>
    <t>病棟看護師またはMSW</t>
  </si>
  <si>
    <t>FAXまたは郵送</t>
  </si>
  <si>
    <t>本人・家族の同意を得て、受診時同行するのが望ましい。</t>
  </si>
  <si>
    <t>①791-1130
②</t>
  </si>
  <si>
    <t>MSW及び看護師</t>
    <rPh sb="3" eb="4">
      <t>オヨ</t>
    </rPh>
    <phoneticPr fontId="1"/>
  </si>
  <si>
    <t>地域医療連携室に電話。地域医療連携室看護師または担当MSWが対応する。</t>
  </si>
  <si>
    <t>地域医療連携室に電話。主治医連絡について助言。</t>
  </si>
  <si>
    <t>居介・訪介・訪看・訪ﾘ・通介・通ﾘ・短療・老健・住有</t>
  </si>
  <si>
    <t>100</t>
  </si>
  <si>
    <t>守永　暁生（副院長）</t>
  </si>
  <si>
    <t>電話</t>
  </si>
  <si>
    <t>守永　暁生</t>
  </si>
  <si>
    <t>おだクリニック日帰り手術外科</t>
  </si>
  <si>
    <t>810-0011
高砂1-8-8</t>
  </si>
  <si>
    <t>①534-7507
②534-7508</t>
  </si>
  <si>
    <t>下野　礼司（院長）</t>
  </si>
  <si>
    <t>来院・TEL・FAX他（メールも可）</t>
  </si>
  <si>
    <t>院長へご連絡下さい。</t>
  </si>
  <si>
    <t>河野耳鼻咽喉科Ear Surgi Clinic</t>
  </si>
  <si>
    <t>810-0011
高砂1-21-28</t>
  </si>
  <si>
    <t>①531-0281
②531-0283</t>
  </si>
  <si>
    <t>①741-3315
②741-3305</t>
  </si>
  <si>
    <t>樋口、光田（ミツダ）</t>
  </si>
  <si>
    <t>電話をいただいた後にFAXにて</t>
  </si>
  <si>
    <t>電話をいただいた後に診療情報提供書をFAX送信いただけると助かります</t>
  </si>
  <si>
    <t>訪看・訪ﾘ</t>
  </si>
  <si>
    <t>田中　めぐみ</t>
    <phoneticPr fontId="12"/>
  </si>
  <si>
    <t>FAXもしくはTEL</t>
  </si>
  <si>
    <t>秋本病院</t>
  </si>
  <si>
    <t>810-0023
警固1-8-3</t>
  </si>
  <si>
    <t>①771-6361
②771-9984</t>
  </si>
  <si>
    <t>入院先病棟看護師もしくはMSW。</t>
  </si>
  <si>
    <t>先ずは代表へ電話連絡を。</t>
  </si>
  <si>
    <t>受診時同行して尋ねる方がスムーズ。MSWが把握しているケースであれば対応可能。</t>
  </si>
  <si>
    <t>16</t>
  </si>
  <si>
    <t>代表へ電話し要件を伝える。</t>
  </si>
  <si>
    <t>代表へ電話、院長へ繋ぐ。受診時同行する方が良い。</t>
    <phoneticPr fontId="12"/>
  </si>
  <si>
    <t>①741-3530
②741-2627</t>
  </si>
  <si>
    <t>地域連携室MSWまたは看護師</t>
  </si>
  <si>
    <t>お電話などで御相談ください</t>
  </si>
  <si>
    <t>居介・訪看・訪ﾘ・通介・通ﾘ・短療・老健</t>
  </si>
  <si>
    <t>福岡浦添クリニック</t>
  </si>
  <si>
    <t>810-0044
六本松2-12-19　BCCﾋﾞﾙ9F</t>
  </si>
  <si>
    <t>①737-2111
②737-2113</t>
  </si>
  <si>
    <t>医療法人愛成会東野産婦人科医院</t>
  </si>
  <si>
    <t>810-0045
草香江2-2-17</t>
  </si>
  <si>
    <t>①731-3872
②732-9067</t>
  </si>
  <si>
    <t>東野産婦人科医院</t>
  </si>
  <si>
    <t>①731-3871
②732-9067</t>
  </si>
  <si>
    <t>紙面</t>
  </si>
  <si>
    <t>医療法人恵臣会吉村内科</t>
  </si>
  <si>
    <t>代表へ電話。受診時同行する方が良い。</t>
  </si>
  <si>
    <t>医療法人別府外科医院</t>
  </si>
  <si>
    <t>810-0014
平尾2-3-14</t>
  </si>
  <si>
    <t>①531-3502
②531-3505</t>
  </si>
  <si>
    <t>病棟看護師</t>
  </si>
  <si>
    <t>受診時同行する方が良い。</t>
  </si>
  <si>
    <t>及川病院</t>
  </si>
  <si>
    <t>810-0014
平尾2-21-16</t>
  </si>
  <si>
    <t>①522-5411
②522-6244</t>
  </si>
  <si>
    <t>医療連携相談室</t>
  </si>
  <si>
    <t>①521-5300
②</t>
  </si>
  <si>
    <t>医療連携相談室の看護師</t>
  </si>
  <si>
    <t>電話連絡後、郵送・FAX・持参どちらでも可。</t>
  </si>
  <si>
    <t>窓口へ相談があれば、主治医へCMが尋ねたいことを伝える。受診時同行が望ましい。</t>
    <phoneticPr fontId="12"/>
  </si>
  <si>
    <t>15</t>
  </si>
  <si>
    <t>FAX・郵送・メール(事前にお電話ください)</t>
  </si>
  <si>
    <t>医療法人ガーデンヒルズウィメンズクリニック</t>
  </si>
  <si>
    <t>810-0033
小笹5-15-21</t>
  </si>
  <si>
    <t>①521-7500
②521-7503</t>
  </si>
  <si>
    <t>①0120-541-995
②0120-541-990</t>
  </si>
  <si>
    <t>MSW・退院支援看護師</t>
  </si>
  <si>
    <t>FAX送信の上、電話確認。面談時は要予約。</t>
  </si>
  <si>
    <t>ふくだ内科循環器・糖尿病内科　受け付け</t>
  </si>
  <si>
    <t>小川　桃子</t>
  </si>
  <si>
    <t>郵送もしくはFAX</t>
    <phoneticPr fontId="12"/>
  </si>
  <si>
    <t>医療・福祉相談窓口まで連絡</t>
  </si>
  <si>
    <t>居介</t>
  </si>
  <si>
    <t>石橋　素子</t>
    <phoneticPr fontId="12"/>
  </si>
  <si>
    <t>FAX・持参・郵送</t>
    <phoneticPr fontId="12"/>
  </si>
  <si>
    <t>①557-2888
②557-2887</t>
  </si>
  <si>
    <t>受付事務員</t>
  </si>
  <si>
    <t>電話・FAX・郵送にて受付。必要に応じて事前診察が必要です。</t>
  </si>
  <si>
    <t>受付事務員に相談ください。(必要な部署につなぎます）</t>
  </si>
  <si>
    <t>居介・訪ﾘ・通ﾘ・短生</t>
  </si>
  <si>
    <t>受付事務員に相談(必要な部署につなぎます）</t>
  </si>
  <si>
    <t>①566-7555
②565-3676</t>
  </si>
  <si>
    <t>FAX送信の上、電話確認。面談等は要予約。</t>
  </si>
  <si>
    <t>相談内容を担当医宛にFAX</t>
  </si>
  <si>
    <t>居介・訪看・訪ﾘ・通介・住有</t>
  </si>
  <si>
    <t>33</t>
  </si>
  <si>
    <t>24</t>
  </si>
  <si>
    <t>椎名マタニティクリニック</t>
  </si>
  <si>
    <t>811-1345
向新町1-6-22</t>
  </si>
  <si>
    <t>①403-1188
②403-1131</t>
  </si>
  <si>
    <t>電話連絡の上、FAX</t>
  </si>
  <si>
    <t>電話連絡もしくはインターネット</t>
  </si>
  <si>
    <t>独立行政法人国立病院機構九州がんセンター</t>
  </si>
  <si>
    <t>811-1347
野多目3-1-1</t>
  </si>
  <si>
    <t>①541-3231
②551-4585</t>
  </si>
  <si>
    <t>がん相談支援センター</t>
  </si>
  <si>
    <t>①541-8100
②551-4585</t>
  </si>
  <si>
    <t>がん相談支援センター内地域医療連携室（直通電話）542-8532（直通FAX）541-3390</t>
  </si>
  <si>
    <t>事前に電話でご相談ください</t>
  </si>
  <si>
    <t>がん相談支援センター内地域医療連携室に相談</t>
  </si>
  <si>
    <t>南折立病院</t>
  </si>
  <si>
    <t>811-1311
横手1-14-1</t>
  </si>
  <si>
    <t>①501-3000
②501-7676</t>
  </si>
  <si>
    <t>医療連携室　MSW</t>
  </si>
  <si>
    <t>電話相談後、FAX送信</t>
  </si>
  <si>
    <t>受付事務員がお受けし、必要部署へつなぎます。</t>
  </si>
  <si>
    <t>居介・訪看・訪ﾘ・通介・通ﾘ・福貸・特養・老健・特施・認共・住有</t>
  </si>
  <si>
    <t>50</t>
  </si>
  <si>
    <t>①558-0081
②558-0193</t>
  </si>
  <si>
    <t>齊藤</t>
  </si>
  <si>
    <t>TEL・FAX</t>
    <phoneticPr fontId="12"/>
  </si>
  <si>
    <t>TEL</t>
  </si>
  <si>
    <t>TEL、FAX</t>
  </si>
  <si>
    <t>医療福祉相談室</t>
  </si>
  <si>
    <t>①431-3200
②</t>
  </si>
  <si>
    <t>医療福祉相談室　職員（PSW）</t>
  </si>
  <si>
    <t>まず電話相談し、FAXまたは郵送・持参等</t>
    <phoneticPr fontId="12"/>
  </si>
  <si>
    <t>外来通院中の方に関する受診や病状、処方内容等に関する相談は外来看護師へ。</t>
  </si>
  <si>
    <t>医療法人南島整形外科</t>
  </si>
  <si>
    <t>①581-0034
②581-3358</t>
  </si>
  <si>
    <t>秘書</t>
  </si>
  <si>
    <t>入院連携や医師との面談は秘書に相談。秘書不在時は病院代表電話で受付事務員対応。</t>
  </si>
  <si>
    <t>医師との面談は秘書に相談。秘書不在時は病院代表電話で受付事務員対応。</t>
  </si>
  <si>
    <t>①
②</t>
    <phoneticPr fontId="12"/>
  </si>
  <si>
    <t>まず電話相談、その後FAX送信。</t>
  </si>
  <si>
    <t>医療福祉相談室に相談</t>
  </si>
  <si>
    <t>訪看・認共</t>
  </si>
  <si>
    <t>地域医療連携課</t>
  </si>
  <si>
    <t>①565-5331
②565-5357</t>
  </si>
  <si>
    <t>精神保健福祉士</t>
  </si>
  <si>
    <t>地域医療連携課に相談。</t>
  </si>
  <si>
    <t>認ﾃﾞｲ</t>
  </si>
  <si>
    <t>電話・FAX・郵送</t>
    <phoneticPr fontId="12"/>
  </si>
  <si>
    <t>発熱外来は事前にTELでの予約必要</t>
  </si>
  <si>
    <t>（医）社団村山循環器科内科医院</t>
  </si>
  <si>
    <t>看護師長</t>
  </si>
  <si>
    <t>情報提供書は代表電話に連絡の上、FAX送信。</t>
  </si>
  <si>
    <t>左記に同じ</t>
    <rPh sb="0" eb="1">
      <t>ヒダリ</t>
    </rPh>
    <rPh sb="3" eb="4">
      <t>オナ</t>
    </rPh>
    <phoneticPr fontId="1"/>
  </si>
  <si>
    <t>井口野間病院</t>
  </si>
  <si>
    <t>815-0074
寺塚1-3-47</t>
  </si>
  <si>
    <t>①551-5301
②553-8587</t>
  </si>
  <si>
    <t>①551-5301
②551-5309</t>
  </si>
  <si>
    <t>電話後にFAX送信</t>
  </si>
  <si>
    <t>地域医療連携室に相談</t>
  </si>
  <si>
    <t>認ﾃﾞｲ・精神科ﾃﾞｲｹｱ</t>
    <phoneticPr fontId="1"/>
  </si>
  <si>
    <t>医療法人大石整形外科眼科クリニック</t>
  </si>
  <si>
    <t>815-0082
大楠3-25-1</t>
  </si>
  <si>
    <t>①521-2250
②521-2270</t>
  </si>
  <si>
    <t>事前に看護師に電話の上、対応方法を相談。</t>
  </si>
  <si>
    <t>外来看護師か受付事務員に相談</t>
  </si>
  <si>
    <t>居介・訪介・訪看・通ﾘ・福貸・ｻ高住</t>
  </si>
  <si>
    <t>華笑クリニック</t>
  </si>
  <si>
    <t>815-0082
大楠2-10-9</t>
  </si>
  <si>
    <t>①533-6523
②533-6514</t>
  </si>
  <si>
    <t>尾崎</t>
  </si>
  <si>
    <t>渋谷レディーズクリニック</t>
  </si>
  <si>
    <t>815-0082
大楠3-18-18</t>
  </si>
  <si>
    <t>①521-6674
②521-6679</t>
  </si>
  <si>
    <t>①521-6674
②521-6679</t>
    <phoneticPr fontId="1"/>
  </si>
  <si>
    <t>中村　葉子</t>
    <phoneticPr fontId="12"/>
  </si>
  <si>
    <t>在宅訪問は不可ですが、付添いありの受診可</t>
  </si>
  <si>
    <t>福岡赤十字病院</t>
  </si>
  <si>
    <t>815-0082
大楠3-1-1</t>
  </si>
  <si>
    <t>①521-1211
②522-3066</t>
  </si>
  <si>
    <t>総合相談センター</t>
  </si>
  <si>
    <t>MSW、入退院支援課看護師、医療連携課</t>
  </si>
  <si>
    <t>事前電話で面談予約。面談不要なら電話連絡後、FAXか郵送も可能。</t>
  </si>
  <si>
    <t>居介・訪看</t>
  </si>
  <si>
    <t>①521-1600
②791-5187</t>
  </si>
  <si>
    <t>電話相談の上、連携室にFAX送信</t>
  </si>
  <si>
    <t>外来看護師または地域医療連携室に相談</t>
  </si>
  <si>
    <t>医療法人恵光会原病院</t>
  </si>
  <si>
    <t>815-0042
若久2-6-1</t>
  </si>
  <si>
    <t>①551-2431
②561-0589</t>
  </si>
  <si>
    <t>FAXか郵送の上、電話にて面談予約。</t>
  </si>
  <si>
    <t>外来看護師に相談</t>
  </si>
  <si>
    <t>訪看・訪ﾘ・通介・通ﾘ・短生・老健・特施・認共・地介</t>
  </si>
  <si>
    <t>77</t>
  </si>
  <si>
    <t>49</t>
  </si>
  <si>
    <t>54</t>
  </si>
  <si>
    <t>独立行政法人国立病院機構　福岡病院</t>
  </si>
  <si>
    <t>811-1394
屋形原4-39-1</t>
    <phoneticPr fontId="1"/>
  </si>
  <si>
    <t>①565-5534
②566-0702</t>
  </si>
  <si>
    <t>①566-6904
②566-6910</t>
    <phoneticPr fontId="1"/>
  </si>
  <si>
    <t>地域医療連携室に相談（紹介患者以外の受診相談は直接外来へ）</t>
  </si>
  <si>
    <t>医療相談地域連携室</t>
  </si>
  <si>
    <t>①
②566-7205</t>
  </si>
  <si>
    <t>情報提供書は面談時持参もしくはFAX（面談・FAX共、事前連絡）</t>
  </si>
  <si>
    <t>居介・訪介・訪看・訪ﾘ・通介・通ﾘ・認共・小多・住有</t>
  </si>
  <si>
    <t>20</t>
  </si>
  <si>
    <t>36</t>
  </si>
  <si>
    <t>①557-1875
②557-1883</t>
  </si>
  <si>
    <t>MSW  連携看護師</t>
  </si>
  <si>
    <t>電話後にFAX送信か、面談予約。</t>
  </si>
  <si>
    <t>電話連絡後、持参・FAX・郵送いずれも可。</t>
  </si>
  <si>
    <t>代表に電話。院長に繋ぐ。急変時以外は午後の連絡が望ましい。</t>
  </si>
  <si>
    <t>持参・電話連絡後FAX・郵送いずれも可</t>
  </si>
  <si>
    <t>外来看護師または医療相談室</t>
  </si>
  <si>
    <t>居介・訪介・訪看・通ﾘ・短療・特養・老健・認共・小多・住有</t>
  </si>
  <si>
    <t>医療法人敬天会　武田病院</t>
  </si>
  <si>
    <t>814-0104
別府4-5-8</t>
  </si>
  <si>
    <t>①822-5711
②822-5714</t>
  </si>
  <si>
    <t>地域医療連携室　栗山</t>
    <rPh sb="6" eb="7">
      <t>シツ</t>
    </rPh>
    <phoneticPr fontId="12"/>
  </si>
  <si>
    <t>電話相談</t>
  </si>
  <si>
    <t>118</t>
  </si>
  <si>
    <t>814-0180
七隈7-45-1</t>
    <phoneticPr fontId="1"/>
  </si>
  <si>
    <t>地域医療連携センター</t>
  </si>
  <si>
    <t>①
②862-8622</t>
    <phoneticPr fontId="1"/>
  </si>
  <si>
    <t>まずは地域医療連携センターへ連絡。担当ＭＳＷを確認し連携を。持参・FAX・郵送いずれも可。</t>
  </si>
  <si>
    <t>地域医療連携センターへ電話。相談内容により担当者へ引き継ぐ。</t>
  </si>
  <si>
    <t>医療法人真心会むらやま泌尿器科クリニック</t>
  </si>
  <si>
    <t>814-0133
七隈7-2-1</t>
  </si>
  <si>
    <t>①874-0020
②874-0021</t>
  </si>
  <si>
    <t>クリニック受付</t>
  </si>
  <si>
    <t>看護師長　松永あゆみ</t>
  </si>
  <si>
    <t>吉原　真由美</t>
  </si>
  <si>
    <t>電話又はFAX</t>
    <rPh sb="2" eb="3">
      <t>マタ</t>
    </rPh>
    <phoneticPr fontId="12"/>
  </si>
  <si>
    <t>居介・訪介・訪看・訪ﾘ・通介・住有</t>
  </si>
  <si>
    <t>石橋　佑也</t>
    <phoneticPr fontId="12"/>
  </si>
  <si>
    <t>居介・訪介・訪ﾘ・通介・通ﾘ・住有</t>
  </si>
  <si>
    <t>医療法人市田胃腸クリニック</t>
  </si>
  <si>
    <t>814-0153
樋井川3-20-10</t>
  </si>
  <si>
    <t>①557-8181
②557-8180</t>
  </si>
  <si>
    <t>557-8181へ</t>
  </si>
  <si>
    <t>医療法人順和　長尾病院</t>
  </si>
  <si>
    <t>電話で相談後、診療情報提供書をFAXしていただく</t>
  </si>
  <si>
    <t>外来へ電話連絡</t>
  </si>
  <si>
    <t>居介・訪看・訪ﾘ・通ﾘ・特養・老健</t>
  </si>
  <si>
    <t>22</t>
  </si>
  <si>
    <t>23</t>
  </si>
  <si>
    <t>tuno-prosta@feel.onn.ne.jp</t>
  </si>
  <si>
    <t>代表に電話。院長に繋ぐ。</t>
  </si>
  <si>
    <t>医療法人コロプロクリニック</t>
  </si>
  <si>
    <t>814-0123
長尾4-6-20</t>
  </si>
  <si>
    <t>①871-4814
②871-4827</t>
  </si>
  <si>
    <t>古野セントマリアクリニック</t>
  </si>
  <si>
    <t>814-0123
長尾3-10-23</t>
  </si>
  <si>
    <t>①512-8181
②512-7031</t>
  </si>
  <si>
    <t>山口内科医院</t>
  </si>
  <si>
    <t>山口内科医院　在宅医療部</t>
  </si>
  <si>
    <t>①831-1673
②831-1673</t>
  </si>
  <si>
    <t>担当看護師</t>
  </si>
  <si>
    <t>まず電話連絡を、そのあと情報提供書の内容をFAXおよび郵送で。</t>
  </si>
  <si>
    <t>外来受診は基本的にフリーアクセス　感染症外来は電話が必要</t>
  </si>
  <si>
    <t>居介・訪介・訪看</t>
  </si>
  <si>
    <t>入院担当看護師</t>
  </si>
  <si>
    <t>まずは電話連絡にて情報提供。その後郵送またはFAX送付。</t>
  </si>
  <si>
    <t>リハビリテーション科から担当へ繋ぐ。</t>
  </si>
  <si>
    <t>訪ﾘ・通ﾘ・短療</t>
  </si>
  <si>
    <t>814-8522
祖原15-7</t>
  </si>
  <si>
    <t>①831-1211
②</t>
    <phoneticPr fontId="1"/>
  </si>
  <si>
    <t>①
②842-4066</t>
  </si>
  <si>
    <t>MSWおよび病棟担当退院支援看護師</t>
  </si>
  <si>
    <t>来院前には電話連絡をし、できるだけ持参にて面談が望ましい。難しい場合はFAX送付。</t>
  </si>
  <si>
    <t>受診同行するのが望ましい。</t>
  </si>
  <si>
    <t>医療法人盛和会神代医院</t>
  </si>
  <si>
    <t>担当看護師　稲葉</t>
  </si>
  <si>
    <t>基本的にはFAX送付にて受付。必要な人に関しては連絡を取り面談を実施する。</t>
  </si>
  <si>
    <t>担当看護師　大山</t>
  </si>
  <si>
    <t>医療法人原信会　原口病院循環器科内科</t>
  </si>
  <si>
    <t>①822-0112
②841-8988</t>
    <phoneticPr fontId="1"/>
  </si>
  <si>
    <t>宮園　綾</t>
  </si>
  <si>
    <t>822-0112へ</t>
  </si>
  <si>
    <t>CM
看護師長</t>
  </si>
  <si>
    <t>できるだけ早急にFAX送付。</t>
  </si>
  <si>
    <t>電話連絡すれば内容に応じて対応。</t>
  </si>
  <si>
    <t>居介・通ﾘ・短療</t>
  </si>
  <si>
    <t>医療法人日高クリニック福岡</t>
  </si>
  <si>
    <t>814-0033
有田8-1-5</t>
  </si>
  <si>
    <t>①831-3003
②822-0398</t>
  </si>
  <si>
    <t>①831-3003
②822-0398</t>
    <phoneticPr fontId="1"/>
  </si>
  <si>
    <t>山本外科・胃腸科医院</t>
  </si>
  <si>
    <t>814-0164
賀茂2-6-38</t>
  </si>
  <si>
    <t>①871-1101
②863-5171</t>
  </si>
  <si>
    <t>看護主任　長谷　冨美代</t>
    <rPh sb="0" eb="4">
      <t>カンゴシュニン</t>
    </rPh>
    <phoneticPr fontId="12"/>
  </si>
  <si>
    <t>できるだけ持参での面談を希望。</t>
  </si>
  <si>
    <t>看護主任　長谷冨美代</t>
    <rPh sb="0" eb="4">
      <t>カンゴシュニン</t>
    </rPh>
    <phoneticPr fontId="1"/>
  </si>
  <si>
    <t>看護部長、医療ソーシャルワーカー</t>
    <phoneticPr fontId="12"/>
  </si>
  <si>
    <t>FAX送付でも持参でも都合の良い方法で受付可能。</t>
  </si>
  <si>
    <t>居介・訪看・訪ﾘ・通介・通ﾘ・特施・認共・住有</t>
  </si>
  <si>
    <t>FAX送付でも郵送でも受け付け可</t>
  </si>
  <si>
    <t>居介・訪介・訪看・通介・通ﾘ・特施・認共・住有</t>
  </si>
  <si>
    <t>医療法人社団誠和会牟田病院</t>
  </si>
  <si>
    <t>814-0163
干隈3-9-1</t>
  </si>
  <si>
    <t>①865-2211
②865-5556</t>
  </si>
  <si>
    <t>総合相談室</t>
  </si>
  <si>
    <t>①865-3661
②</t>
  </si>
  <si>
    <t>電話連絡し、FAX送付または郵送にて早急に届ける。その後必要に応じて面談の約束を行う。</t>
  </si>
  <si>
    <t>外来師長または
外来主任</t>
  </si>
  <si>
    <t>居介・訪看・訪ﾘ・通ﾘ・短療・老健</t>
  </si>
  <si>
    <t>55</t>
  </si>
  <si>
    <t>何でも可</t>
  </si>
  <si>
    <t>①804-3300
②804-8836</t>
  </si>
  <si>
    <t>①
②804-8837</t>
  </si>
  <si>
    <t>居介・訪看・訪ﾘ・通介・通ﾘ・老健</t>
  </si>
  <si>
    <t>①832-1107
②832-1206</t>
  </si>
  <si>
    <t>医療連携室に退院支援の担当者（MSWor看護師）をお問い合わせ下さい。</t>
  </si>
  <si>
    <t>医療連携室の直通FAX番号にFAXをお願いします。</t>
  </si>
  <si>
    <t>できるだけ事前のご予約をおすすめしています。予約センターTEL：092-832-1226</t>
  </si>
  <si>
    <t>医療法人　吉村病院</t>
  </si>
  <si>
    <t>①844-9177
②821-9910</t>
  </si>
  <si>
    <t>電話連絡後FAX送付。必要に応じて面談の日程調整を行う。</t>
  </si>
  <si>
    <t>訪看・訪ﾘ・通ﾘ</t>
  </si>
  <si>
    <t>28</t>
  </si>
  <si>
    <t>入退院調整担当看護師</t>
  </si>
  <si>
    <t>まずは電話連絡し、FAX送付または持参。</t>
  </si>
  <si>
    <t>短生/特養/認共/小多/住有</t>
  </si>
  <si>
    <t>地域医療連携部</t>
  </si>
  <si>
    <t>①871-2282
②863-2641</t>
  </si>
  <si>
    <t>PSW　地域医療連携部看護師</t>
  </si>
  <si>
    <t>まずは電話連絡での情報提供。その後必要であれば、FAX送付または持参。</t>
  </si>
  <si>
    <t>医療法人めぐみ会　秋山クリニック</t>
  </si>
  <si>
    <t>814-0171
野芥2-28-39</t>
  </si>
  <si>
    <t>電話のみ</t>
  </si>
  <si>
    <t>①861-4585
②861-4600</t>
  </si>
  <si>
    <t>MSW
地域医療連携室看護師</t>
  </si>
  <si>
    <t>地域医療連携室へ電話連絡し、入院患者の氏名を告げる。担当のMSWか地域医療連携室看護師、または病棟看護師が対応。</t>
  </si>
  <si>
    <t>外来師長
または地域医療連携室へ</t>
    <phoneticPr fontId="12"/>
  </si>
  <si>
    <t>居介・訪看・訪ﾘ・通介・通ﾘ・短生・短療・特養・老健・認共</t>
  </si>
  <si>
    <t>看護師が担当しています。</t>
  </si>
  <si>
    <t>お電話にて受付しています。FAX・郵送・持参による文書のご提供をお願いしています。</t>
  </si>
  <si>
    <t>予約制ではありません。診療（受付）終了時間を過ぎそうな場合はお電話にてご確認下さい。</t>
  </si>
  <si>
    <t>814-0193
田村2-15-1</t>
    <phoneticPr fontId="1"/>
  </si>
  <si>
    <t>病診連携室</t>
  </si>
  <si>
    <t>①801-0466
②801-0459</t>
  </si>
  <si>
    <t>持参し面談が望ましい（入院後１週間以内くらいで）。難しければFAX等の方法でもよい。</t>
  </si>
  <si>
    <t>病診連携室</t>
    <phoneticPr fontId="12"/>
  </si>
  <si>
    <t>居介・通介・通ﾘ・短生・短療・特養・老健</t>
  </si>
  <si>
    <t>坪内看護師長</t>
  </si>
  <si>
    <t>ファックスまたは郵送</t>
  </si>
  <si>
    <t>居介・訪介・通ﾘ・住有・ｻ高住</t>
  </si>
  <si>
    <t>石西整形外科医院</t>
  </si>
  <si>
    <t>814-0175
田村5-2-1</t>
  </si>
  <si>
    <t>①863-2122
②863-3358</t>
  </si>
  <si>
    <t>病棟担当看護師</t>
  </si>
  <si>
    <t>まずは早急にFAX送付。後日来院し面談することが望ましい。</t>
  </si>
  <si>
    <t>師長</t>
  </si>
  <si>
    <t>医療法人南川整形外科病院</t>
  </si>
  <si>
    <t>819-8533
姪の浜4-14-17</t>
    <phoneticPr fontId="1"/>
  </si>
  <si>
    <t>①891-1250
②</t>
  </si>
  <si>
    <t>地域医療連携室MSW</t>
  </si>
  <si>
    <t>面談し手渡しが望ましい。難しい場合は電話連絡後FAXでも可。</t>
  </si>
  <si>
    <t>外来受付または
MSW</t>
    <phoneticPr fontId="12"/>
  </si>
  <si>
    <t>45（一般病棟60床，療養病棟12床）</t>
  </si>
  <si>
    <t>茂木病院</t>
  </si>
  <si>
    <t>①881-0639
②</t>
  </si>
  <si>
    <t>持参・電話連絡後FAXどちらでも可。</t>
  </si>
  <si>
    <t>事務長</t>
  </si>
  <si>
    <t>訪介・通ﾘ・住有</t>
  </si>
  <si>
    <t>42</t>
  </si>
  <si>
    <t>電話連絡後、FAX</t>
  </si>
  <si>
    <t>地域連携支援部</t>
  </si>
  <si>
    <t>①代表TEL音声案内３番
②882-1605</t>
  </si>
  <si>
    <t>地域連携支援部職員</t>
  </si>
  <si>
    <t>手渡し・郵送・メール等</t>
    <phoneticPr fontId="12"/>
  </si>
  <si>
    <t>代表TEL</t>
  </si>
  <si>
    <t>まずは電話連絡が欲しい。必要に応じてその都度対応する。</t>
  </si>
  <si>
    <t>まず電話連絡が欲しい。内容に応じてその都度対応する。</t>
  </si>
  <si>
    <t>居介・訪看・通介・認共</t>
  </si>
  <si>
    <t>医療法人貴愛会 分山眼科医院</t>
  </si>
  <si>
    <t>819-0006
姪浜駅南2-1-33</t>
  </si>
  <si>
    <t>①883-1700
②895-1905</t>
  </si>
  <si>
    <t>分山眼科医院</t>
  </si>
  <si>
    <t>田口　有紀</t>
    <phoneticPr fontId="12"/>
  </si>
  <si>
    <t>郵送（TEL後）</t>
  </si>
  <si>
    <t>TELにて</t>
  </si>
  <si>
    <t>医療法人西福岡病院</t>
  </si>
  <si>
    <t> 819-8555
生の松原3-18-8</t>
    <phoneticPr fontId="12"/>
  </si>
  <si>
    <t>医療相談室
地域医療連携室</t>
  </si>
  <si>
    <t>①881-1623
②881-1333</t>
    <phoneticPr fontId="1"/>
  </si>
  <si>
    <t>持参または電話連絡後FAX。
（入院病棟については受付で確認を）</t>
    <phoneticPr fontId="12"/>
  </si>
  <si>
    <t>外来受付</t>
  </si>
  <si>
    <t>25</t>
  </si>
  <si>
    <t>①895-1585
②895-1585</t>
  </si>
  <si>
    <t>山本</t>
  </si>
  <si>
    <t>電話連絡の上、FAX・郵送・持参</t>
  </si>
  <si>
    <t>居介・訪介・訪看・訪ﾘ・通介・通ﾘ・短療・老健・特施・定随・住有</t>
  </si>
  <si>
    <t>医療法人輝松会 まつお内科クリニック</t>
  </si>
  <si>
    <t>819-0054
上山門1-22-5</t>
  </si>
  <si>
    <t>①894-2677
②894-2688</t>
  </si>
  <si>
    <t>まつお内科クリニック</t>
  </si>
  <si>
    <t>居介・訪介・訪看・訪ﾘ・通介・通ﾘ・老健・住有</t>
  </si>
  <si>
    <t>高森　義博</t>
    <phoneticPr fontId="12"/>
  </si>
  <si>
    <t>819-8585
戸切2-14-45</t>
    <phoneticPr fontId="1"/>
  </si>
  <si>
    <t>①811-3338
②811-3527</t>
  </si>
  <si>
    <t>MSW→地域連携室、医療ソーシャルワーカー</t>
  </si>
  <si>
    <t>電話連絡後FAX。病棟毎に担当MSWが決まっているので、病棟が分かれば記入をしてほしい。</t>
  </si>
  <si>
    <t>居介・訪介・訪看・訪ﾘ・通介・通ﾘ・ｻ高住</t>
  </si>
  <si>
    <t>65</t>
  </si>
  <si>
    <t>医療福祉相談科</t>
  </si>
  <si>
    <t>電話連絡後に持参・郵送・FAXいずれも可</t>
    <phoneticPr fontId="12"/>
  </si>
  <si>
    <t>予約制となっていますので、事前にお電話ください。</t>
  </si>
  <si>
    <t>認共</t>
  </si>
  <si>
    <t>医療法人白翠園春日病院</t>
  </si>
  <si>
    <t>819-0162
今宿青木1105</t>
  </si>
  <si>
    <t>①891-3535
②891-3536</t>
  </si>
  <si>
    <t>電話連絡後にFAX。持参や郵送でも可</t>
  </si>
  <si>
    <t>①806-7173
②806-7275</t>
  </si>
  <si>
    <t>FAX送付・持参</t>
    <phoneticPr fontId="12"/>
  </si>
  <si>
    <t>居介・訪ﾘ・通ﾘ・短療・認共・介護医療院</t>
  </si>
  <si>
    <t>今津赤十字病院</t>
  </si>
  <si>
    <t>819-0165
今津377</t>
  </si>
  <si>
    <t>①806-2111
②806-2314</t>
  </si>
  <si>
    <t>医療ソーシャルワーカー</t>
  </si>
  <si>
    <t>直接話をした方が良い時には、事前に電話連絡後持参。
FAXする場合も事前に連絡をして欲しい。</t>
  </si>
  <si>
    <t>医療ソーシャルワーカー
(内科・精神科それぞれの担当者宛て）</t>
  </si>
  <si>
    <t>居介・訪看・認デ</t>
  </si>
  <si>
    <t>医療相談科</t>
  </si>
  <si>
    <t>持参・電話連絡後FAX・郵送いずれも可。</t>
  </si>
  <si>
    <t>白十字リハビリテーション病院</t>
  </si>
  <si>
    <t>819-8611
石丸3-3-9</t>
    <phoneticPr fontId="1"/>
  </si>
  <si>
    <t>①891-2611
②891-2633</t>
  </si>
  <si>
    <t>①891-2622
②891-2677</t>
  </si>
  <si>
    <t>電話連絡の上、FAX・郵送。</t>
  </si>
  <si>
    <t>居介・訪看・訪ﾘ・通ﾘ・認通・看多・定随・住有</t>
  </si>
  <si>
    <t>120</t>
  </si>
  <si>
    <t>白十字病院</t>
  </si>
  <si>
    <t>819-8511
石丸4-3-1</t>
    <phoneticPr fontId="1"/>
  </si>
  <si>
    <t>①891-2511
②881-4491</t>
  </si>
  <si>
    <t>①834-2507
②891-2558</t>
  </si>
  <si>
    <t>入院先の病棟看護師</t>
  </si>
  <si>
    <t>郵送</t>
  </si>
  <si>
    <t>患者支援センター
連携窓口にご相談ください</t>
    <rPh sb="15" eb="17">
      <t>ソウダン</t>
    </rPh>
    <phoneticPr fontId="12"/>
  </si>
  <si>
    <t>高崎小児科医院</t>
  </si>
  <si>
    <t>819-0052
下山門4-14-33</t>
  </si>
  <si>
    <t>①891-3105
②891-3105</t>
  </si>
  <si>
    <t>郵送・電話連絡後FAXどちらでも可。</t>
  </si>
  <si>
    <t>外来看護師</t>
  </si>
  <si>
    <t>居介・訪ﾘ・通介・通ﾘ・短療・特施・訪看</t>
  </si>
  <si>
    <t>144</t>
  </si>
  <si>
    <t>松口胃腸科外科医院</t>
  </si>
  <si>
    <t>819-0043
野方1-26-12</t>
  </si>
  <si>
    <t>①812-2212
②812-2213</t>
  </si>
  <si>
    <t>matsuguchi-Ichi.net/</t>
  </si>
  <si>
    <t>福岡リハビリテーション病院</t>
  </si>
  <si>
    <t>819-0043
野方7-770</t>
  </si>
  <si>
    <t>①812-1555
②812-1555</t>
  </si>
  <si>
    <t>入退院支援センター</t>
  </si>
  <si>
    <t>①812-1689
②812-1780</t>
  </si>
  <si>
    <t>電話連絡後にFAX・郵送・持参のいずれかで</t>
    <phoneticPr fontId="12"/>
  </si>
  <si>
    <t>外来についての問い合わせは【患者さん専用お問い合わせ番号】812-1880へ</t>
  </si>
  <si>
    <t>居介・訪看・訪ﾘ・通ﾘ・特養・脳卒中ﾘﾊｹｱｾﾝﾀｰ</t>
  </si>
  <si>
    <t>FAX・郵送・持参等どれでも可</t>
    <phoneticPr fontId="12"/>
  </si>
  <si>
    <t>あおいクリニック</t>
  </si>
  <si>
    <t>訪看・通ﾘ・短療・老健・認共</t>
  </si>
  <si>
    <t>伊都の丘病院</t>
  </si>
  <si>
    <t>819-0378
徳永北18-5</t>
  </si>
  <si>
    <t>①806-1172
②806-6685</t>
  </si>
  <si>
    <t>出来るだけ早めにFAXし、その後原本を郵送して欲しい。
FAX前には電話連絡をして欲しい。</t>
  </si>
  <si>
    <t>外来事務</t>
  </si>
  <si>
    <t>医療法人社団朝菊会昭和病院</t>
  </si>
  <si>
    <t>819-0379
北原2-2-6</t>
  </si>
  <si>
    <t>①807-8811
②807-8019</t>
  </si>
  <si>
    <t>城後、吉永</t>
  </si>
  <si>
    <t>持参・電話連絡後FAX・郵送いずれも可</t>
    <phoneticPr fontId="12"/>
  </si>
  <si>
    <t>居介・通ﾘ・短生・短療・特養・老健・認共・地介・ｹｱﾊｳｽ</t>
  </si>
  <si>
    <t>①807-7757
②</t>
  </si>
  <si>
    <t>病棟看護師
またはMSW</t>
    <phoneticPr fontId="12"/>
  </si>
  <si>
    <t>病棟看護師へ送付の場合は持参。
MSWの場合はFAXでも良いが事前に電話連絡が欲しい。</t>
  </si>
  <si>
    <t>59</t>
  </si>
  <si>
    <t>ホームページのURL</t>
    <phoneticPr fontId="1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</si>
</sst>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sz val="9"/>
      <color theme="1"/>
      <name val="ＭＳ Ｐゴシック"/>
      <family val="3"/>
      <charset val="128"/>
    </font>
    <font>
      <sz val="9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</font>
    <font>
      <u/>
      <sz val="11"/>
      <color theme="10"/>
      <name val="ＭＳ Ｐゴシック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49998474074526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22"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/>
    <xf numFmtId="0" fontId="6" fillId="0" borderId="0"/>
    <xf numFmtId="9" fontId="4" fillId="0" borderId="0" applyFont="0" applyFill="0" applyBorder="0" applyAlignment="0" applyProtection="0"/>
    <xf numFmtId="0" fontId="7" fillId="0" borderId="0"/>
    <xf numFmtId="0" fontId="5" fillId="0" borderId="0"/>
    <xf numFmtId="0" fontId="3" fillId="0" borderId="4" applyNumberFormat="0" applyFill="0" applyAlignment="0" applyProtection="0">
      <alignment vertical="center"/>
    </xf>
    <xf numFmtId="0" fontId="5" fillId="0" borderId="0"/>
    <xf numFmtId="0" fontId="2" fillId="0" borderId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8" fillId="0" borderId="0">
      <alignment vertical="center"/>
    </xf>
    <xf numFmtId="0" fontId="9" fillId="0" borderId="0"/>
    <xf numFmtId="0" fontId="8" fillId="0" borderId="0">
      <alignment vertical="center"/>
    </xf>
    <xf numFmtId="0" fontId="2" fillId="0" borderId="0">
      <alignment vertical="center"/>
    </xf>
    <xf numFmtId="0" fontId="14" fillId="0" borderId="0" applyNumberFormat="0" applyFill="0" applyBorder="0" applyAlignment="0" applyProtection="0"/>
    <xf numFmtId="0" fontId="8" fillId="0" borderId="0">
      <alignment vertical="center"/>
    </xf>
  </cellStyleXfs>
  <cellXfs count="43">
    <xf numFmtId="0" fontId="0" fillId="0" borderId="0" xfId="0">
      <alignment vertical="center"/>
    </xf>
    <xf numFmtId="0" fontId="11" fillId="0" borderId="0" xfId="17" applyFont="1"/>
    <xf numFmtId="0" fontId="11" fillId="0" borderId="0" xfId="17" applyFont="1" applyAlignment="1">
      <alignment vertical="center"/>
    </xf>
    <xf numFmtId="0" fontId="11" fillId="0" borderId="0" xfId="17" applyFont="1" applyAlignment="1">
      <alignment horizontal="center" vertical="center" wrapText="1"/>
    </xf>
    <xf numFmtId="0" fontId="11" fillId="3" borderId="3" xfId="17" applyFont="1" applyFill="1" applyBorder="1" applyAlignment="1">
      <alignment horizontal="center" vertical="center" wrapText="1"/>
    </xf>
    <xf numFmtId="0" fontId="11" fillId="2" borderId="1" xfId="17" applyFont="1" applyFill="1" applyBorder="1" applyAlignment="1">
      <alignment vertical="center" wrapText="1"/>
    </xf>
    <xf numFmtId="0" fontId="11" fillId="2" borderId="2" xfId="17" applyFont="1" applyFill="1" applyBorder="1" applyAlignment="1">
      <alignment vertical="center"/>
    </xf>
    <xf numFmtId="0" fontId="11" fillId="2" borderId="1" xfId="17" applyFont="1" applyFill="1" applyBorder="1" applyAlignment="1">
      <alignment vertical="center"/>
    </xf>
    <xf numFmtId="0" fontId="10" fillId="0" borderId="0" xfId="18" applyFont="1">
      <alignment vertical="center"/>
    </xf>
    <xf numFmtId="0" fontId="13" fillId="0" borderId="5" xfId="18" applyFont="1" applyBorder="1">
      <alignment vertical="center"/>
    </xf>
    <xf numFmtId="0" fontId="10" fillId="0" borderId="5" xfId="18" applyFont="1" applyBorder="1">
      <alignment vertical="center"/>
    </xf>
    <xf numFmtId="0" fontId="11" fillId="0" borderId="5" xfId="17" applyFont="1" applyBorder="1"/>
    <xf numFmtId="0" fontId="10" fillId="2" borderId="5" xfId="18" applyFont="1" applyFill="1" applyBorder="1">
      <alignment vertical="center"/>
    </xf>
    <xf numFmtId="0" fontId="10" fillId="3" borderId="0" xfId="18" applyFont="1" applyFill="1">
      <alignment vertical="center"/>
    </xf>
    <xf numFmtId="0" fontId="10" fillId="3" borderId="3" xfId="18" applyFont="1" applyFill="1" applyBorder="1" applyAlignment="1">
      <alignment horizontal="center" vertical="center" wrapText="1"/>
    </xf>
    <xf numFmtId="0" fontId="10" fillId="3" borderId="0" xfId="18" applyFont="1" applyFill="1" applyAlignment="1">
      <alignment horizontal="center" vertical="center" wrapText="1"/>
    </xf>
    <xf numFmtId="0" fontId="10" fillId="2" borderId="1" xfId="18" applyFont="1" applyFill="1" applyBorder="1" applyAlignment="1">
      <alignment horizontal="center" vertical="center"/>
    </xf>
    <xf numFmtId="0" fontId="10" fillId="2" borderId="1" xfId="18" applyFont="1" applyFill="1" applyBorder="1" applyAlignment="1">
      <alignment horizontal="center" vertical="center" wrapText="1"/>
    </xf>
    <xf numFmtId="0" fontId="10" fillId="2" borderId="1" xfId="18" applyFont="1" applyFill="1" applyBorder="1" applyAlignment="1">
      <alignment vertical="center" wrapText="1"/>
    </xf>
    <xf numFmtId="0" fontId="10" fillId="2" borderId="1" xfId="18" applyFont="1" applyFill="1" applyBorder="1">
      <alignment vertical="center"/>
    </xf>
    <xf numFmtId="0" fontId="10" fillId="5" borderId="0" xfId="18" applyFont="1" applyFill="1">
      <alignment vertical="center"/>
    </xf>
    <xf numFmtId="0" fontId="10" fillId="4" borderId="0" xfId="18" applyFont="1" applyFill="1">
      <alignment vertical="center"/>
    </xf>
    <xf numFmtId="0" fontId="10" fillId="0" borderId="1" xfId="18" applyFont="1" applyBorder="1">
      <alignment vertical="center"/>
    </xf>
    <xf numFmtId="0" fontId="10" fillId="3" borderId="1" xfId="18" applyFont="1" applyFill="1" applyBorder="1" applyAlignment="1">
      <alignment horizontal="center" vertical="center" textRotation="255" wrapText="1"/>
    </xf>
    <xf numFmtId="0" fontId="10" fillId="3" borderId="3" xfId="18" applyFont="1" applyFill="1" applyBorder="1" applyAlignment="1">
      <alignment horizontal="center" vertical="center" textRotation="255"/>
    </xf>
    <xf numFmtId="0" fontId="10" fillId="3" borderId="1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 wrapText="1"/>
    </xf>
    <xf numFmtId="0" fontId="10" fillId="3" borderId="3" xfId="18" applyFont="1" applyFill="1" applyBorder="1" applyAlignment="1">
      <alignment horizontal="center" vertical="center"/>
    </xf>
    <xf numFmtId="0" fontId="10" fillId="3" borderId="3" xfId="18" applyFont="1" applyFill="1" applyBorder="1" applyAlignment="1">
      <alignment horizontal="center" vertical="center" textRotation="255" wrapText="1"/>
    </xf>
    <xf numFmtId="0" fontId="10" fillId="3" borderId="7" xfId="18" applyFont="1" applyFill="1" applyBorder="1" applyAlignment="1">
      <alignment horizontal="center" vertical="center"/>
    </xf>
    <xf numFmtId="0" fontId="10" fillId="3" borderId="6" xfId="18" applyFont="1" applyFill="1" applyBorder="1" applyAlignment="1">
      <alignment horizontal="center" vertical="center"/>
    </xf>
    <xf numFmtId="0" fontId="10" fillId="3" borderId="8" xfId="18" applyFont="1" applyFill="1" applyBorder="1" applyAlignment="1">
      <alignment horizontal="center" vertical="center"/>
    </xf>
    <xf numFmtId="0" fontId="11" fillId="3" borderId="1" xfId="17" applyFont="1" applyFill="1" applyBorder="1" applyAlignment="1">
      <alignment horizontal="center" vertical="center" wrapText="1"/>
    </xf>
    <xf numFmtId="0" fontId="11" fillId="3" borderId="9" xfId="17" applyFont="1" applyFill="1" applyBorder="1" applyAlignment="1">
      <alignment horizontal="center" vertical="center" textRotation="255"/>
    </xf>
    <xf numFmtId="0" fontId="10" fillId="3" borderId="0" xfId="18" applyFont="1" applyFill="1" applyBorder="1">
      <alignment vertical="center"/>
    </xf>
    <xf numFmtId="0" fontId="10" fillId="3" borderId="0" xfId="18" applyFont="1" applyFill="1" applyBorder="1" applyAlignment="1">
      <alignment horizontal="center" vertical="center" wrapText="1"/>
    </xf>
    <xf numFmtId="0" fontId="10" fillId="2" borderId="9" xfId="18" applyFont="1" applyFill="1" applyBorder="1">
      <alignment vertical="center"/>
    </xf>
    <xf numFmtId="0" fontId="10" fillId="0" borderId="0" xfId="18" applyFont="1" applyBorder="1">
      <alignment vertical="center"/>
    </xf>
    <xf numFmtId="0" fontId="10" fillId="0" borderId="0" xfId="18" applyFont="1" applyBorder="1" applyAlignment="1">
      <alignment horizontal="center" vertical="center"/>
    </xf>
    <xf numFmtId="0" fontId="10" fillId="5" borderId="0" xfId="18" applyFont="1" applyFill="1" applyBorder="1">
      <alignment vertical="center"/>
    </xf>
    <xf numFmtId="0" fontId="10" fillId="5" borderId="0" xfId="18" applyFont="1" applyFill="1" applyBorder="1" applyAlignment="1">
      <alignment horizontal="center" vertical="center"/>
    </xf>
    <xf numFmtId="0" fontId="10" fillId="4" borderId="0" xfId="18" applyFont="1" applyFill="1" applyBorder="1">
      <alignment vertical="center"/>
    </xf>
    <xf numFmtId="0" fontId="10" fillId="4" borderId="0" xfId="18" applyFont="1" applyFill="1" applyBorder="1" applyAlignment="1">
      <alignment horizontal="center" vertical="center"/>
    </xf>
  </cellXfs>
  <cellStyles count="22">
    <cellStyle name="パーセント 2" xfId="6"/>
    <cellStyle name="ハイパーリンク 2" xfId="20"/>
    <cellStyle name="桁区切り 2" xfId="4"/>
    <cellStyle name="集計 2" xfId="9"/>
    <cellStyle name="標準" xfId="0" builtinId="0"/>
    <cellStyle name="標準 2" xfId="1"/>
    <cellStyle name="標準 2 2" xfId="10"/>
    <cellStyle name="標準 2 2 2" xfId="16"/>
    <cellStyle name="標準 2 2 3" xfId="19"/>
    <cellStyle name="標準 2 3" xfId="12"/>
    <cellStyle name="標準 2 4" xfId="13"/>
    <cellStyle name="標準 2 4 2" xfId="15"/>
    <cellStyle name="標準 2 5" xfId="17"/>
    <cellStyle name="標準 3" xfId="2"/>
    <cellStyle name="標準 3 2" xfId="18"/>
    <cellStyle name="標準 3 3" xfId="21"/>
    <cellStyle name="標準 4" xfId="3"/>
    <cellStyle name="標準 5" xfId="7"/>
    <cellStyle name="標準 6" xfId="8"/>
    <cellStyle name="標準 7" xfId="11"/>
    <cellStyle name="標準 8" xfId="14"/>
    <cellStyle name="標準（通学区域一覧表）" xf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a:spPr>
      <a:bodyPr vertOverflow="clip" wrap="square" lIns="64008" tIns="32004" rIns="0" bIns="32004" anchor="ctr" upright="1"/>
      <a:lstStyle>
        <a:defPPr algn="l" rtl="0">
          <a:lnSpc>
            <a:spcPct val="150000"/>
          </a:lnSpc>
          <a:defRPr sz="1200" b="1" i="0" baseline="0">
            <a:effectLst/>
            <a:latin typeface="HG丸ｺﾞｼｯｸM-PRO" panose="020F0600000000000000" pitchFamily="50" charset="-128"/>
            <a:ea typeface="HG丸ｺﾞｼｯｸM-PRO" panose="020F0600000000000000" pitchFamily="50" charset="-128"/>
            <a:cs typeface="+mn-cs"/>
          </a:defRPr>
        </a:defPPr>
      </a:lstStyle>
    </a:spDef>
    <a:txDef>
      <a:spPr>
        <a:noFill/>
        <a:ln w="9525" cmpd="sng">
          <a:noFill/>
        </a:ln>
      </a:spPr>
      <a:bodyPr vertOverflow="clip" horzOverflow="clip" wrap="square" lIns="180000" tIns="0" rIns="180000" bIns="0" rtlCol="0" anchor="ctr" anchorCtr="0"/>
      <a:lstStyle>
        <a:defPPr>
          <a:defRPr kumimoji="1" sz="1100"/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59"/>
  <sheetViews>
    <sheetView tabSelected="1" view="pageBreakPreview" zoomScale="86" zoomScaleNormal="70" zoomScaleSheetLayoutView="86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G6" sqref="G6"/>
    </sheetView>
  </sheetViews>
  <sheetFormatPr defaultColWidth="8.875" defaultRowHeight="11.25" x14ac:dyDescent="0.15"/>
  <cols>
    <col min="1" max="1" width="4.5" style="1" customWidth="1"/>
    <col min="2" max="3" width="4.5" style="22" bestFit="1" customWidth="1"/>
    <col min="4" max="4" width="20.625" style="22" customWidth="1"/>
    <col min="5" max="5" width="14.625" style="22" customWidth="1"/>
    <col min="6" max="6" width="10.625" style="22" customWidth="1"/>
    <col min="7" max="7" width="6.25" style="22" customWidth="1"/>
    <col min="8" max="8" width="21.125" style="1" customWidth="1"/>
    <col min="9" max="9" width="12.625" style="22" customWidth="1"/>
    <col min="10" max="10" width="10.625" style="22" customWidth="1"/>
    <col min="11" max="11" width="11.625" style="22" customWidth="1"/>
    <col min="12" max="12" width="22" style="22" customWidth="1"/>
    <col min="13" max="13" width="15.625" style="22" customWidth="1"/>
    <col min="14" max="14" width="21.125" style="22" customWidth="1"/>
    <col min="15" max="16" width="4.125" style="22" customWidth="1"/>
    <col min="17" max="17" width="4.125" style="19" customWidth="1"/>
    <col min="18" max="20" width="4.125" style="22" customWidth="1"/>
    <col min="21" max="21" width="9" style="1" customWidth="1"/>
    <col min="22" max="16384" width="8.875" style="8"/>
  </cols>
  <sheetData>
    <row r="1" spans="1:45" ht="22.5" customHeight="1" x14ac:dyDescent="0.15">
      <c r="A1" s="8"/>
      <c r="B1" s="9" t="s">
        <v>435</v>
      </c>
      <c r="C1" s="10"/>
      <c r="D1" s="10"/>
      <c r="E1" s="10"/>
      <c r="F1" s="10"/>
      <c r="G1" s="10"/>
      <c r="H1" s="11"/>
      <c r="I1" s="10"/>
      <c r="J1" s="10"/>
      <c r="K1" s="10"/>
      <c r="L1" s="10"/>
      <c r="M1" s="10"/>
      <c r="N1" s="10"/>
      <c r="O1" s="10"/>
      <c r="P1" s="10"/>
      <c r="Q1" s="12"/>
      <c r="R1" s="10"/>
      <c r="S1" s="10"/>
      <c r="T1" s="10"/>
    </row>
    <row r="2" spans="1:45" s="13" customFormat="1" ht="15.4" customHeight="1" x14ac:dyDescent="0.15">
      <c r="A2" s="2"/>
      <c r="B2" s="25" t="s">
        <v>94</v>
      </c>
      <c r="C2" s="25" t="s">
        <v>95</v>
      </c>
      <c r="D2" s="25" t="s">
        <v>96</v>
      </c>
      <c r="E2" s="29" t="s">
        <v>97</v>
      </c>
      <c r="F2" s="31"/>
      <c r="G2" s="31"/>
      <c r="H2" s="30"/>
      <c r="I2" s="29" t="s">
        <v>436</v>
      </c>
      <c r="J2" s="30"/>
      <c r="K2" s="29" t="s">
        <v>437</v>
      </c>
      <c r="L2" s="30"/>
      <c r="M2" s="25" t="s">
        <v>438</v>
      </c>
      <c r="N2" s="25" t="s">
        <v>439</v>
      </c>
      <c r="O2" s="23" t="s">
        <v>440</v>
      </c>
      <c r="P2" s="23" t="s">
        <v>441</v>
      </c>
      <c r="Q2" s="23" t="s">
        <v>442</v>
      </c>
      <c r="R2" s="23" t="s">
        <v>443</v>
      </c>
      <c r="S2" s="23" t="s">
        <v>444</v>
      </c>
      <c r="T2" s="23" t="s">
        <v>445</v>
      </c>
      <c r="U2" s="33"/>
      <c r="V2" s="34"/>
      <c r="W2" s="34"/>
      <c r="X2" s="34"/>
      <c r="Y2" s="34"/>
      <c r="Z2" s="34"/>
      <c r="AA2" s="34"/>
      <c r="AB2" s="34"/>
      <c r="AC2" s="34"/>
      <c r="AD2" s="34"/>
      <c r="AE2" s="34"/>
      <c r="AF2" s="34"/>
      <c r="AG2" s="34"/>
      <c r="AH2" s="34"/>
      <c r="AI2" s="34"/>
      <c r="AJ2" s="34"/>
      <c r="AK2" s="34"/>
      <c r="AL2" s="34"/>
      <c r="AM2" s="34"/>
      <c r="AN2" s="34"/>
      <c r="AO2" s="34"/>
      <c r="AP2" s="34"/>
      <c r="AQ2" s="34"/>
      <c r="AR2" s="34"/>
      <c r="AS2" s="34"/>
    </row>
    <row r="3" spans="1:45" s="15" customFormat="1" ht="79.5" customHeight="1" x14ac:dyDescent="0.15">
      <c r="A3" s="3"/>
      <c r="B3" s="26"/>
      <c r="C3" s="26"/>
      <c r="D3" s="26"/>
      <c r="E3" s="14" t="s">
        <v>98</v>
      </c>
      <c r="F3" s="14" t="s">
        <v>99</v>
      </c>
      <c r="G3" s="4" t="s">
        <v>100</v>
      </c>
      <c r="H3" s="32" t="s">
        <v>1161</v>
      </c>
      <c r="I3" s="14" t="s">
        <v>446</v>
      </c>
      <c r="J3" s="14" t="s">
        <v>447</v>
      </c>
      <c r="K3" s="14" t="s">
        <v>448</v>
      </c>
      <c r="L3" s="14" t="s">
        <v>449</v>
      </c>
      <c r="M3" s="26"/>
      <c r="N3" s="27"/>
      <c r="O3" s="28"/>
      <c r="P3" s="24"/>
      <c r="Q3" s="28"/>
      <c r="R3" s="24"/>
      <c r="S3" s="24"/>
      <c r="T3" s="24"/>
      <c r="U3" s="33"/>
      <c r="V3" s="35"/>
      <c r="W3" s="35"/>
      <c r="X3" s="35"/>
      <c r="Y3" s="35"/>
      <c r="Z3" s="35"/>
      <c r="AA3" s="35"/>
      <c r="AB3" s="35"/>
      <c r="AC3" s="35"/>
      <c r="AD3" s="35"/>
      <c r="AE3" s="35"/>
      <c r="AF3" s="35"/>
      <c r="AG3" s="35"/>
      <c r="AH3" s="35"/>
      <c r="AI3" s="35"/>
      <c r="AJ3" s="35"/>
      <c r="AK3" s="35"/>
      <c r="AL3" s="35"/>
      <c r="AM3" s="35"/>
      <c r="AN3" s="35"/>
      <c r="AO3" s="35"/>
      <c r="AP3" s="35"/>
      <c r="AQ3" s="35"/>
      <c r="AR3" s="35"/>
      <c r="AS3" s="35"/>
    </row>
    <row r="4" spans="1:45" ht="28.15" customHeight="1" x14ac:dyDescent="0.15">
      <c r="A4" s="2"/>
      <c r="B4" s="16" t="s">
        <v>103</v>
      </c>
      <c r="C4" s="17" t="s">
        <v>59</v>
      </c>
      <c r="D4" s="18" t="s">
        <v>112</v>
      </c>
      <c r="E4" s="18" t="s">
        <v>113</v>
      </c>
      <c r="F4" s="18" t="s">
        <v>114</v>
      </c>
      <c r="G4" s="16" t="s">
        <v>101</v>
      </c>
      <c r="H4" s="6" t="str">
        <f>HYPERLINK("#", "http://www.gannosu.org")</f>
        <v>http://www.gannosu.org</v>
      </c>
      <c r="I4" s="5" t="s">
        <v>464</v>
      </c>
      <c r="J4" s="18" t="s">
        <v>465</v>
      </c>
      <c r="K4" s="18" t="s">
        <v>466</v>
      </c>
      <c r="L4" s="18" t="s">
        <v>467</v>
      </c>
      <c r="M4" s="18" t="s">
        <v>468</v>
      </c>
      <c r="N4" s="18" t="s">
        <v>469</v>
      </c>
      <c r="O4" s="16"/>
      <c r="P4" s="16"/>
      <c r="Q4" s="16"/>
      <c r="R4" s="16"/>
      <c r="S4" s="16"/>
      <c r="T4" s="16"/>
      <c r="U4" s="36"/>
      <c r="V4" s="37"/>
      <c r="W4" s="37"/>
      <c r="X4" s="37"/>
      <c r="Y4" s="37"/>
      <c r="Z4" s="37"/>
      <c r="AA4" s="37"/>
      <c r="AB4" s="37"/>
      <c r="AC4" s="37"/>
      <c r="AD4" s="37"/>
      <c r="AE4" s="37"/>
      <c r="AF4" s="37"/>
      <c r="AG4" s="37"/>
      <c r="AH4" s="37"/>
      <c r="AI4" s="37"/>
      <c r="AJ4" s="37"/>
      <c r="AK4" s="37"/>
      <c r="AL4" s="37"/>
      <c r="AM4" s="37"/>
      <c r="AN4" s="37"/>
      <c r="AO4" s="38"/>
      <c r="AP4" s="38"/>
      <c r="AQ4" s="38"/>
      <c r="AR4" s="38"/>
      <c r="AS4" s="37"/>
    </row>
    <row r="5" spans="1:45" ht="28.15" customHeight="1" x14ac:dyDescent="0.15">
      <c r="A5" s="2"/>
      <c r="B5" s="16" t="s">
        <v>103</v>
      </c>
      <c r="C5" s="17" t="s">
        <v>68</v>
      </c>
      <c r="D5" s="18" t="s">
        <v>105</v>
      </c>
      <c r="E5" s="18" t="s">
        <v>106</v>
      </c>
      <c r="F5" s="18" t="s">
        <v>107</v>
      </c>
      <c r="G5" s="19"/>
      <c r="H5" s="6" t="s">
        <v>104</v>
      </c>
      <c r="I5" s="5" t="s">
        <v>450</v>
      </c>
      <c r="J5" s="18" t="s">
        <v>451</v>
      </c>
      <c r="K5" s="18" t="s">
        <v>450</v>
      </c>
      <c r="L5" s="18" t="s">
        <v>452</v>
      </c>
      <c r="M5" s="18" t="s">
        <v>450</v>
      </c>
      <c r="N5" s="18"/>
      <c r="O5" s="16"/>
      <c r="P5" s="16" t="s">
        <v>104</v>
      </c>
      <c r="Q5" s="16" t="s">
        <v>104</v>
      </c>
      <c r="R5" s="16" t="s">
        <v>104</v>
      </c>
      <c r="S5" s="16" t="s">
        <v>104</v>
      </c>
      <c r="T5" s="16" t="s">
        <v>104</v>
      </c>
      <c r="U5" s="36"/>
      <c r="V5" s="37"/>
      <c r="W5" s="37"/>
      <c r="X5" s="37"/>
      <c r="Y5" s="37"/>
      <c r="Z5" s="37"/>
      <c r="AA5" s="37"/>
      <c r="AB5" s="37"/>
      <c r="AC5" s="37"/>
      <c r="AD5" s="37"/>
      <c r="AE5" s="37"/>
      <c r="AF5" s="37"/>
      <c r="AG5" s="37"/>
      <c r="AH5" s="37"/>
      <c r="AI5" s="37"/>
      <c r="AJ5" s="37"/>
      <c r="AK5" s="37"/>
      <c r="AL5" s="37"/>
      <c r="AM5" s="37"/>
      <c r="AN5" s="37"/>
      <c r="AO5" s="38"/>
      <c r="AP5" s="38"/>
      <c r="AQ5" s="38"/>
      <c r="AR5" s="38"/>
      <c r="AS5" s="37"/>
    </row>
    <row r="6" spans="1:45" ht="28.15" customHeight="1" x14ac:dyDescent="0.15">
      <c r="A6" s="2"/>
      <c r="B6" s="16" t="s">
        <v>103</v>
      </c>
      <c r="C6" s="17" t="s">
        <v>68</v>
      </c>
      <c r="D6" s="18" t="s">
        <v>453</v>
      </c>
      <c r="E6" s="18" t="s">
        <v>454</v>
      </c>
      <c r="F6" s="18" t="s">
        <v>455</v>
      </c>
      <c r="G6" s="19"/>
      <c r="H6" s="7" t="s">
        <v>104</v>
      </c>
      <c r="I6" s="5"/>
      <c r="J6" s="18" t="s">
        <v>451</v>
      </c>
      <c r="K6" s="18" t="s">
        <v>456</v>
      </c>
      <c r="L6" s="18" t="s">
        <v>452</v>
      </c>
      <c r="M6" s="18" t="s">
        <v>450</v>
      </c>
      <c r="N6" s="18"/>
      <c r="O6" s="16"/>
      <c r="P6" s="16" t="s">
        <v>104</v>
      </c>
      <c r="Q6" s="16"/>
      <c r="R6" s="16"/>
      <c r="S6" s="16"/>
      <c r="T6" s="16"/>
      <c r="U6" s="36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8"/>
      <c r="AP6" s="38"/>
      <c r="AQ6" s="38"/>
      <c r="AR6" s="38"/>
      <c r="AS6" s="37"/>
    </row>
    <row r="7" spans="1:45" ht="42" customHeight="1" x14ac:dyDescent="0.15">
      <c r="A7" s="2"/>
      <c r="B7" s="16" t="s">
        <v>103</v>
      </c>
      <c r="C7" s="17" t="s">
        <v>68</v>
      </c>
      <c r="D7" s="18" t="s">
        <v>109</v>
      </c>
      <c r="E7" s="18" t="s">
        <v>110</v>
      </c>
      <c r="F7" s="18" t="s">
        <v>111</v>
      </c>
      <c r="G7" s="16" t="s">
        <v>101</v>
      </c>
      <c r="H7" s="7" t="str">
        <f>HYPERLINK("#", "http://higashifukuoka-wajinkai.jp")</f>
        <v>http://higashifukuoka-wajinkai.jp</v>
      </c>
      <c r="I7" s="5" t="s">
        <v>457</v>
      </c>
      <c r="J7" s="18" t="s">
        <v>458</v>
      </c>
      <c r="K7" s="18" t="s">
        <v>459</v>
      </c>
      <c r="L7" s="18" t="s">
        <v>460</v>
      </c>
      <c r="M7" s="18" t="s">
        <v>461</v>
      </c>
      <c r="N7" s="18" t="s">
        <v>462</v>
      </c>
      <c r="O7" s="16"/>
      <c r="P7" s="16"/>
      <c r="Q7" s="16" t="s">
        <v>463</v>
      </c>
      <c r="R7" s="16" t="s">
        <v>104</v>
      </c>
      <c r="S7" s="16" t="s">
        <v>104</v>
      </c>
      <c r="T7" s="16" t="s">
        <v>104</v>
      </c>
      <c r="U7" s="36"/>
      <c r="V7" s="37"/>
      <c r="W7" s="37"/>
      <c r="X7" s="37"/>
      <c r="Y7" s="37"/>
      <c r="Z7" s="37"/>
      <c r="AA7" s="37"/>
      <c r="AB7" s="37"/>
      <c r="AC7" s="37"/>
      <c r="AD7" s="37"/>
      <c r="AE7" s="37"/>
      <c r="AF7" s="37"/>
      <c r="AG7" s="37"/>
      <c r="AH7" s="37"/>
      <c r="AI7" s="37"/>
      <c r="AJ7" s="37"/>
      <c r="AK7" s="37"/>
      <c r="AL7" s="37"/>
      <c r="AM7" s="37"/>
      <c r="AN7" s="37"/>
      <c r="AO7" s="38"/>
      <c r="AP7" s="38"/>
      <c r="AQ7" s="38"/>
      <c r="AR7" s="38"/>
      <c r="AS7" s="37"/>
    </row>
    <row r="8" spans="1:45" ht="28.15" customHeight="1" x14ac:dyDescent="0.15">
      <c r="A8" s="2"/>
      <c r="B8" s="16" t="s">
        <v>115</v>
      </c>
      <c r="C8" s="17" t="s">
        <v>91</v>
      </c>
      <c r="D8" s="18" t="s">
        <v>470</v>
      </c>
      <c r="E8" s="18" t="s">
        <v>471</v>
      </c>
      <c r="F8" s="18" t="s">
        <v>472</v>
      </c>
      <c r="G8" s="16" t="s">
        <v>101</v>
      </c>
      <c r="H8" s="7" t="str">
        <f>HYPERLINK("#", "http://sora-lc.com/")</f>
        <v>http://sora-lc.com/</v>
      </c>
      <c r="I8" s="5"/>
      <c r="J8" s="18" t="s">
        <v>451</v>
      </c>
      <c r="K8" s="18"/>
      <c r="L8" s="18" t="s">
        <v>473</v>
      </c>
      <c r="M8" s="18"/>
      <c r="N8" s="18"/>
      <c r="O8" s="16"/>
      <c r="P8" s="16"/>
      <c r="Q8" s="16"/>
      <c r="R8" s="16"/>
      <c r="S8" s="16"/>
      <c r="T8" s="16"/>
      <c r="U8" s="36"/>
      <c r="V8" s="37"/>
      <c r="W8" s="37"/>
      <c r="X8" s="37"/>
      <c r="Y8" s="37"/>
      <c r="Z8" s="37"/>
      <c r="AA8" s="37"/>
      <c r="AB8" s="37"/>
      <c r="AC8" s="37"/>
      <c r="AD8" s="37"/>
      <c r="AE8" s="37"/>
      <c r="AF8" s="37"/>
      <c r="AG8" s="37"/>
      <c r="AH8" s="37"/>
      <c r="AI8" s="37"/>
      <c r="AJ8" s="37"/>
      <c r="AK8" s="37"/>
      <c r="AL8" s="37"/>
      <c r="AM8" s="37"/>
      <c r="AN8" s="37"/>
      <c r="AO8" s="38"/>
      <c r="AP8" s="38"/>
      <c r="AQ8" s="38"/>
      <c r="AR8" s="38"/>
      <c r="AS8" s="37"/>
    </row>
    <row r="9" spans="1:45" ht="42" customHeight="1" x14ac:dyDescent="0.15">
      <c r="A9" s="2"/>
      <c r="B9" s="16" t="s">
        <v>115</v>
      </c>
      <c r="C9" s="17" t="s">
        <v>91</v>
      </c>
      <c r="D9" s="18" t="s">
        <v>116</v>
      </c>
      <c r="E9" s="18" t="s">
        <v>117</v>
      </c>
      <c r="F9" s="18" t="s">
        <v>474</v>
      </c>
      <c r="G9" s="16" t="s">
        <v>101</v>
      </c>
      <c r="H9" s="7" t="str">
        <f>HYPERLINK("#", "https://www.f-wajirohp.jp/")</f>
        <v>https://www.f-wajirohp.jp/</v>
      </c>
      <c r="I9" s="5" t="s">
        <v>475</v>
      </c>
      <c r="J9" s="18" t="s">
        <v>118</v>
      </c>
      <c r="K9" s="18" t="s">
        <v>476</v>
      </c>
      <c r="L9" s="18" t="s">
        <v>473</v>
      </c>
      <c r="M9" s="18" t="s">
        <v>475</v>
      </c>
      <c r="N9" s="18" t="s">
        <v>104</v>
      </c>
      <c r="O9" s="16"/>
      <c r="P9" s="16"/>
      <c r="Q9" s="16" t="s">
        <v>104</v>
      </c>
      <c r="R9" s="16" t="s">
        <v>104</v>
      </c>
      <c r="S9" s="16" t="s">
        <v>477</v>
      </c>
      <c r="T9" s="16" t="s">
        <v>104</v>
      </c>
      <c r="U9" s="36"/>
      <c r="V9" s="37"/>
      <c r="W9" s="37"/>
      <c r="X9" s="37"/>
      <c r="Y9" s="37"/>
      <c r="Z9" s="37"/>
      <c r="AA9" s="37"/>
      <c r="AB9" s="37"/>
      <c r="AC9" s="37"/>
      <c r="AD9" s="37"/>
      <c r="AE9" s="37"/>
      <c r="AF9" s="37"/>
      <c r="AG9" s="37"/>
      <c r="AH9" s="37"/>
      <c r="AI9" s="37"/>
      <c r="AJ9" s="37"/>
      <c r="AK9" s="37"/>
      <c r="AL9" s="37"/>
      <c r="AM9" s="37"/>
      <c r="AN9" s="37"/>
      <c r="AO9" s="38"/>
      <c r="AP9" s="38"/>
      <c r="AQ9" s="38"/>
      <c r="AR9" s="38"/>
      <c r="AS9" s="37"/>
    </row>
    <row r="10" spans="1:45" ht="28.15" customHeight="1" x14ac:dyDescent="0.15">
      <c r="A10" s="2"/>
      <c r="B10" s="16" t="s">
        <v>115</v>
      </c>
      <c r="C10" s="17" t="s">
        <v>56</v>
      </c>
      <c r="D10" s="18" t="s">
        <v>119</v>
      </c>
      <c r="E10" s="18" t="s">
        <v>120</v>
      </c>
      <c r="F10" s="18" t="s">
        <v>121</v>
      </c>
      <c r="G10" s="19"/>
      <c r="H10" s="7" t="s">
        <v>104</v>
      </c>
      <c r="I10" s="5" t="s">
        <v>478</v>
      </c>
      <c r="J10" s="18" t="s">
        <v>451</v>
      </c>
      <c r="K10" s="18" t="s">
        <v>478</v>
      </c>
      <c r="L10" s="18" t="s">
        <v>479</v>
      </c>
      <c r="M10" s="18" t="s">
        <v>480</v>
      </c>
      <c r="N10" s="18" t="s">
        <v>481</v>
      </c>
      <c r="O10" s="16" t="s">
        <v>482</v>
      </c>
      <c r="P10" s="16" t="s">
        <v>104</v>
      </c>
      <c r="Q10" s="16"/>
      <c r="R10" s="16"/>
      <c r="S10" s="16"/>
      <c r="T10" s="16"/>
      <c r="U10" s="36"/>
      <c r="V10" s="37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8"/>
      <c r="AP10" s="38"/>
      <c r="AQ10" s="38"/>
      <c r="AR10" s="38"/>
      <c r="AS10" s="37"/>
    </row>
    <row r="11" spans="1:45" ht="28.15" customHeight="1" x14ac:dyDescent="0.15">
      <c r="A11" s="2"/>
      <c r="B11" s="16" t="s">
        <v>122</v>
      </c>
      <c r="C11" s="17" t="s">
        <v>52</v>
      </c>
      <c r="D11" s="18" t="s">
        <v>123</v>
      </c>
      <c r="E11" s="18" t="s">
        <v>124</v>
      </c>
      <c r="F11" s="18" t="s">
        <v>125</v>
      </c>
      <c r="G11" s="19"/>
      <c r="H11" s="7" t="s">
        <v>104</v>
      </c>
      <c r="I11" s="5"/>
      <c r="J11" s="18" t="s">
        <v>451</v>
      </c>
      <c r="K11" s="18" t="s">
        <v>483</v>
      </c>
      <c r="L11" s="18" t="s">
        <v>484</v>
      </c>
      <c r="M11" s="18" t="s">
        <v>483</v>
      </c>
      <c r="N11" s="18" t="s">
        <v>485</v>
      </c>
      <c r="O11" s="16"/>
      <c r="P11" s="16"/>
      <c r="Q11" s="16"/>
      <c r="R11" s="16"/>
      <c r="S11" s="16"/>
      <c r="T11" s="16"/>
      <c r="U11" s="36"/>
      <c r="V11" s="37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8"/>
      <c r="AP11" s="38"/>
      <c r="AQ11" s="38"/>
      <c r="AR11" s="38"/>
      <c r="AS11" s="37"/>
    </row>
    <row r="12" spans="1:45" ht="42" customHeight="1" x14ac:dyDescent="0.15">
      <c r="A12" s="2"/>
      <c r="B12" s="16" t="s">
        <v>126</v>
      </c>
      <c r="C12" s="17" t="s">
        <v>46</v>
      </c>
      <c r="D12" s="18" t="s">
        <v>486</v>
      </c>
      <c r="E12" s="18" t="s">
        <v>127</v>
      </c>
      <c r="F12" s="18" t="s">
        <v>128</v>
      </c>
      <c r="G12" s="16" t="s">
        <v>101</v>
      </c>
      <c r="H12" s="7" t="str">
        <f>HYPERLINK("#", "http://www.kieikai.ne.jp")</f>
        <v>http://www.kieikai.ne.jp</v>
      </c>
      <c r="I12" s="5" t="s">
        <v>487</v>
      </c>
      <c r="J12" s="18" t="s">
        <v>488</v>
      </c>
      <c r="K12" s="18" t="s">
        <v>489</v>
      </c>
      <c r="L12" s="18" t="s">
        <v>490</v>
      </c>
      <c r="M12" s="18" t="s">
        <v>487</v>
      </c>
      <c r="N12" s="18" t="s">
        <v>491</v>
      </c>
      <c r="O12" s="16"/>
      <c r="P12" s="16" t="s">
        <v>492</v>
      </c>
      <c r="Q12" s="16">
        <v>45</v>
      </c>
      <c r="R12" s="16">
        <v>38</v>
      </c>
      <c r="S12" s="16">
        <v>42</v>
      </c>
      <c r="T12" s="16"/>
      <c r="U12" s="36"/>
      <c r="V12" s="37"/>
      <c r="W12" s="37"/>
      <c r="X12" s="37"/>
      <c r="Y12" s="37"/>
      <c r="Z12" s="37"/>
      <c r="AA12" s="37"/>
      <c r="AB12" s="37"/>
      <c r="AC12" s="37"/>
      <c r="AD12" s="37"/>
      <c r="AE12" s="37"/>
      <c r="AF12" s="37"/>
      <c r="AG12" s="37"/>
      <c r="AH12" s="37"/>
      <c r="AI12" s="37"/>
      <c r="AJ12" s="37"/>
      <c r="AK12" s="37"/>
      <c r="AL12" s="37"/>
      <c r="AM12" s="37"/>
      <c r="AN12" s="37"/>
      <c r="AO12" s="38"/>
      <c r="AP12" s="38"/>
      <c r="AQ12" s="38"/>
      <c r="AR12" s="38"/>
      <c r="AS12" s="37"/>
    </row>
    <row r="13" spans="1:45" ht="42" customHeight="1" x14ac:dyDescent="0.15">
      <c r="A13" s="2"/>
      <c r="B13" s="16" t="s">
        <v>126</v>
      </c>
      <c r="C13" s="17" t="s">
        <v>49</v>
      </c>
      <c r="D13" s="18" t="s">
        <v>130</v>
      </c>
      <c r="E13" s="18" t="s">
        <v>131</v>
      </c>
      <c r="F13" s="18" t="s">
        <v>132</v>
      </c>
      <c r="G13" s="16" t="s">
        <v>101</v>
      </c>
      <c r="H13" s="7" t="str">
        <f>HYPERLINK("#", "https://www.chihaya-hp.jp")</f>
        <v>https://www.chihaya-hp.jp</v>
      </c>
      <c r="I13" s="5" t="s">
        <v>487</v>
      </c>
      <c r="J13" s="18" t="s">
        <v>493</v>
      </c>
      <c r="K13" s="18" t="s">
        <v>494</v>
      </c>
      <c r="L13" s="18" t="s">
        <v>495</v>
      </c>
      <c r="M13" s="18"/>
      <c r="N13" s="18"/>
      <c r="O13" s="16" t="s">
        <v>102</v>
      </c>
      <c r="P13" s="16"/>
      <c r="Q13" s="16"/>
      <c r="R13" s="16">
        <v>51</v>
      </c>
      <c r="S13" s="16"/>
      <c r="T13" s="16"/>
      <c r="U13" s="36"/>
      <c r="V13" s="37"/>
      <c r="W13" s="37"/>
      <c r="X13" s="37"/>
      <c r="Y13" s="37"/>
      <c r="Z13" s="37"/>
      <c r="AA13" s="37"/>
      <c r="AB13" s="37"/>
      <c r="AC13" s="37"/>
      <c r="AD13" s="37"/>
      <c r="AE13" s="37"/>
      <c r="AF13" s="37"/>
      <c r="AG13" s="37"/>
      <c r="AH13" s="37"/>
      <c r="AI13" s="37"/>
      <c r="AJ13" s="37"/>
      <c r="AK13" s="37"/>
      <c r="AL13" s="37"/>
      <c r="AM13" s="37"/>
      <c r="AN13" s="37"/>
      <c r="AO13" s="38"/>
      <c r="AP13" s="38"/>
      <c r="AQ13" s="38"/>
      <c r="AR13" s="38"/>
      <c r="AS13" s="37"/>
    </row>
    <row r="14" spans="1:45" ht="28.15" customHeight="1" x14ac:dyDescent="0.15">
      <c r="A14" s="2"/>
      <c r="B14" s="16" t="s">
        <v>133</v>
      </c>
      <c r="C14" s="17" t="s">
        <v>90</v>
      </c>
      <c r="D14" s="18" t="s">
        <v>496</v>
      </c>
      <c r="E14" s="18" t="s">
        <v>134</v>
      </c>
      <c r="F14" s="18" t="s">
        <v>135</v>
      </c>
      <c r="G14" s="16" t="s">
        <v>101</v>
      </c>
      <c r="H14" s="7" t="str">
        <f>HYPERLINK("#", "http://aoba-ladies.jp")</f>
        <v>http://aoba-ladies.jp</v>
      </c>
      <c r="I14" s="5" t="s">
        <v>104</v>
      </c>
      <c r="J14" s="18" t="s">
        <v>451</v>
      </c>
      <c r="K14" s="18"/>
      <c r="L14" s="18"/>
      <c r="M14" s="18"/>
      <c r="N14" s="18" t="s">
        <v>104</v>
      </c>
      <c r="O14" s="16"/>
      <c r="P14" s="16"/>
      <c r="Q14" s="16" t="s">
        <v>104</v>
      </c>
      <c r="R14" s="16" t="s">
        <v>104</v>
      </c>
      <c r="S14" s="16" t="s">
        <v>104</v>
      </c>
      <c r="T14" s="16" t="s">
        <v>104</v>
      </c>
      <c r="U14" s="36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7"/>
      <c r="AL14" s="37"/>
      <c r="AM14" s="37"/>
      <c r="AN14" s="37"/>
      <c r="AO14" s="38"/>
      <c r="AP14" s="38"/>
      <c r="AQ14" s="38"/>
      <c r="AR14" s="38"/>
      <c r="AS14" s="37"/>
    </row>
    <row r="15" spans="1:45" ht="28.15" customHeight="1" x14ac:dyDescent="0.15">
      <c r="A15" s="2"/>
      <c r="B15" s="16" t="s">
        <v>133</v>
      </c>
      <c r="C15" s="17" t="s">
        <v>90</v>
      </c>
      <c r="D15" s="18" t="s">
        <v>497</v>
      </c>
      <c r="E15" s="18" t="s">
        <v>136</v>
      </c>
      <c r="F15" s="18" t="s">
        <v>498</v>
      </c>
      <c r="G15" s="19"/>
      <c r="H15" s="7"/>
      <c r="I15" s="5" t="s">
        <v>499</v>
      </c>
      <c r="J15" s="18" t="s">
        <v>500</v>
      </c>
      <c r="K15" s="18" t="s">
        <v>501</v>
      </c>
      <c r="L15" s="18" t="s">
        <v>479</v>
      </c>
      <c r="M15" s="18" t="s">
        <v>450</v>
      </c>
      <c r="N15" s="18" t="s">
        <v>502</v>
      </c>
      <c r="O15" s="16"/>
      <c r="P15" s="16"/>
      <c r="Q15" s="16">
        <v>4</v>
      </c>
      <c r="R15" s="16"/>
      <c r="S15" s="16"/>
      <c r="T15" s="16"/>
      <c r="U15" s="36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7"/>
      <c r="AG15" s="37"/>
      <c r="AH15" s="37"/>
      <c r="AI15" s="37"/>
      <c r="AJ15" s="37"/>
      <c r="AK15" s="37"/>
      <c r="AL15" s="37"/>
      <c r="AM15" s="37"/>
      <c r="AN15" s="37"/>
      <c r="AO15" s="38"/>
      <c r="AP15" s="38"/>
      <c r="AQ15" s="38"/>
      <c r="AR15" s="38"/>
      <c r="AS15" s="37"/>
    </row>
    <row r="16" spans="1:45" ht="42" customHeight="1" x14ac:dyDescent="0.15">
      <c r="A16" s="2"/>
      <c r="B16" s="16" t="s">
        <v>137</v>
      </c>
      <c r="C16" s="17" t="s">
        <v>1</v>
      </c>
      <c r="D16" s="18" t="s">
        <v>503</v>
      </c>
      <c r="E16" s="18" t="s">
        <v>504</v>
      </c>
      <c r="F16" s="18" t="s">
        <v>505</v>
      </c>
      <c r="G16" s="16" t="s">
        <v>101</v>
      </c>
      <c r="H16" s="7" t="str">
        <f>HYPERLINK("#", "https://www.haradoi-hospital.com/")</f>
        <v>https://www.haradoi-hospital.com/</v>
      </c>
      <c r="I16" s="5" t="s">
        <v>506</v>
      </c>
      <c r="J16" s="18" t="s">
        <v>507</v>
      </c>
      <c r="K16" s="18" t="s">
        <v>508</v>
      </c>
      <c r="L16" s="18" t="s">
        <v>509</v>
      </c>
      <c r="M16" s="18" t="s">
        <v>510</v>
      </c>
      <c r="N16" s="18" t="s">
        <v>511</v>
      </c>
      <c r="O16" s="16"/>
      <c r="P16" s="16" t="s">
        <v>492</v>
      </c>
      <c r="Q16" s="16"/>
      <c r="R16" s="16">
        <v>114</v>
      </c>
      <c r="S16" s="16">
        <v>120</v>
      </c>
      <c r="T16" s="16" t="s">
        <v>512</v>
      </c>
      <c r="U16" s="36"/>
      <c r="V16" s="37"/>
      <c r="W16" s="37"/>
      <c r="X16" s="37"/>
      <c r="Y16" s="37"/>
      <c r="Z16" s="37"/>
      <c r="AA16" s="37"/>
      <c r="AB16" s="37"/>
      <c r="AC16" s="37"/>
      <c r="AD16" s="37"/>
      <c r="AE16" s="37"/>
      <c r="AF16" s="37"/>
      <c r="AG16" s="37"/>
      <c r="AH16" s="37"/>
      <c r="AI16" s="37"/>
      <c r="AJ16" s="37"/>
      <c r="AK16" s="37"/>
      <c r="AL16" s="37"/>
      <c r="AM16" s="37"/>
      <c r="AN16" s="37"/>
      <c r="AO16" s="38"/>
      <c r="AP16" s="38"/>
      <c r="AQ16" s="38"/>
      <c r="AR16" s="38"/>
      <c r="AS16" s="37"/>
    </row>
    <row r="17" spans="1:45" ht="42" customHeight="1" x14ac:dyDescent="0.15">
      <c r="A17" s="2"/>
      <c r="B17" s="16" t="s">
        <v>137</v>
      </c>
      <c r="C17" s="17" t="s">
        <v>87</v>
      </c>
      <c r="D17" s="18" t="s">
        <v>513</v>
      </c>
      <c r="E17" s="18" t="s">
        <v>138</v>
      </c>
      <c r="F17" s="18" t="s">
        <v>514</v>
      </c>
      <c r="G17" s="16" t="s">
        <v>101</v>
      </c>
      <c r="H17" s="7" t="str">
        <f>HYPERLINK("#", "https://tatara-reha.jp")</f>
        <v>https://tatara-reha.jp</v>
      </c>
      <c r="I17" s="5" t="s">
        <v>515</v>
      </c>
      <c r="J17" s="18" t="s">
        <v>516</v>
      </c>
      <c r="K17" s="18" t="s">
        <v>517</v>
      </c>
      <c r="L17" s="18" t="s">
        <v>518</v>
      </c>
      <c r="M17" s="18" t="s">
        <v>519</v>
      </c>
      <c r="N17" s="18" t="s">
        <v>520</v>
      </c>
      <c r="O17" s="16" t="s">
        <v>102</v>
      </c>
      <c r="P17" s="16"/>
      <c r="Q17" s="16">
        <v>82</v>
      </c>
      <c r="R17" s="16">
        <v>48</v>
      </c>
      <c r="S17" s="16"/>
      <c r="T17" s="16">
        <v>21</v>
      </c>
      <c r="U17" s="36"/>
      <c r="V17" s="37"/>
      <c r="W17" s="37"/>
      <c r="X17" s="37"/>
      <c r="Y17" s="37"/>
      <c r="Z17" s="37"/>
      <c r="AA17" s="37"/>
      <c r="AB17" s="37"/>
      <c r="AC17" s="37"/>
      <c r="AD17" s="37"/>
      <c r="AE17" s="37"/>
      <c r="AF17" s="37"/>
      <c r="AG17" s="37"/>
      <c r="AH17" s="37"/>
      <c r="AI17" s="37"/>
      <c r="AJ17" s="37"/>
      <c r="AK17" s="37"/>
      <c r="AL17" s="37"/>
      <c r="AM17" s="37"/>
      <c r="AN17" s="37"/>
      <c r="AO17" s="38"/>
      <c r="AP17" s="38"/>
      <c r="AQ17" s="38"/>
      <c r="AR17" s="38"/>
      <c r="AS17" s="37"/>
    </row>
    <row r="18" spans="1:45" ht="28.15" customHeight="1" x14ac:dyDescent="0.15">
      <c r="A18" s="2"/>
      <c r="B18" s="16" t="s">
        <v>137</v>
      </c>
      <c r="C18" s="17" t="s">
        <v>87</v>
      </c>
      <c r="D18" s="18" t="s">
        <v>521</v>
      </c>
      <c r="E18" s="18" t="s">
        <v>522</v>
      </c>
      <c r="F18" s="18" t="s">
        <v>523</v>
      </c>
      <c r="G18" s="16" t="s">
        <v>101</v>
      </c>
      <c r="H18" s="7" t="str">
        <f>HYPERLINK("#", "http://www.dokiclinic.com")</f>
        <v>http://www.dokiclinic.com</v>
      </c>
      <c r="I18" s="5"/>
      <c r="J18" s="18" t="s">
        <v>523</v>
      </c>
      <c r="K18" s="18"/>
      <c r="L18" s="18"/>
      <c r="M18" s="18" t="s">
        <v>524</v>
      </c>
      <c r="N18" s="18"/>
      <c r="O18" s="16" t="s">
        <v>102</v>
      </c>
      <c r="P18" s="16" t="s">
        <v>104</v>
      </c>
      <c r="Q18" s="16"/>
      <c r="R18" s="16"/>
      <c r="S18" s="16"/>
      <c r="T18" s="16"/>
      <c r="U18" s="36"/>
      <c r="V18" s="37"/>
      <c r="W18" s="37"/>
      <c r="X18" s="37"/>
      <c r="Y18" s="37"/>
      <c r="Z18" s="37"/>
      <c r="AA18" s="37"/>
      <c r="AB18" s="37"/>
      <c r="AC18" s="37"/>
      <c r="AD18" s="37"/>
      <c r="AE18" s="37"/>
      <c r="AF18" s="37"/>
      <c r="AG18" s="37"/>
      <c r="AH18" s="37"/>
      <c r="AI18" s="37"/>
      <c r="AJ18" s="37"/>
      <c r="AK18" s="37"/>
      <c r="AL18" s="37"/>
      <c r="AM18" s="37"/>
      <c r="AN18" s="37"/>
      <c r="AO18" s="38"/>
      <c r="AP18" s="38"/>
      <c r="AQ18" s="38"/>
      <c r="AR18" s="38"/>
      <c r="AS18" s="37"/>
    </row>
    <row r="19" spans="1:45" ht="42" customHeight="1" x14ac:dyDescent="0.15">
      <c r="A19" s="2"/>
      <c r="B19" s="16" t="s">
        <v>139</v>
      </c>
      <c r="C19" s="17" t="s">
        <v>84</v>
      </c>
      <c r="D19" s="18" t="s">
        <v>525</v>
      </c>
      <c r="E19" s="18" t="s">
        <v>526</v>
      </c>
      <c r="F19" s="18" t="s">
        <v>527</v>
      </c>
      <c r="G19" s="16" t="s">
        <v>101</v>
      </c>
      <c r="H19" s="7" t="str">
        <f>HYPERLINK("#", "http://www.kawano-hp.com")</f>
        <v>http://www.kawano-hp.com</v>
      </c>
      <c r="I19" s="5" t="s">
        <v>487</v>
      </c>
      <c r="J19" s="18" t="s">
        <v>451</v>
      </c>
      <c r="K19" s="18" t="s">
        <v>466</v>
      </c>
      <c r="L19" s="18" t="s">
        <v>528</v>
      </c>
      <c r="M19" s="18" t="s">
        <v>487</v>
      </c>
      <c r="N19" s="18"/>
      <c r="O19" s="16"/>
      <c r="P19" s="16"/>
      <c r="Q19" s="17">
        <v>133</v>
      </c>
      <c r="R19" s="16"/>
      <c r="S19" s="16"/>
      <c r="T19" s="16"/>
      <c r="U19" s="36"/>
      <c r="V19" s="37"/>
      <c r="W19" s="37"/>
      <c r="X19" s="37"/>
      <c r="Y19" s="37"/>
      <c r="Z19" s="37"/>
      <c r="AA19" s="37"/>
      <c r="AB19" s="37"/>
      <c r="AC19" s="37"/>
      <c r="AD19" s="37"/>
      <c r="AE19" s="37"/>
      <c r="AF19" s="37"/>
      <c r="AG19" s="37"/>
      <c r="AH19" s="37"/>
      <c r="AI19" s="37"/>
      <c r="AJ19" s="37"/>
      <c r="AK19" s="37"/>
      <c r="AL19" s="37"/>
      <c r="AM19" s="37"/>
      <c r="AN19" s="37"/>
      <c r="AO19" s="38"/>
      <c r="AP19" s="38"/>
      <c r="AQ19" s="38"/>
      <c r="AR19" s="38"/>
      <c r="AS19" s="37"/>
    </row>
    <row r="20" spans="1:45" ht="28.15" customHeight="1" x14ac:dyDescent="0.15">
      <c r="A20" s="2"/>
      <c r="B20" s="16" t="s">
        <v>140</v>
      </c>
      <c r="C20" s="17" t="s">
        <v>86</v>
      </c>
      <c r="D20" s="18" t="s">
        <v>529</v>
      </c>
      <c r="E20" s="18" t="s">
        <v>530</v>
      </c>
      <c r="F20" s="18" t="s">
        <v>531</v>
      </c>
      <c r="G20" s="16" t="s">
        <v>101</v>
      </c>
      <c r="H20" s="7" t="str">
        <f>HYPERLINK("#", "http://irie-naika.com")</f>
        <v>http://irie-naika.com</v>
      </c>
      <c r="I20" s="5"/>
      <c r="J20" s="18" t="s">
        <v>451</v>
      </c>
      <c r="K20" s="18" t="s">
        <v>532</v>
      </c>
      <c r="L20" s="18"/>
      <c r="M20" s="18"/>
      <c r="N20" s="18" t="s">
        <v>533</v>
      </c>
      <c r="O20" s="16" t="s">
        <v>102</v>
      </c>
      <c r="P20" s="16"/>
      <c r="Q20" s="16">
        <v>17</v>
      </c>
      <c r="R20" s="16"/>
      <c r="S20" s="16"/>
      <c r="T20" s="16"/>
      <c r="U20" s="36"/>
      <c r="V20" s="37"/>
      <c r="W20" s="37"/>
      <c r="X20" s="37"/>
      <c r="Y20" s="37"/>
      <c r="Z20" s="37"/>
      <c r="AA20" s="37"/>
      <c r="AB20" s="37"/>
      <c r="AC20" s="37"/>
      <c r="AD20" s="37"/>
      <c r="AE20" s="37"/>
      <c r="AF20" s="37"/>
      <c r="AG20" s="37"/>
      <c r="AH20" s="37"/>
      <c r="AI20" s="37"/>
      <c r="AJ20" s="37"/>
      <c r="AK20" s="37"/>
      <c r="AL20" s="37"/>
      <c r="AM20" s="37"/>
      <c r="AN20" s="37"/>
      <c r="AO20" s="38"/>
      <c r="AP20" s="38"/>
      <c r="AQ20" s="38"/>
      <c r="AR20" s="38"/>
      <c r="AS20" s="37"/>
    </row>
    <row r="21" spans="1:45" ht="28.15" customHeight="1" x14ac:dyDescent="0.15">
      <c r="A21" s="2"/>
      <c r="B21" s="16" t="s">
        <v>140</v>
      </c>
      <c r="C21" s="17" t="s">
        <v>86</v>
      </c>
      <c r="D21" s="18" t="s">
        <v>534</v>
      </c>
      <c r="E21" s="18" t="s">
        <v>535</v>
      </c>
      <c r="F21" s="18" t="s">
        <v>536</v>
      </c>
      <c r="G21" s="16" t="s">
        <v>101</v>
      </c>
      <c r="H21" s="7" t="str">
        <f>HYPERLINK("#", "http://www.matsuda-hospital.jp")</f>
        <v>http://www.matsuda-hospital.jp</v>
      </c>
      <c r="I21" s="5"/>
      <c r="J21" s="18" t="s">
        <v>451</v>
      </c>
      <c r="K21" s="18" t="s">
        <v>537</v>
      </c>
      <c r="L21" s="18" t="s">
        <v>538</v>
      </c>
      <c r="M21" s="18" t="s">
        <v>539</v>
      </c>
      <c r="N21" s="18"/>
      <c r="O21" s="16"/>
      <c r="P21" s="16"/>
      <c r="Q21" s="16"/>
      <c r="R21" s="16"/>
      <c r="S21" s="16"/>
      <c r="T21" s="16"/>
      <c r="U21" s="36"/>
      <c r="V21" s="37"/>
      <c r="W21" s="37"/>
      <c r="X21" s="37"/>
      <c r="Y21" s="37"/>
      <c r="Z21" s="37"/>
      <c r="AA21" s="37"/>
      <c r="AB21" s="37"/>
      <c r="AC21" s="37"/>
      <c r="AD21" s="37"/>
      <c r="AE21" s="37"/>
      <c r="AF21" s="37"/>
      <c r="AG21" s="37"/>
      <c r="AH21" s="37"/>
      <c r="AI21" s="37"/>
      <c r="AJ21" s="37"/>
      <c r="AK21" s="37"/>
      <c r="AL21" s="37"/>
      <c r="AM21" s="37"/>
      <c r="AN21" s="37"/>
      <c r="AO21" s="38"/>
      <c r="AP21" s="38"/>
      <c r="AQ21" s="38"/>
      <c r="AR21" s="38"/>
      <c r="AS21" s="37"/>
    </row>
    <row r="22" spans="1:45" ht="42" customHeight="1" x14ac:dyDescent="0.15">
      <c r="A22" s="2"/>
      <c r="B22" s="16" t="s">
        <v>140</v>
      </c>
      <c r="C22" s="17" t="s">
        <v>88</v>
      </c>
      <c r="D22" s="18" t="s">
        <v>540</v>
      </c>
      <c r="E22" s="18" t="s">
        <v>541</v>
      </c>
      <c r="F22" s="18" t="s">
        <v>542</v>
      </c>
      <c r="G22" s="16" t="s">
        <v>101</v>
      </c>
      <c r="H22" s="7" t="str">
        <f>HYPERLINK("#", "https://www.hosp.kyushu-u.ac.jp")</f>
        <v>https://www.hosp.kyushu-u.ac.jp</v>
      </c>
      <c r="I22" s="5" t="s">
        <v>543</v>
      </c>
      <c r="J22" s="18" t="s">
        <v>544</v>
      </c>
      <c r="K22" s="18" t="s">
        <v>543</v>
      </c>
      <c r="L22" s="18" t="s">
        <v>545</v>
      </c>
      <c r="M22" s="18" t="s">
        <v>546</v>
      </c>
      <c r="N22" s="18" t="s">
        <v>104</v>
      </c>
      <c r="O22" s="16"/>
      <c r="P22" s="16"/>
      <c r="Q22" s="16" t="s">
        <v>104</v>
      </c>
      <c r="R22" s="16" t="s">
        <v>104</v>
      </c>
      <c r="S22" s="16" t="s">
        <v>104</v>
      </c>
      <c r="T22" s="16" t="s">
        <v>104</v>
      </c>
      <c r="U22" s="36"/>
      <c r="V22" s="37"/>
      <c r="W22" s="37"/>
      <c r="X22" s="37"/>
      <c r="Y22" s="37"/>
      <c r="Z22" s="37"/>
      <c r="AA22" s="37"/>
      <c r="AB22" s="37"/>
      <c r="AC22" s="37"/>
      <c r="AD22" s="37"/>
      <c r="AE22" s="37"/>
      <c r="AF22" s="37"/>
      <c r="AG22" s="37"/>
      <c r="AH22" s="37"/>
      <c r="AI22" s="37"/>
      <c r="AJ22" s="37"/>
      <c r="AK22" s="37"/>
      <c r="AL22" s="37"/>
      <c r="AM22" s="37"/>
      <c r="AN22" s="37"/>
      <c r="AO22" s="38"/>
      <c r="AP22" s="38"/>
      <c r="AQ22" s="38"/>
      <c r="AR22" s="38"/>
      <c r="AS22" s="37"/>
    </row>
    <row r="23" spans="1:45" ht="42" customHeight="1" x14ac:dyDescent="0.15">
      <c r="A23" s="2"/>
      <c r="B23" s="16" t="s">
        <v>140</v>
      </c>
      <c r="C23" s="17" t="s">
        <v>88</v>
      </c>
      <c r="D23" s="18" t="s">
        <v>141</v>
      </c>
      <c r="E23" s="18" t="s">
        <v>142</v>
      </c>
      <c r="F23" s="18" t="s">
        <v>143</v>
      </c>
      <c r="G23" s="19"/>
      <c r="H23" s="7"/>
      <c r="I23" s="5" t="s">
        <v>457</v>
      </c>
      <c r="J23" s="18" t="s">
        <v>547</v>
      </c>
      <c r="K23" s="18" t="s">
        <v>457</v>
      </c>
      <c r="L23" s="18" t="s">
        <v>548</v>
      </c>
      <c r="M23" s="18"/>
      <c r="N23" s="18" t="s">
        <v>469</v>
      </c>
      <c r="O23" s="16"/>
      <c r="P23" s="16"/>
      <c r="Q23" s="16">
        <v>34</v>
      </c>
      <c r="R23" s="16"/>
      <c r="S23" s="16"/>
      <c r="T23" s="16"/>
      <c r="U23" s="36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38"/>
      <c r="AP23" s="38"/>
      <c r="AQ23" s="38"/>
      <c r="AR23" s="38"/>
      <c r="AS23" s="37"/>
    </row>
    <row r="24" spans="1:45" ht="42" customHeight="1" x14ac:dyDescent="0.15">
      <c r="A24" s="2"/>
      <c r="B24" s="16" t="s">
        <v>144</v>
      </c>
      <c r="C24" s="17" t="s">
        <v>44</v>
      </c>
      <c r="D24" s="18" t="s">
        <v>549</v>
      </c>
      <c r="E24" s="18" t="s">
        <v>145</v>
      </c>
      <c r="F24" s="18" t="s">
        <v>146</v>
      </c>
      <c r="G24" s="16" t="s">
        <v>101</v>
      </c>
      <c r="H24" s="7" t="str">
        <f>HYPERLINK("#", "http://www.kashii-rh.net")</f>
        <v>http://www.kashii-rh.net</v>
      </c>
      <c r="I24" s="5" t="s">
        <v>487</v>
      </c>
      <c r="J24" s="18" t="s">
        <v>550</v>
      </c>
      <c r="K24" s="18" t="s">
        <v>551</v>
      </c>
      <c r="L24" s="18" t="s">
        <v>552</v>
      </c>
      <c r="M24" s="18" t="s">
        <v>487</v>
      </c>
      <c r="N24" s="18" t="s">
        <v>553</v>
      </c>
      <c r="O24" s="16"/>
      <c r="P24" s="16"/>
      <c r="Q24" s="16"/>
      <c r="R24" s="16"/>
      <c r="S24" s="16">
        <v>120</v>
      </c>
      <c r="T24" s="16"/>
      <c r="U24" s="36"/>
      <c r="V24" s="37"/>
      <c r="W24" s="37"/>
      <c r="X24" s="37"/>
      <c r="Y24" s="37"/>
      <c r="Z24" s="37"/>
      <c r="AA24" s="37"/>
      <c r="AB24" s="37"/>
      <c r="AC24" s="37"/>
      <c r="AD24" s="37"/>
      <c r="AE24" s="37"/>
      <c r="AF24" s="37"/>
      <c r="AG24" s="37"/>
      <c r="AH24" s="37"/>
      <c r="AI24" s="37"/>
      <c r="AJ24" s="37"/>
      <c r="AK24" s="37"/>
      <c r="AL24" s="37"/>
      <c r="AM24" s="37"/>
      <c r="AN24" s="37"/>
      <c r="AO24" s="38"/>
      <c r="AP24" s="38"/>
      <c r="AQ24" s="38"/>
      <c r="AR24" s="38"/>
      <c r="AS24" s="37"/>
    </row>
    <row r="25" spans="1:45" ht="28.15" customHeight="1" x14ac:dyDescent="0.15">
      <c r="A25" s="2"/>
      <c r="B25" s="16" t="s">
        <v>144</v>
      </c>
      <c r="C25" s="17" t="s">
        <v>45</v>
      </c>
      <c r="D25" s="18" t="s">
        <v>147</v>
      </c>
      <c r="E25" s="18" t="s">
        <v>148</v>
      </c>
      <c r="F25" s="18" t="s">
        <v>149</v>
      </c>
      <c r="G25" s="16" t="s">
        <v>101</v>
      </c>
      <c r="H25" s="7" t="str">
        <f>HYPERLINK("#", "http://www.kashiihara.or.jp")</f>
        <v>http://www.kashiihara.or.jp</v>
      </c>
      <c r="I25" s="5" t="s">
        <v>457</v>
      </c>
      <c r="J25" s="18" t="s">
        <v>554</v>
      </c>
      <c r="K25" s="18" t="s">
        <v>555</v>
      </c>
      <c r="L25" s="18" t="s">
        <v>556</v>
      </c>
      <c r="M25" s="18" t="s">
        <v>557</v>
      </c>
      <c r="N25" s="18" t="s">
        <v>558</v>
      </c>
      <c r="O25" s="16"/>
      <c r="P25" s="16"/>
      <c r="Q25" s="16">
        <v>122</v>
      </c>
      <c r="R25" s="16">
        <v>25</v>
      </c>
      <c r="S25" s="16">
        <v>45</v>
      </c>
      <c r="T25" s="16"/>
      <c r="U25" s="36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8"/>
      <c r="AP25" s="38"/>
      <c r="AQ25" s="38"/>
      <c r="AR25" s="38"/>
      <c r="AS25" s="37"/>
    </row>
    <row r="26" spans="1:45" ht="28.15" customHeight="1" x14ac:dyDescent="0.15">
      <c r="A26" s="2"/>
      <c r="B26" s="16" t="s">
        <v>144</v>
      </c>
      <c r="C26" s="17" t="s">
        <v>45</v>
      </c>
      <c r="D26" s="18" t="s">
        <v>150</v>
      </c>
      <c r="E26" s="18" t="s">
        <v>151</v>
      </c>
      <c r="F26" s="18" t="s">
        <v>152</v>
      </c>
      <c r="G26" s="16" t="s">
        <v>101</v>
      </c>
      <c r="H26" s="7" t="str">
        <f>HYPERLINK("#", "http://hikita-hp.com")</f>
        <v>http://hikita-hp.com</v>
      </c>
      <c r="I26" s="5"/>
      <c r="J26" s="18" t="s">
        <v>451</v>
      </c>
      <c r="K26" s="18" t="s">
        <v>483</v>
      </c>
      <c r="L26" s="18" t="s">
        <v>559</v>
      </c>
      <c r="M26" s="18" t="s">
        <v>483</v>
      </c>
      <c r="N26" s="18"/>
      <c r="O26" s="16"/>
      <c r="P26" s="16"/>
      <c r="Q26" s="16"/>
      <c r="R26" s="16"/>
      <c r="S26" s="16"/>
      <c r="T26" s="16"/>
      <c r="U26" s="36"/>
      <c r="V26" s="37"/>
      <c r="W26" s="37"/>
      <c r="X26" s="37"/>
      <c r="Y26" s="37"/>
      <c r="Z26" s="37"/>
      <c r="AA26" s="37"/>
      <c r="AB26" s="37"/>
      <c r="AC26" s="37"/>
      <c r="AD26" s="37"/>
      <c r="AE26" s="37"/>
      <c r="AF26" s="37"/>
      <c r="AG26" s="37"/>
      <c r="AH26" s="37"/>
      <c r="AI26" s="37"/>
      <c r="AJ26" s="37"/>
      <c r="AK26" s="37"/>
      <c r="AL26" s="37"/>
      <c r="AM26" s="37"/>
      <c r="AN26" s="37"/>
      <c r="AO26" s="38"/>
      <c r="AP26" s="38"/>
      <c r="AQ26" s="38"/>
      <c r="AR26" s="38"/>
      <c r="AS26" s="37"/>
    </row>
    <row r="27" spans="1:45" ht="28.15" customHeight="1" x14ac:dyDescent="0.15">
      <c r="A27" s="2"/>
      <c r="B27" s="16" t="s">
        <v>129</v>
      </c>
      <c r="C27" s="17" t="s">
        <v>73</v>
      </c>
      <c r="D27" s="18" t="s">
        <v>155</v>
      </c>
      <c r="E27" s="18" t="s">
        <v>156</v>
      </c>
      <c r="F27" s="18" t="s">
        <v>157</v>
      </c>
      <c r="G27" s="16" t="s">
        <v>101</v>
      </c>
      <c r="H27" s="7" t="str">
        <f>HYPERLINK("#", "https://www.emori-clinic.net/")</f>
        <v>https://www.emori-clinic.net/</v>
      </c>
      <c r="I27" s="5"/>
      <c r="J27" s="18" t="s">
        <v>451</v>
      </c>
      <c r="K27" s="18"/>
      <c r="L27" s="18"/>
      <c r="M27" s="18" t="s">
        <v>568</v>
      </c>
      <c r="N27" s="18"/>
      <c r="O27" s="16"/>
      <c r="P27" s="16"/>
      <c r="Q27" s="16"/>
      <c r="R27" s="16"/>
      <c r="S27" s="16"/>
      <c r="T27" s="16"/>
      <c r="U27" s="36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8"/>
      <c r="AP27" s="38"/>
      <c r="AQ27" s="38"/>
      <c r="AR27" s="38"/>
      <c r="AS27" s="37"/>
    </row>
    <row r="28" spans="1:45" ht="42" customHeight="1" x14ac:dyDescent="0.15">
      <c r="A28" s="2"/>
      <c r="B28" s="16" t="s">
        <v>129</v>
      </c>
      <c r="C28" s="17" t="s">
        <v>47</v>
      </c>
      <c r="D28" s="18" t="s">
        <v>560</v>
      </c>
      <c r="E28" s="18" t="s">
        <v>153</v>
      </c>
      <c r="F28" s="18" t="s">
        <v>154</v>
      </c>
      <c r="G28" s="16" t="s">
        <v>101</v>
      </c>
      <c r="H28" s="7" t="str">
        <f>HYPERLINK("#", "https://www.fukuoka-mirai.jp")</f>
        <v>https://www.fukuoka-mirai.jp</v>
      </c>
      <c r="I28" s="5" t="s">
        <v>487</v>
      </c>
      <c r="J28" s="18" t="s">
        <v>561</v>
      </c>
      <c r="K28" s="18" t="s">
        <v>562</v>
      </c>
      <c r="L28" s="18" t="s">
        <v>479</v>
      </c>
      <c r="M28" s="18" t="s">
        <v>563</v>
      </c>
      <c r="N28" s="18" t="s">
        <v>564</v>
      </c>
      <c r="O28" s="16"/>
      <c r="P28" s="16"/>
      <c r="Q28" s="16" t="s">
        <v>565</v>
      </c>
      <c r="R28" s="16" t="s">
        <v>566</v>
      </c>
      <c r="S28" s="16" t="s">
        <v>567</v>
      </c>
      <c r="T28" s="16">
        <v>20</v>
      </c>
      <c r="U28" s="36"/>
      <c r="V28" s="37"/>
      <c r="W28" s="37"/>
      <c r="X28" s="37"/>
      <c r="Y28" s="37"/>
      <c r="Z28" s="37"/>
      <c r="AA28" s="37"/>
      <c r="AB28" s="37"/>
      <c r="AC28" s="37"/>
      <c r="AD28" s="37"/>
      <c r="AE28" s="37"/>
      <c r="AF28" s="37"/>
      <c r="AG28" s="37"/>
      <c r="AH28" s="37"/>
      <c r="AI28" s="37"/>
      <c r="AJ28" s="37"/>
      <c r="AK28" s="37"/>
      <c r="AL28" s="37"/>
      <c r="AM28" s="37"/>
      <c r="AN28" s="37"/>
      <c r="AO28" s="38"/>
      <c r="AP28" s="38"/>
      <c r="AQ28" s="38"/>
      <c r="AR28" s="38"/>
      <c r="AS28" s="37"/>
    </row>
    <row r="29" spans="1:45" ht="55.9" customHeight="1" x14ac:dyDescent="0.15">
      <c r="A29" s="2"/>
      <c r="B29" s="16" t="s">
        <v>158</v>
      </c>
      <c r="C29" s="17" t="s">
        <v>65</v>
      </c>
      <c r="D29" s="18" t="s">
        <v>159</v>
      </c>
      <c r="E29" s="18" t="s">
        <v>160</v>
      </c>
      <c r="F29" s="18" t="s">
        <v>161</v>
      </c>
      <c r="G29" s="16" t="s">
        <v>101</v>
      </c>
      <c r="H29" s="7" t="str">
        <f>HYPERLINK("#", "https://www.kanbeseikei.com")</f>
        <v>https://www.kanbeseikei.com</v>
      </c>
      <c r="I29" s="5" t="s">
        <v>569</v>
      </c>
      <c r="J29" s="18" t="s">
        <v>161</v>
      </c>
      <c r="K29" s="18" t="s">
        <v>570</v>
      </c>
      <c r="L29" s="18" t="s">
        <v>518</v>
      </c>
      <c r="M29" s="18" t="s">
        <v>571</v>
      </c>
      <c r="N29" s="18" t="s">
        <v>572</v>
      </c>
      <c r="O29" s="16"/>
      <c r="P29" s="16"/>
      <c r="Q29" s="16"/>
      <c r="R29" s="16"/>
      <c r="S29" s="16"/>
      <c r="T29" s="16"/>
      <c r="U29" s="36"/>
      <c r="V29" s="37"/>
      <c r="W29" s="37"/>
      <c r="X29" s="37"/>
      <c r="Y29" s="37"/>
      <c r="Z29" s="37"/>
      <c r="AA29" s="37"/>
      <c r="AB29" s="37"/>
      <c r="AC29" s="37"/>
      <c r="AD29" s="37"/>
      <c r="AE29" s="37"/>
      <c r="AF29" s="37"/>
      <c r="AG29" s="37"/>
      <c r="AH29" s="37"/>
      <c r="AI29" s="37"/>
      <c r="AJ29" s="37"/>
      <c r="AK29" s="37"/>
      <c r="AL29" s="37"/>
      <c r="AM29" s="37"/>
      <c r="AN29" s="37"/>
      <c r="AO29" s="38"/>
      <c r="AP29" s="38"/>
      <c r="AQ29" s="38"/>
      <c r="AR29" s="38"/>
      <c r="AS29" s="37"/>
    </row>
    <row r="30" spans="1:45" ht="28.15" customHeight="1" x14ac:dyDescent="0.15">
      <c r="A30" s="2"/>
      <c r="B30" s="17" t="s">
        <v>162</v>
      </c>
      <c r="C30" s="17" t="s">
        <v>62</v>
      </c>
      <c r="D30" s="18" t="s">
        <v>163</v>
      </c>
      <c r="E30" s="18" t="s">
        <v>164</v>
      </c>
      <c r="F30" s="18" t="s">
        <v>165</v>
      </c>
      <c r="G30" s="16" t="s">
        <v>101</v>
      </c>
      <c r="H30" s="7" t="str">
        <f>HYPERLINK("#", "https://www.umeno-cl.com/")</f>
        <v>https://www.umeno-cl.com/</v>
      </c>
      <c r="I30" s="5" t="s">
        <v>104</v>
      </c>
      <c r="J30" s="18" t="s">
        <v>451</v>
      </c>
      <c r="K30" s="18" t="s">
        <v>596</v>
      </c>
      <c r="L30" s="18" t="s">
        <v>597</v>
      </c>
      <c r="M30" s="18" t="s">
        <v>597</v>
      </c>
      <c r="N30" s="18" t="s">
        <v>104</v>
      </c>
      <c r="O30" s="16"/>
      <c r="P30" s="16" t="s">
        <v>104</v>
      </c>
      <c r="Q30" s="16" t="s">
        <v>104</v>
      </c>
      <c r="R30" s="16" t="s">
        <v>104</v>
      </c>
      <c r="S30" s="16" t="s">
        <v>104</v>
      </c>
      <c r="T30" s="16" t="s">
        <v>104</v>
      </c>
      <c r="U30" s="36"/>
      <c r="V30" s="37"/>
      <c r="W30" s="37"/>
      <c r="X30" s="37"/>
      <c r="Y30" s="37"/>
      <c r="Z30" s="37"/>
      <c r="AA30" s="37"/>
      <c r="AB30" s="37"/>
      <c r="AC30" s="37"/>
      <c r="AD30" s="37"/>
      <c r="AE30" s="37"/>
      <c r="AF30" s="37"/>
      <c r="AG30" s="37"/>
      <c r="AH30" s="37"/>
      <c r="AI30" s="37"/>
      <c r="AJ30" s="37"/>
      <c r="AK30" s="37"/>
      <c r="AL30" s="37"/>
      <c r="AM30" s="37"/>
      <c r="AN30" s="37"/>
      <c r="AO30" s="38"/>
      <c r="AP30" s="38"/>
      <c r="AQ30" s="38"/>
      <c r="AR30" s="38"/>
      <c r="AS30" s="37"/>
    </row>
    <row r="31" spans="1:45" ht="42" customHeight="1" x14ac:dyDescent="0.15">
      <c r="A31" s="2"/>
      <c r="B31" s="17" t="s">
        <v>162</v>
      </c>
      <c r="C31" s="17" t="s">
        <v>62</v>
      </c>
      <c r="D31" s="18" t="s">
        <v>598</v>
      </c>
      <c r="E31" s="18" t="s">
        <v>166</v>
      </c>
      <c r="F31" s="18" t="s">
        <v>167</v>
      </c>
      <c r="G31" s="16" t="s">
        <v>101</v>
      </c>
      <c r="H31" s="7" t="str">
        <f>HYPERLINK("#", "http://www.kimura-hosp.or.jp")</f>
        <v>http://www.kimura-hosp.or.jp</v>
      </c>
      <c r="I31" s="5" t="s">
        <v>487</v>
      </c>
      <c r="J31" s="18" t="s">
        <v>599</v>
      </c>
      <c r="K31" s="18" t="s">
        <v>562</v>
      </c>
      <c r="L31" s="18" t="s">
        <v>600</v>
      </c>
      <c r="M31" s="18" t="s">
        <v>601</v>
      </c>
      <c r="N31" s="18" t="s">
        <v>572</v>
      </c>
      <c r="O31" s="16" t="s">
        <v>102</v>
      </c>
      <c r="P31" s="16" t="s">
        <v>104</v>
      </c>
      <c r="Q31" s="16"/>
      <c r="R31" s="16">
        <v>54</v>
      </c>
      <c r="S31" s="16"/>
      <c r="T31" s="16" t="s">
        <v>108</v>
      </c>
      <c r="U31" s="36"/>
      <c r="V31" s="37"/>
      <c r="W31" s="37"/>
      <c r="X31" s="37"/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8"/>
      <c r="AP31" s="38"/>
      <c r="AQ31" s="38"/>
      <c r="AR31" s="38"/>
      <c r="AS31" s="37"/>
    </row>
    <row r="32" spans="1:45" s="20" customFormat="1" ht="28.15" customHeight="1" x14ac:dyDescent="0.15">
      <c r="A32" s="2"/>
      <c r="B32" s="17" t="s">
        <v>162</v>
      </c>
      <c r="C32" s="17" t="s">
        <v>62</v>
      </c>
      <c r="D32" s="18" t="s">
        <v>602</v>
      </c>
      <c r="E32" s="18" t="s">
        <v>603</v>
      </c>
      <c r="F32" s="18" t="s">
        <v>604</v>
      </c>
      <c r="G32" s="16" t="s">
        <v>101</v>
      </c>
      <c r="H32" s="7" t="str">
        <f>HYPERLINK("#", "https://www.chidoribashi-hp.or.jp")</f>
        <v>https://www.chidoribashi-hp.or.jp</v>
      </c>
      <c r="I32" s="5" t="s">
        <v>457</v>
      </c>
      <c r="J32" s="18" t="s">
        <v>604</v>
      </c>
      <c r="K32" s="18" t="s">
        <v>457</v>
      </c>
      <c r="L32" s="18" t="s">
        <v>605</v>
      </c>
      <c r="M32" s="18" t="s">
        <v>606</v>
      </c>
      <c r="N32" s="18" t="s">
        <v>607</v>
      </c>
      <c r="O32" s="16"/>
      <c r="P32" s="16" t="s">
        <v>492</v>
      </c>
      <c r="Q32" s="16"/>
      <c r="R32" s="16">
        <v>57</v>
      </c>
      <c r="S32" s="16">
        <v>60</v>
      </c>
      <c r="T32" s="16"/>
      <c r="U32" s="36"/>
      <c r="V32" s="39"/>
      <c r="W32" s="39"/>
      <c r="X32" s="39"/>
      <c r="Y32" s="39"/>
      <c r="Z32" s="39"/>
      <c r="AA32" s="39"/>
      <c r="AB32" s="39"/>
      <c r="AC32" s="39"/>
      <c r="AD32" s="39"/>
      <c r="AE32" s="39"/>
      <c r="AF32" s="39"/>
      <c r="AG32" s="39"/>
      <c r="AH32" s="39"/>
      <c r="AI32" s="39"/>
      <c r="AJ32" s="39"/>
      <c r="AK32" s="39"/>
      <c r="AL32" s="39"/>
      <c r="AM32" s="39"/>
      <c r="AN32" s="39"/>
      <c r="AO32" s="40"/>
      <c r="AP32" s="40"/>
      <c r="AQ32" s="40"/>
      <c r="AR32" s="40"/>
      <c r="AS32" s="39"/>
    </row>
    <row r="33" spans="1:45" ht="28.15" customHeight="1" x14ac:dyDescent="0.15">
      <c r="A33" s="2"/>
      <c r="B33" s="17" t="s">
        <v>162</v>
      </c>
      <c r="C33" s="17" t="s">
        <v>38</v>
      </c>
      <c r="D33" s="18" t="s">
        <v>573</v>
      </c>
      <c r="E33" s="18" t="s">
        <v>574</v>
      </c>
      <c r="F33" s="18" t="s">
        <v>575</v>
      </c>
      <c r="G33" s="16" t="s">
        <v>101</v>
      </c>
      <c r="H33" s="7" t="s">
        <v>576</v>
      </c>
      <c r="I33" s="5"/>
      <c r="J33" s="18" t="s">
        <v>451</v>
      </c>
      <c r="K33" s="18"/>
      <c r="L33" s="18"/>
      <c r="M33" s="18" t="s">
        <v>577</v>
      </c>
      <c r="N33" s="18"/>
      <c r="O33" s="16"/>
      <c r="P33" s="16"/>
      <c r="Q33" s="16"/>
      <c r="R33" s="16"/>
      <c r="S33" s="16"/>
      <c r="T33" s="16"/>
      <c r="U33" s="36"/>
      <c r="V33" s="37"/>
      <c r="W33" s="37"/>
      <c r="X33" s="37"/>
      <c r="Y33" s="37"/>
      <c r="Z33" s="37"/>
      <c r="AA33" s="37"/>
      <c r="AB33" s="37"/>
      <c r="AC33" s="37"/>
      <c r="AD33" s="37"/>
      <c r="AE33" s="37"/>
      <c r="AF33" s="37"/>
      <c r="AG33" s="37"/>
      <c r="AH33" s="37"/>
      <c r="AI33" s="37"/>
      <c r="AJ33" s="37"/>
      <c r="AK33" s="37"/>
      <c r="AL33" s="37"/>
      <c r="AM33" s="37"/>
      <c r="AN33" s="37"/>
      <c r="AO33" s="38"/>
      <c r="AP33" s="38"/>
      <c r="AQ33" s="38"/>
      <c r="AR33" s="38"/>
      <c r="AS33" s="37"/>
    </row>
    <row r="34" spans="1:45" ht="28.15" customHeight="1" x14ac:dyDescent="0.15">
      <c r="A34" s="2"/>
      <c r="B34" s="17" t="s">
        <v>162</v>
      </c>
      <c r="C34" s="17" t="s">
        <v>38</v>
      </c>
      <c r="D34" s="18" t="s">
        <v>578</v>
      </c>
      <c r="E34" s="18" t="s">
        <v>579</v>
      </c>
      <c r="F34" s="18" t="s">
        <v>580</v>
      </c>
      <c r="G34" s="16" t="s">
        <v>101</v>
      </c>
      <c r="H34" s="7" t="str">
        <f>HYPERLINK("#", "http://morishita-mc.jp/")</f>
        <v>http://morishita-mc.jp/</v>
      </c>
      <c r="I34" s="5"/>
      <c r="J34" s="18" t="s">
        <v>580</v>
      </c>
      <c r="K34" s="18"/>
      <c r="L34" s="18"/>
      <c r="M34" s="18"/>
      <c r="N34" s="18"/>
      <c r="O34" s="16"/>
      <c r="P34" s="16" t="s">
        <v>104</v>
      </c>
      <c r="Q34" s="16" t="s">
        <v>104</v>
      </c>
      <c r="R34" s="16" t="s">
        <v>104</v>
      </c>
      <c r="S34" s="16" t="s">
        <v>104</v>
      </c>
      <c r="T34" s="16" t="s">
        <v>104</v>
      </c>
      <c r="U34" s="36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8"/>
      <c r="AP34" s="38"/>
      <c r="AQ34" s="38"/>
      <c r="AR34" s="38"/>
      <c r="AS34" s="37"/>
    </row>
    <row r="35" spans="1:45" ht="42" customHeight="1" x14ac:dyDescent="0.15">
      <c r="A35" s="2"/>
      <c r="B35" s="17" t="s">
        <v>162</v>
      </c>
      <c r="C35" s="17" t="s">
        <v>38</v>
      </c>
      <c r="D35" s="18" t="s">
        <v>581</v>
      </c>
      <c r="E35" s="18" t="s">
        <v>582</v>
      </c>
      <c r="F35" s="18" t="s">
        <v>583</v>
      </c>
      <c r="G35" s="16" t="s">
        <v>101</v>
      </c>
      <c r="H35" s="7" t="str">
        <f>HYPERLINK("#", "http://www.harasanshin.or.jp")</f>
        <v>http://www.harasanshin.or.jp</v>
      </c>
      <c r="I35" s="5" t="s">
        <v>584</v>
      </c>
      <c r="J35" s="18" t="s">
        <v>585</v>
      </c>
      <c r="K35" s="18" t="s">
        <v>586</v>
      </c>
      <c r="L35" s="18" t="s">
        <v>587</v>
      </c>
      <c r="M35" s="18" t="s">
        <v>588</v>
      </c>
      <c r="N35" s="18" t="s">
        <v>469</v>
      </c>
      <c r="O35" s="16"/>
      <c r="P35" s="16"/>
      <c r="Q35" s="16"/>
      <c r="R35" s="16">
        <v>50</v>
      </c>
      <c r="S35" s="16"/>
      <c r="T35" s="16"/>
      <c r="U35" s="36"/>
      <c r="V35" s="37"/>
      <c r="W35" s="37"/>
      <c r="X35" s="37"/>
      <c r="Y35" s="37"/>
      <c r="Z35" s="37"/>
      <c r="AA35" s="37"/>
      <c r="AB35" s="37"/>
      <c r="AC35" s="37"/>
      <c r="AD35" s="37"/>
      <c r="AE35" s="37"/>
      <c r="AF35" s="37"/>
      <c r="AG35" s="37"/>
      <c r="AH35" s="37"/>
      <c r="AI35" s="37"/>
      <c r="AJ35" s="37"/>
      <c r="AK35" s="37"/>
      <c r="AL35" s="37"/>
      <c r="AM35" s="37"/>
      <c r="AN35" s="37"/>
      <c r="AO35" s="38"/>
      <c r="AP35" s="38"/>
      <c r="AQ35" s="38"/>
      <c r="AR35" s="38"/>
      <c r="AS35" s="37"/>
    </row>
    <row r="36" spans="1:45" ht="28.15" customHeight="1" x14ac:dyDescent="0.15">
      <c r="A36" s="2"/>
      <c r="B36" s="17" t="s">
        <v>162</v>
      </c>
      <c r="C36" s="17" t="s">
        <v>38</v>
      </c>
      <c r="D36" s="18" t="s">
        <v>589</v>
      </c>
      <c r="E36" s="18" t="s">
        <v>590</v>
      </c>
      <c r="F36" s="18" t="s">
        <v>591</v>
      </c>
      <c r="G36" s="16" t="s">
        <v>101</v>
      </c>
      <c r="H36" s="7" t="str">
        <f>HYPERLINK("#", "https://www.ohshimaganka.com/")</f>
        <v>https://www.ohshimaganka.com/</v>
      </c>
      <c r="I36" s="5" t="s">
        <v>592</v>
      </c>
      <c r="J36" s="18" t="s">
        <v>591</v>
      </c>
      <c r="K36" s="18" t="s">
        <v>593</v>
      </c>
      <c r="L36" s="18" t="s">
        <v>594</v>
      </c>
      <c r="M36" s="18" t="s">
        <v>595</v>
      </c>
      <c r="N36" s="18"/>
      <c r="O36" s="16"/>
      <c r="P36" s="16"/>
      <c r="Q36" s="16"/>
      <c r="R36" s="16"/>
      <c r="S36" s="16"/>
      <c r="T36" s="16"/>
      <c r="U36" s="36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8"/>
      <c r="AP36" s="38"/>
      <c r="AQ36" s="38"/>
      <c r="AR36" s="38"/>
      <c r="AS36" s="37"/>
    </row>
    <row r="37" spans="1:45" ht="70.150000000000006" customHeight="1" x14ac:dyDescent="0.15">
      <c r="A37" s="2"/>
      <c r="B37" s="17" t="s">
        <v>168</v>
      </c>
      <c r="C37" s="17" t="s">
        <v>48</v>
      </c>
      <c r="D37" s="18" t="s">
        <v>169</v>
      </c>
      <c r="E37" s="18" t="s">
        <v>170</v>
      </c>
      <c r="F37" s="18" t="s">
        <v>171</v>
      </c>
      <c r="G37" s="16" t="s">
        <v>101</v>
      </c>
      <c r="H37" s="7" t="str">
        <f>HYPERLINK("#", "https://nagara-clinic.jp/")</f>
        <v>https://nagara-clinic.jp/</v>
      </c>
      <c r="I37" s="5" t="s">
        <v>608</v>
      </c>
      <c r="J37" s="18" t="s">
        <v>171</v>
      </c>
      <c r="K37" s="18" t="s">
        <v>609</v>
      </c>
      <c r="L37" s="18" t="s">
        <v>610</v>
      </c>
      <c r="M37" s="18" t="s">
        <v>611</v>
      </c>
      <c r="N37" s="18" t="s">
        <v>612</v>
      </c>
      <c r="O37" s="16" t="s">
        <v>102</v>
      </c>
      <c r="P37" s="16"/>
      <c r="Q37" s="16"/>
      <c r="R37" s="16"/>
      <c r="S37" s="16"/>
      <c r="T37" s="16"/>
      <c r="U37" s="36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8"/>
      <c r="AP37" s="38"/>
      <c r="AQ37" s="38"/>
      <c r="AR37" s="38"/>
      <c r="AS37" s="37"/>
    </row>
    <row r="38" spans="1:45" ht="28.15" customHeight="1" x14ac:dyDescent="0.15">
      <c r="A38" s="2"/>
      <c r="B38" s="17" t="s">
        <v>172</v>
      </c>
      <c r="C38" s="17" t="s">
        <v>60</v>
      </c>
      <c r="D38" s="18" t="s">
        <v>613</v>
      </c>
      <c r="E38" s="18" t="s">
        <v>614</v>
      </c>
      <c r="F38" s="18" t="s">
        <v>173</v>
      </c>
      <c r="G38" s="16" t="s">
        <v>101</v>
      </c>
      <c r="H38" s="7" t="s">
        <v>615</v>
      </c>
      <c r="I38" s="5" t="s">
        <v>104</v>
      </c>
      <c r="J38" s="18" t="s">
        <v>451</v>
      </c>
      <c r="K38" s="18" t="s">
        <v>616</v>
      </c>
      <c r="L38" s="18" t="s">
        <v>617</v>
      </c>
      <c r="M38" s="18" t="s">
        <v>618</v>
      </c>
      <c r="N38" s="18" t="s">
        <v>104</v>
      </c>
      <c r="O38" s="16"/>
      <c r="P38" s="16"/>
      <c r="Q38" s="16" t="s">
        <v>619</v>
      </c>
      <c r="R38" s="16" t="s">
        <v>104</v>
      </c>
      <c r="S38" s="16" t="s">
        <v>104</v>
      </c>
      <c r="T38" s="16" t="s">
        <v>104</v>
      </c>
      <c r="U38" s="36"/>
      <c r="V38" s="37"/>
      <c r="W38" s="37"/>
      <c r="X38" s="37"/>
      <c r="Y38" s="37"/>
      <c r="Z38" s="37"/>
      <c r="AA38" s="37"/>
      <c r="AB38" s="37"/>
      <c r="AC38" s="37"/>
      <c r="AD38" s="37"/>
      <c r="AE38" s="37"/>
      <c r="AF38" s="37"/>
      <c r="AG38" s="37"/>
      <c r="AH38" s="37"/>
      <c r="AI38" s="37"/>
      <c r="AJ38" s="37"/>
      <c r="AK38" s="37"/>
      <c r="AL38" s="37"/>
      <c r="AM38" s="37"/>
      <c r="AN38" s="37"/>
      <c r="AO38" s="38"/>
      <c r="AP38" s="38"/>
      <c r="AQ38" s="38"/>
      <c r="AR38" s="38"/>
      <c r="AS38" s="37"/>
    </row>
    <row r="39" spans="1:45" ht="28.15" customHeight="1" x14ac:dyDescent="0.15">
      <c r="A39" s="2"/>
      <c r="B39" s="17" t="s">
        <v>174</v>
      </c>
      <c r="C39" s="17" t="s">
        <v>50</v>
      </c>
      <c r="D39" s="18" t="s">
        <v>175</v>
      </c>
      <c r="E39" s="18" t="s">
        <v>176</v>
      </c>
      <c r="F39" s="18" t="s">
        <v>177</v>
      </c>
      <c r="G39" s="16" t="s">
        <v>101</v>
      </c>
      <c r="H39" s="7" t="str">
        <f>HYPERLINK("#", "https://kanenokuma-hp.jp/")</f>
        <v>https://kanenokuma-hp.jp/</v>
      </c>
      <c r="I39" s="5" t="s">
        <v>628</v>
      </c>
      <c r="J39" s="18" t="s">
        <v>177</v>
      </c>
      <c r="K39" s="18" t="s">
        <v>629</v>
      </c>
      <c r="L39" s="18" t="s">
        <v>630</v>
      </c>
      <c r="M39" s="18"/>
      <c r="N39" s="18" t="s">
        <v>631</v>
      </c>
      <c r="O39" s="16"/>
      <c r="P39" s="16" t="s">
        <v>492</v>
      </c>
      <c r="Q39" s="16">
        <v>353</v>
      </c>
      <c r="R39" s="16">
        <v>42</v>
      </c>
      <c r="S39" s="16"/>
      <c r="T39" s="16"/>
      <c r="U39" s="36"/>
      <c r="V39" s="37"/>
      <c r="W39" s="37"/>
      <c r="X39" s="37"/>
      <c r="Y39" s="37"/>
      <c r="Z39" s="37"/>
      <c r="AA39" s="37"/>
      <c r="AB39" s="37"/>
      <c r="AC39" s="37"/>
      <c r="AD39" s="37"/>
      <c r="AE39" s="37"/>
      <c r="AF39" s="37"/>
      <c r="AG39" s="37"/>
      <c r="AH39" s="37"/>
      <c r="AI39" s="37"/>
      <c r="AJ39" s="37"/>
      <c r="AK39" s="37"/>
      <c r="AL39" s="37"/>
      <c r="AM39" s="37"/>
      <c r="AN39" s="37"/>
      <c r="AO39" s="38"/>
      <c r="AP39" s="38"/>
      <c r="AQ39" s="38"/>
      <c r="AR39" s="38"/>
      <c r="AS39" s="37"/>
    </row>
    <row r="40" spans="1:45" ht="28.15" customHeight="1" x14ac:dyDescent="0.15">
      <c r="A40" s="2"/>
      <c r="B40" s="17" t="s">
        <v>174</v>
      </c>
      <c r="C40" s="17" t="s">
        <v>31</v>
      </c>
      <c r="D40" s="18" t="s">
        <v>620</v>
      </c>
      <c r="E40" s="18" t="s">
        <v>621</v>
      </c>
      <c r="F40" s="18" t="s">
        <v>622</v>
      </c>
      <c r="G40" s="16" t="s">
        <v>101</v>
      </c>
      <c r="H40" s="7" t="str">
        <f>HYPERLINK("#", "https://naganohp.com")</f>
        <v>https://naganohp.com</v>
      </c>
      <c r="I40" s="5" t="s">
        <v>623</v>
      </c>
      <c r="J40" s="18" t="s">
        <v>451</v>
      </c>
      <c r="K40" s="18" t="s">
        <v>624</v>
      </c>
      <c r="L40" s="18" t="s">
        <v>625</v>
      </c>
      <c r="M40" s="18" t="s">
        <v>625</v>
      </c>
      <c r="N40" s="18" t="s">
        <v>626</v>
      </c>
      <c r="O40" s="16"/>
      <c r="P40" s="16"/>
      <c r="Q40" s="16" t="s">
        <v>627</v>
      </c>
      <c r="R40" s="16"/>
      <c r="S40" s="16"/>
      <c r="T40" s="16"/>
      <c r="U40" s="36"/>
      <c r="V40" s="37"/>
      <c r="W40" s="37"/>
      <c r="X40" s="37"/>
      <c r="Y40" s="37"/>
      <c r="Z40" s="37"/>
      <c r="AA40" s="37"/>
      <c r="AB40" s="37"/>
      <c r="AC40" s="37"/>
      <c r="AD40" s="37"/>
      <c r="AE40" s="37"/>
      <c r="AF40" s="37"/>
      <c r="AG40" s="37"/>
      <c r="AH40" s="37"/>
      <c r="AI40" s="37"/>
      <c r="AJ40" s="37"/>
      <c r="AK40" s="37"/>
      <c r="AL40" s="37"/>
      <c r="AM40" s="37"/>
      <c r="AN40" s="37"/>
      <c r="AO40" s="38"/>
      <c r="AP40" s="38"/>
      <c r="AQ40" s="38"/>
      <c r="AR40" s="38"/>
      <c r="AS40" s="37"/>
    </row>
    <row r="41" spans="1:45" ht="42" customHeight="1" x14ac:dyDescent="0.15">
      <c r="A41" s="2"/>
      <c r="B41" s="17" t="s">
        <v>178</v>
      </c>
      <c r="C41" s="17" t="s">
        <v>54</v>
      </c>
      <c r="D41" s="18" t="s">
        <v>632</v>
      </c>
      <c r="E41" s="18" t="s">
        <v>179</v>
      </c>
      <c r="F41" s="18" t="s">
        <v>180</v>
      </c>
      <c r="G41" s="16" t="s">
        <v>101</v>
      </c>
      <c r="H41" s="7" t="str">
        <f>HYPERLINK("#", "http://www.saku.or.jp")</f>
        <v>http://www.saku.or.jp</v>
      </c>
      <c r="I41" s="5" t="s">
        <v>633</v>
      </c>
      <c r="J41" s="18" t="s">
        <v>634</v>
      </c>
      <c r="K41" s="18" t="s">
        <v>624</v>
      </c>
      <c r="L41" s="18" t="s">
        <v>635</v>
      </c>
      <c r="M41" s="18" t="s">
        <v>592</v>
      </c>
      <c r="N41" s="18" t="s">
        <v>636</v>
      </c>
      <c r="O41" s="16"/>
      <c r="P41" s="16" t="s">
        <v>104</v>
      </c>
      <c r="Q41" s="16"/>
      <c r="R41" s="16" t="s">
        <v>637</v>
      </c>
      <c r="S41" s="16" t="s">
        <v>638</v>
      </c>
      <c r="T41" s="16"/>
      <c r="U41" s="36"/>
      <c r="V41" s="37"/>
      <c r="W41" s="37"/>
      <c r="X41" s="37"/>
      <c r="Y41" s="37"/>
      <c r="Z41" s="37"/>
      <c r="AA41" s="37"/>
      <c r="AB41" s="37"/>
      <c r="AC41" s="37"/>
      <c r="AD41" s="37"/>
      <c r="AE41" s="37"/>
      <c r="AF41" s="37"/>
      <c r="AG41" s="37"/>
      <c r="AH41" s="37"/>
      <c r="AI41" s="37"/>
      <c r="AJ41" s="37"/>
      <c r="AK41" s="37"/>
      <c r="AL41" s="37"/>
      <c r="AM41" s="37"/>
      <c r="AN41" s="37"/>
      <c r="AO41" s="38"/>
      <c r="AP41" s="38"/>
      <c r="AQ41" s="38"/>
      <c r="AR41" s="38"/>
      <c r="AS41" s="37"/>
    </row>
    <row r="42" spans="1:45" ht="55.9" customHeight="1" x14ac:dyDescent="0.15">
      <c r="A42" s="2"/>
      <c r="B42" s="17" t="s">
        <v>181</v>
      </c>
      <c r="C42" s="17" t="s">
        <v>0</v>
      </c>
      <c r="D42" s="18" t="s">
        <v>188</v>
      </c>
      <c r="E42" s="18" t="s">
        <v>189</v>
      </c>
      <c r="F42" s="18" t="s">
        <v>190</v>
      </c>
      <c r="G42" s="16" t="s">
        <v>101</v>
      </c>
      <c r="H42" s="7" t="str">
        <f>HYPERLINK("#", "https://yuaikai-tomoda.or.jp/")</f>
        <v>https://yuaikai-tomoda.or.jp/</v>
      </c>
      <c r="I42" s="5" t="s">
        <v>487</v>
      </c>
      <c r="J42" s="18" t="s">
        <v>644</v>
      </c>
      <c r="K42" s="18" t="s">
        <v>562</v>
      </c>
      <c r="L42" s="18" t="s">
        <v>645</v>
      </c>
      <c r="M42" s="18" t="s">
        <v>646</v>
      </c>
      <c r="N42" s="18" t="s">
        <v>647</v>
      </c>
      <c r="O42" s="16" t="s">
        <v>102</v>
      </c>
      <c r="P42" s="16"/>
      <c r="Q42" s="16"/>
      <c r="R42" s="16">
        <v>26</v>
      </c>
      <c r="S42" s="16"/>
      <c r="T42" s="16">
        <v>16</v>
      </c>
      <c r="U42" s="36"/>
      <c r="V42" s="37"/>
      <c r="W42" s="37"/>
      <c r="X42" s="37"/>
      <c r="Y42" s="37"/>
      <c r="Z42" s="37"/>
      <c r="AA42" s="37"/>
      <c r="AB42" s="37"/>
      <c r="AC42" s="37"/>
      <c r="AD42" s="37"/>
      <c r="AE42" s="37"/>
      <c r="AF42" s="37"/>
      <c r="AG42" s="37"/>
      <c r="AH42" s="37"/>
      <c r="AI42" s="37"/>
      <c r="AJ42" s="37"/>
      <c r="AK42" s="37"/>
      <c r="AL42" s="37"/>
      <c r="AM42" s="37"/>
      <c r="AN42" s="37"/>
      <c r="AO42" s="38"/>
      <c r="AP42" s="38"/>
      <c r="AQ42" s="38"/>
      <c r="AR42" s="38"/>
      <c r="AS42" s="37"/>
    </row>
    <row r="43" spans="1:45" ht="28.15" customHeight="1" x14ac:dyDescent="0.15">
      <c r="A43" s="2"/>
      <c r="B43" s="17" t="s">
        <v>181</v>
      </c>
      <c r="C43" s="17" t="s">
        <v>57</v>
      </c>
      <c r="D43" s="18" t="s">
        <v>182</v>
      </c>
      <c r="E43" s="18" t="s">
        <v>183</v>
      </c>
      <c r="F43" s="18" t="s">
        <v>184</v>
      </c>
      <c r="G43" s="16" t="s">
        <v>101</v>
      </c>
      <c r="H43" s="7" t="str">
        <f>HYPERLINK("#", "http://www.komorita.com")</f>
        <v>http://www.komorita.com</v>
      </c>
      <c r="I43" s="5"/>
      <c r="J43" s="18" t="s">
        <v>184</v>
      </c>
      <c r="K43" s="18" t="s">
        <v>639</v>
      </c>
      <c r="L43" s="18" t="s">
        <v>640</v>
      </c>
      <c r="M43" s="18" t="s">
        <v>577</v>
      </c>
      <c r="N43" s="18"/>
      <c r="O43" s="16" t="s">
        <v>102</v>
      </c>
      <c r="P43" s="16" t="s">
        <v>104</v>
      </c>
      <c r="Q43" s="16"/>
      <c r="R43" s="16"/>
      <c r="S43" s="16"/>
      <c r="T43" s="16"/>
      <c r="U43" s="36"/>
      <c r="V43" s="37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8"/>
      <c r="AP43" s="38"/>
      <c r="AQ43" s="38"/>
      <c r="AR43" s="38"/>
      <c r="AS43" s="37"/>
    </row>
    <row r="44" spans="1:45" ht="28.15" customHeight="1" x14ac:dyDescent="0.15">
      <c r="A44" s="2"/>
      <c r="B44" s="17" t="s">
        <v>181</v>
      </c>
      <c r="C44" s="17" t="s">
        <v>57</v>
      </c>
      <c r="D44" s="18" t="s">
        <v>185</v>
      </c>
      <c r="E44" s="18" t="s">
        <v>186</v>
      </c>
      <c r="F44" s="18" t="s">
        <v>187</v>
      </c>
      <c r="G44" s="19"/>
      <c r="H44" s="7"/>
      <c r="I44" s="5" t="s">
        <v>185</v>
      </c>
      <c r="J44" s="18" t="s">
        <v>187</v>
      </c>
      <c r="K44" s="18" t="s">
        <v>641</v>
      </c>
      <c r="L44" s="18" t="s">
        <v>642</v>
      </c>
      <c r="M44" s="18"/>
      <c r="N44" s="18" t="s">
        <v>643</v>
      </c>
      <c r="O44" s="16" t="s">
        <v>102</v>
      </c>
      <c r="P44" s="16"/>
      <c r="Q44" s="16"/>
      <c r="R44" s="16"/>
      <c r="S44" s="16"/>
      <c r="T44" s="16"/>
      <c r="U44" s="36"/>
      <c r="V44" s="37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8"/>
      <c r="AP44" s="38"/>
      <c r="AQ44" s="38"/>
      <c r="AR44" s="38"/>
      <c r="AS44" s="37"/>
    </row>
    <row r="45" spans="1:45" ht="28.15" customHeight="1" x14ac:dyDescent="0.15">
      <c r="A45" s="2"/>
      <c r="B45" s="17" t="s">
        <v>191</v>
      </c>
      <c r="C45" s="17" t="s">
        <v>71</v>
      </c>
      <c r="D45" s="18" t="s">
        <v>192</v>
      </c>
      <c r="E45" s="18" t="s">
        <v>193</v>
      </c>
      <c r="F45" s="18" t="s">
        <v>194</v>
      </c>
      <c r="G45" s="16" t="s">
        <v>101</v>
      </c>
      <c r="H45" s="7" t="str">
        <f>HYPERLINK("#", "https://www.lta-yoshizuka-g.jp/")</f>
        <v>https://www.lta-yoshizuka-g.jp/</v>
      </c>
      <c r="I45" s="5" t="s">
        <v>487</v>
      </c>
      <c r="J45" s="18" t="s">
        <v>651</v>
      </c>
      <c r="K45" s="18" t="s">
        <v>562</v>
      </c>
      <c r="L45" s="18" t="s">
        <v>652</v>
      </c>
      <c r="M45" s="18"/>
      <c r="N45" s="18" t="s">
        <v>653</v>
      </c>
      <c r="O45" s="16"/>
      <c r="P45" s="16"/>
      <c r="Q45" s="16">
        <v>44</v>
      </c>
      <c r="R45" s="16">
        <v>47</v>
      </c>
      <c r="S45" s="16">
        <v>52</v>
      </c>
      <c r="T45" s="16"/>
      <c r="U45" s="36"/>
      <c r="V45" s="37"/>
      <c r="W45" s="37"/>
      <c r="X45" s="37"/>
      <c r="Y45" s="37"/>
      <c r="Z45" s="37"/>
      <c r="AA45" s="37"/>
      <c r="AB45" s="37"/>
      <c r="AC45" s="37"/>
      <c r="AD45" s="37"/>
      <c r="AE45" s="37"/>
      <c r="AF45" s="37"/>
      <c r="AG45" s="37"/>
      <c r="AH45" s="37"/>
      <c r="AI45" s="37"/>
      <c r="AJ45" s="37"/>
      <c r="AK45" s="37"/>
      <c r="AL45" s="37"/>
      <c r="AM45" s="37"/>
      <c r="AN45" s="37"/>
      <c r="AO45" s="38"/>
      <c r="AP45" s="38"/>
      <c r="AQ45" s="38"/>
      <c r="AR45" s="38"/>
      <c r="AS45" s="37"/>
    </row>
    <row r="46" spans="1:45" ht="42" customHeight="1" x14ac:dyDescent="0.15">
      <c r="A46" s="2"/>
      <c r="B46" s="17" t="s">
        <v>191</v>
      </c>
      <c r="C46" s="17" t="s">
        <v>71</v>
      </c>
      <c r="D46" s="18" t="s">
        <v>195</v>
      </c>
      <c r="E46" s="18" t="s">
        <v>196</v>
      </c>
      <c r="F46" s="18" t="s">
        <v>197</v>
      </c>
      <c r="G46" s="16" t="s">
        <v>101</v>
      </c>
      <c r="H46" s="7" t="str">
        <f>HYPERLINK("#", "http://www.fcho.jp/shiminhp/")</f>
        <v>http://www.fcho.jp/shiminhp/</v>
      </c>
      <c r="I46" s="5" t="s">
        <v>487</v>
      </c>
      <c r="J46" s="18" t="s">
        <v>654</v>
      </c>
      <c r="K46" s="18" t="s">
        <v>655</v>
      </c>
      <c r="L46" s="18" t="s">
        <v>656</v>
      </c>
      <c r="M46" s="18" t="s">
        <v>657</v>
      </c>
      <c r="N46" s="18" t="s">
        <v>104</v>
      </c>
      <c r="O46" s="16"/>
      <c r="P46" s="16"/>
      <c r="Q46" s="16" t="s">
        <v>104</v>
      </c>
      <c r="R46" s="16" t="s">
        <v>104</v>
      </c>
      <c r="S46" s="16" t="s">
        <v>104</v>
      </c>
      <c r="T46" s="16" t="s">
        <v>104</v>
      </c>
      <c r="U46" s="36"/>
      <c r="V46" s="37"/>
      <c r="W46" s="37"/>
      <c r="X46" s="37"/>
      <c r="Y46" s="37"/>
      <c r="Z46" s="37"/>
      <c r="AA46" s="37"/>
      <c r="AB46" s="37"/>
      <c r="AC46" s="37"/>
      <c r="AD46" s="37"/>
      <c r="AE46" s="37"/>
      <c r="AF46" s="37"/>
      <c r="AG46" s="37"/>
      <c r="AH46" s="37"/>
      <c r="AI46" s="37"/>
      <c r="AJ46" s="37"/>
      <c r="AK46" s="37"/>
      <c r="AL46" s="37"/>
      <c r="AM46" s="37"/>
      <c r="AN46" s="37"/>
      <c r="AO46" s="38"/>
      <c r="AP46" s="38"/>
      <c r="AQ46" s="38"/>
      <c r="AR46" s="38"/>
      <c r="AS46" s="37"/>
    </row>
    <row r="47" spans="1:45" ht="28.15" customHeight="1" x14ac:dyDescent="0.15">
      <c r="A47" s="2"/>
      <c r="B47" s="17" t="s">
        <v>191</v>
      </c>
      <c r="C47" s="17" t="s">
        <v>32</v>
      </c>
      <c r="D47" s="18" t="s">
        <v>648</v>
      </c>
      <c r="E47" s="18" t="s">
        <v>649</v>
      </c>
      <c r="F47" s="18" t="s">
        <v>650</v>
      </c>
      <c r="G47" s="16" t="s">
        <v>101</v>
      </c>
      <c r="H47" s="7" t="str">
        <f>HYPERLINK("#", "http://www.yamamotoseikeigeka.jp/")</f>
        <v>http://www.yamamotoseikeigeka.jp/</v>
      </c>
      <c r="I47" s="5"/>
      <c r="J47" s="18" t="s">
        <v>451</v>
      </c>
      <c r="K47" s="18"/>
      <c r="L47" s="18"/>
      <c r="M47" s="18"/>
      <c r="N47" s="18" t="s">
        <v>572</v>
      </c>
      <c r="O47" s="16"/>
      <c r="P47" s="16"/>
      <c r="Q47" s="16">
        <v>12</v>
      </c>
      <c r="R47" s="16"/>
      <c r="S47" s="16"/>
      <c r="T47" s="16"/>
      <c r="U47" s="36"/>
      <c r="V47" s="37"/>
      <c r="W47" s="37"/>
      <c r="X47" s="37"/>
      <c r="Y47" s="37"/>
      <c r="Z47" s="37"/>
      <c r="AA47" s="37"/>
      <c r="AB47" s="37"/>
      <c r="AC47" s="37"/>
      <c r="AD47" s="37"/>
      <c r="AE47" s="37"/>
      <c r="AF47" s="37"/>
      <c r="AG47" s="37"/>
      <c r="AH47" s="37"/>
      <c r="AI47" s="37"/>
      <c r="AJ47" s="37"/>
      <c r="AK47" s="37"/>
      <c r="AL47" s="37"/>
      <c r="AM47" s="37"/>
      <c r="AN47" s="37"/>
      <c r="AO47" s="38"/>
      <c r="AP47" s="38"/>
      <c r="AQ47" s="38"/>
      <c r="AR47" s="38"/>
      <c r="AS47" s="37"/>
    </row>
    <row r="48" spans="1:45" ht="70.150000000000006" customHeight="1" x14ac:dyDescent="0.15">
      <c r="A48" s="2"/>
      <c r="B48" s="17" t="s">
        <v>198</v>
      </c>
      <c r="C48" s="17" t="s">
        <v>8</v>
      </c>
      <c r="D48" s="18" t="s">
        <v>658</v>
      </c>
      <c r="E48" s="18" t="s">
        <v>659</v>
      </c>
      <c r="F48" s="18" t="s">
        <v>660</v>
      </c>
      <c r="G48" s="16" t="s">
        <v>101</v>
      </c>
      <c r="H48" s="7" t="str">
        <f>HYPERLINK("#", "http://www1.odn.ne.jp/kayashima/")</f>
        <v>http://www1.odn.ne.jp/kayashima/</v>
      </c>
      <c r="I48" s="5"/>
      <c r="J48" s="18" t="s">
        <v>451</v>
      </c>
      <c r="K48" s="18" t="s">
        <v>661</v>
      </c>
      <c r="L48" s="18" t="s">
        <v>662</v>
      </c>
      <c r="M48" s="18" t="s">
        <v>663</v>
      </c>
      <c r="N48" s="18"/>
      <c r="O48" s="16"/>
      <c r="P48" s="16" t="s">
        <v>104</v>
      </c>
      <c r="Q48" s="16"/>
      <c r="R48" s="16"/>
      <c r="S48" s="16"/>
      <c r="T48" s="16"/>
      <c r="U48" s="36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8"/>
      <c r="AP48" s="38"/>
      <c r="AQ48" s="38"/>
      <c r="AR48" s="38"/>
      <c r="AS48" s="37"/>
    </row>
    <row r="49" spans="1:45" ht="70.150000000000006" customHeight="1" x14ac:dyDescent="0.15">
      <c r="A49" s="2"/>
      <c r="B49" s="17" t="s">
        <v>198</v>
      </c>
      <c r="C49" s="17" t="s">
        <v>8</v>
      </c>
      <c r="D49" s="18" t="s">
        <v>199</v>
      </c>
      <c r="E49" s="18" t="s">
        <v>200</v>
      </c>
      <c r="F49" s="18" t="s">
        <v>201</v>
      </c>
      <c r="G49" s="16" t="s">
        <v>101</v>
      </c>
      <c r="H49" s="7" t="str">
        <f>HYPERLINK("#", "http://www.mitsuyasu.org.")</f>
        <v>http://www.mitsuyasu.org.</v>
      </c>
      <c r="I49" s="5"/>
      <c r="J49" s="18" t="s">
        <v>451</v>
      </c>
      <c r="K49" s="18" t="s">
        <v>450</v>
      </c>
      <c r="L49" s="18" t="s">
        <v>664</v>
      </c>
      <c r="M49" s="18" t="s">
        <v>663</v>
      </c>
      <c r="N49" s="18" t="s">
        <v>572</v>
      </c>
      <c r="O49" s="16"/>
      <c r="P49" s="16"/>
      <c r="Q49" s="16"/>
      <c r="R49" s="16"/>
      <c r="S49" s="16"/>
      <c r="T49" s="16"/>
      <c r="U49" s="36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8"/>
      <c r="AP49" s="38"/>
      <c r="AQ49" s="38"/>
      <c r="AR49" s="38"/>
      <c r="AS49" s="37"/>
    </row>
    <row r="50" spans="1:45" ht="200.1" customHeight="1" x14ac:dyDescent="0.15">
      <c r="A50" s="2"/>
      <c r="B50" s="17" t="s">
        <v>198</v>
      </c>
      <c r="C50" s="17" t="s">
        <v>24</v>
      </c>
      <c r="D50" s="18" t="s">
        <v>665</v>
      </c>
      <c r="E50" s="18" t="s">
        <v>666</v>
      </c>
      <c r="F50" s="18" t="s">
        <v>667</v>
      </c>
      <c r="G50" s="16" t="s">
        <v>101</v>
      </c>
      <c r="H50" s="7" t="str">
        <f>HYPERLINK("#", "https://kyushu-mc.hosp.go.jp")</f>
        <v>https://kyushu-mc.hosp.go.jp</v>
      </c>
      <c r="I50" s="5" t="s">
        <v>487</v>
      </c>
      <c r="J50" s="18" t="s">
        <v>668</v>
      </c>
      <c r="K50" s="18" t="s">
        <v>669</v>
      </c>
      <c r="L50" s="18" t="s">
        <v>670</v>
      </c>
      <c r="M50" s="18" t="s">
        <v>671</v>
      </c>
      <c r="N50" s="18"/>
      <c r="O50" s="16"/>
      <c r="P50" s="16"/>
      <c r="Q50" s="16"/>
      <c r="R50" s="16"/>
      <c r="S50" s="16"/>
      <c r="T50" s="16"/>
      <c r="U50" s="36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8"/>
      <c r="AP50" s="38"/>
      <c r="AQ50" s="38"/>
      <c r="AR50" s="38"/>
      <c r="AS50" s="37"/>
    </row>
    <row r="51" spans="1:45" s="20" customFormat="1" ht="55.9" customHeight="1" x14ac:dyDescent="0.15">
      <c r="A51" s="2"/>
      <c r="B51" s="17" t="s">
        <v>202</v>
      </c>
      <c r="C51" s="17" t="s">
        <v>7</v>
      </c>
      <c r="D51" s="18" t="s">
        <v>203</v>
      </c>
      <c r="E51" s="18" t="s">
        <v>204</v>
      </c>
      <c r="F51" s="18" t="s">
        <v>205</v>
      </c>
      <c r="G51" s="16" t="s">
        <v>101</v>
      </c>
      <c r="H51" s="7" t="str">
        <f>HYPERLINK("#", "http://www.mizoguchi-hp.jp")</f>
        <v>http://www.mizoguchi-hp.jp</v>
      </c>
      <c r="I51" s="5"/>
      <c r="J51" s="18" t="s">
        <v>500</v>
      </c>
      <c r="K51" s="18" t="s">
        <v>450</v>
      </c>
      <c r="L51" s="18" t="s">
        <v>664</v>
      </c>
      <c r="M51" s="18" t="s">
        <v>672</v>
      </c>
      <c r="N51" s="18"/>
      <c r="O51" s="16"/>
      <c r="P51" s="16"/>
      <c r="Q51" s="16"/>
      <c r="R51" s="16"/>
      <c r="S51" s="16"/>
      <c r="T51" s="16"/>
      <c r="U51" s="36"/>
      <c r="V51" s="39"/>
      <c r="W51" s="39"/>
      <c r="X51" s="39"/>
      <c r="Y51" s="39"/>
      <c r="Z51" s="39"/>
      <c r="AA51" s="39"/>
      <c r="AB51" s="39"/>
      <c r="AC51" s="39"/>
      <c r="AD51" s="39"/>
      <c r="AE51" s="39"/>
      <c r="AF51" s="39"/>
      <c r="AG51" s="39"/>
      <c r="AH51" s="39"/>
      <c r="AI51" s="39"/>
      <c r="AJ51" s="39"/>
      <c r="AK51" s="39"/>
      <c r="AL51" s="39"/>
      <c r="AM51" s="39"/>
      <c r="AN51" s="39"/>
      <c r="AO51" s="40"/>
      <c r="AP51" s="40"/>
      <c r="AQ51" s="40"/>
      <c r="AR51" s="40"/>
      <c r="AS51" s="39"/>
    </row>
    <row r="52" spans="1:45" ht="55.9" customHeight="1" x14ac:dyDescent="0.15">
      <c r="A52" s="2"/>
      <c r="B52" s="17" t="s">
        <v>202</v>
      </c>
      <c r="C52" s="17" t="s">
        <v>7</v>
      </c>
      <c r="D52" s="18" t="s">
        <v>673</v>
      </c>
      <c r="E52" s="18" t="s">
        <v>674</v>
      </c>
      <c r="F52" s="18" t="s">
        <v>675</v>
      </c>
      <c r="G52" s="16" t="s">
        <v>101</v>
      </c>
      <c r="H52" s="7" t="str">
        <f>HYPERLINK("#", "http://www.saiseikai-hp.chuo.fukuoka.jp/")</f>
        <v>http://www.saiseikai-hp.chuo.fukuoka.jp/</v>
      </c>
      <c r="I52" s="5" t="s">
        <v>633</v>
      </c>
      <c r="J52" s="18" t="s">
        <v>676</v>
      </c>
      <c r="K52" s="18" t="s">
        <v>677</v>
      </c>
      <c r="L52" s="18" t="s">
        <v>678</v>
      </c>
      <c r="M52" s="18" t="s">
        <v>679</v>
      </c>
      <c r="N52" s="18"/>
      <c r="O52" s="16"/>
      <c r="P52" s="16"/>
      <c r="Q52" s="16"/>
      <c r="R52" s="16"/>
      <c r="S52" s="16"/>
      <c r="T52" s="16"/>
      <c r="U52" s="36"/>
      <c r="V52" s="37"/>
      <c r="W52" s="37"/>
      <c r="X52" s="37"/>
      <c r="Y52" s="37"/>
      <c r="Z52" s="37"/>
      <c r="AA52" s="37"/>
      <c r="AB52" s="37"/>
      <c r="AC52" s="37"/>
      <c r="AD52" s="37"/>
      <c r="AE52" s="37"/>
      <c r="AF52" s="37"/>
      <c r="AG52" s="37"/>
      <c r="AH52" s="37"/>
      <c r="AI52" s="37"/>
      <c r="AJ52" s="37"/>
      <c r="AK52" s="37"/>
      <c r="AL52" s="37"/>
      <c r="AM52" s="37"/>
      <c r="AN52" s="37"/>
      <c r="AO52" s="38"/>
      <c r="AP52" s="38"/>
      <c r="AQ52" s="38"/>
      <c r="AR52" s="38"/>
      <c r="AS52" s="37"/>
    </row>
    <row r="53" spans="1:45" ht="55.9" customHeight="1" x14ac:dyDescent="0.15">
      <c r="A53" s="2"/>
      <c r="B53" s="17" t="s">
        <v>202</v>
      </c>
      <c r="C53" s="17" t="s">
        <v>7</v>
      </c>
      <c r="D53" s="18" t="s">
        <v>680</v>
      </c>
      <c r="E53" s="18" t="s">
        <v>681</v>
      </c>
      <c r="F53" s="18" t="s">
        <v>682</v>
      </c>
      <c r="G53" s="16" t="s">
        <v>101</v>
      </c>
      <c r="H53" s="7" t="str">
        <f>HYPERLINK("#", "https://www.hamanomachi.jp")</f>
        <v>https://www.hamanomachi.jp</v>
      </c>
      <c r="I53" s="5" t="s">
        <v>683</v>
      </c>
      <c r="J53" s="18" t="s">
        <v>684</v>
      </c>
      <c r="K53" s="18" t="s">
        <v>685</v>
      </c>
      <c r="L53" s="18" t="s">
        <v>686</v>
      </c>
      <c r="M53" s="18" t="s">
        <v>687</v>
      </c>
      <c r="N53" s="18"/>
      <c r="O53" s="16"/>
      <c r="P53" s="16" t="s">
        <v>104</v>
      </c>
      <c r="Q53" s="16"/>
      <c r="R53" s="16"/>
      <c r="S53" s="16"/>
      <c r="T53" s="16"/>
      <c r="U53" s="36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8"/>
      <c r="AP53" s="38"/>
      <c r="AQ53" s="38"/>
      <c r="AR53" s="38"/>
      <c r="AS53" s="37"/>
    </row>
    <row r="54" spans="1:45" ht="42" customHeight="1" x14ac:dyDescent="0.15">
      <c r="A54" s="2"/>
      <c r="B54" s="17" t="s">
        <v>206</v>
      </c>
      <c r="C54" s="17" t="s">
        <v>23</v>
      </c>
      <c r="D54" s="18" t="s">
        <v>210</v>
      </c>
      <c r="E54" s="18" t="s">
        <v>211</v>
      </c>
      <c r="F54" s="18" t="s">
        <v>691</v>
      </c>
      <c r="G54" s="16" t="s">
        <v>101</v>
      </c>
      <c r="H54" s="7" t="str">
        <f>HYPERLINK("#", "https://www.sada.or.jp")</f>
        <v>https://www.sada.or.jp</v>
      </c>
      <c r="I54" s="5" t="s">
        <v>457</v>
      </c>
      <c r="J54" s="18" t="s">
        <v>692</v>
      </c>
      <c r="K54" s="18" t="s">
        <v>562</v>
      </c>
      <c r="L54" s="18" t="s">
        <v>693</v>
      </c>
      <c r="M54" s="18" t="s">
        <v>694</v>
      </c>
      <c r="N54" s="18"/>
      <c r="O54" s="16" t="s">
        <v>102</v>
      </c>
      <c r="P54" s="16" t="s">
        <v>104</v>
      </c>
      <c r="Q54" s="16" t="s">
        <v>104</v>
      </c>
      <c r="R54" s="16">
        <v>50</v>
      </c>
      <c r="S54" s="16" t="s">
        <v>104</v>
      </c>
      <c r="T54" s="16" t="s">
        <v>104</v>
      </c>
      <c r="U54" s="36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8"/>
      <c r="AP54" s="38"/>
      <c r="AQ54" s="38"/>
      <c r="AR54" s="38"/>
      <c r="AS54" s="37"/>
    </row>
    <row r="55" spans="1:45" ht="70.150000000000006" customHeight="1" x14ac:dyDescent="0.15">
      <c r="A55" s="2"/>
      <c r="B55" s="17" t="s">
        <v>206</v>
      </c>
      <c r="C55" s="17" t="s">
        <v>23</v>
      </c>
      <c r="D55" s="18" t="s">
        <v>224</v>
      </c>
      <c r="E55" s="18" t="s">
        <v>225</v>
      </c>
      <c r="F55" s="18" t="s">
        <v>226</v>
      </c>
      <c r="G55" s="16" t="s">
        <v>101</v>
      </c>
      <c r="H55" s="7" t="str">
        <f>HYPERLINK("#", "https://f-central.kouhoukai.or.jp/")</f>
        <v>https://f-central.kouhoukai.or.jp/</v>
      </c>
      <c r="I55" s="5" t="s">
        <v>487</v>
      </c>
      <c r="J55" s="18" t="s">
        <v>717</v>
      </c>
      <c r="K55" s="18" t="s">
        <v>718</v>
      </c>
      <c r="L55" s="18" t="s">
        <v>719</v>
      </c>
      <c r="M55" s="18" t="s">
        <v>720</v>
      </c>
      <c r="N55" s="18" t="s">
        <v>721</v>
      </c>
      <c r="O55" s="16"/>
      <c r="P55" s="16"/>
      <c r="Q55" s="16" t="s">
        <v>300</v>
      </c>
      <c r="R55" s="16" t="s">
        <v>627</v>
      </c>
      <c r="S55" s="16" t="s">
        <v>104</v>
      </c>
      <c r="T55" s="16" t="s">
        <v>104</v>
      </c>
      <c r="U55" s="36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8"/>
      <c r="AP55" s="38"/>
      <c r="AQ55" s="38"/>
      <c r="AR55" s="38"/>
      <c r="AS55" s="37"/>
    </row>
    <row r="56" spans="1:45" ht="28.15" customHeight="1" x14ac:dyDescent="0.15">
      <c r="A56" s="2"/>
      <c r="B56" s="17" t="s">
        <v>206</v>
      </c>
      <c r="C56" s="17" t="s">
        <v>23</v>
      </c>
      <c r="D56" s="18" t="s">
        <v>227</v>
      </c>
      <c r="E56" s="18" t="s">
        <v>228</v>
      </c>
      <c r="F56" s="18" t="s">
        <v>229</v>
      </c>
      <c r="G56" s="16" t="s">
        <v>101</v>
      </c>
      <c r="H56" s="7" t="str">
        <f>HYPERLINK("#", "https://www.sj-kego.jp/")</f>
        <v>https://www.sj-kego.jp/</v>
      </c>
      <c r="I56" s="5" t="s">
        <v>457</v>
      </c>
      <c r="J56" s="18" t="s">
        <v>229</v>
      </c>
      <c r="K56" s="18" t="s">
        <v>722</v>
      </c>
      <c r="L56" s="18" t="s">
        <v>723</v>
      </c>
      <c r="M56" s="18"/>
      <c r="N56" s="18" t="s">
        <v>553</v>
      </c>
      <c r="O56" s="16"/>
      <c r="P56" s="16"/>
      <c r="Q56" s="16"/>
      <c r="R56" s="16"/>
      <c r="S56" s="16"/>
      <c r="T56" s="16"/>
      <c r="U56" s="36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8"/>
      <c r="AP56" s="38"/>
      <c r="AQ56" s="38"/>
      <c r="AR56" s="38"/>
      <c r="AS56" s="37"/>
    </row>
    <row r="57" spans="1:45" ht="84" customHeight="1" x14ac:dyDescent="0.15">
      <c r="A57" s="2"/>
      <c r="B57" s="17" t="s">
        <v>206</v>
      </c>
      <c r="C57" s="17" t="s">
        <v>23</v>
      </c>
      <c r="D57" s="18" t="s">
        <v>724</v>
      </c>
      <c r="E57" s="18" t="s">
        <v>725</v>
      </c>
      <c r="F57" s="18" t="s">
        <v>726</v>
      </c>
      <c r="G57" s="16" t="s">
        <v>101</v>
      </c>
      <c r="H57" s="7" t="str">
        <f>HYPERLINK("#", "http://www.akimoto-hospital.jp/")</f>
        <v>http://www.akimoto-hospital.jp/</v>
      </c>
      <c r="I57" s="5" t="s">
        <v>487</v>
      </c>
      <c r="J57" s="18" t="s">
        <v>451</v>
      </c>
      <c r="K57" s="18" t="s">
        <v>727</v>
      </c>
      <c r="L57" s="18" t="s">
        <v>728</v>
      </c>
      <c r="M57" s="18" t="s">
        <v>729</v>
      </c>
      <c r="N57" s="18"/>
      <c r="O57" s="16"/>
      <c r="P57" s="16"/>
      <c r="Q57" s="16"/>
      <c r="R57" s="16"/>
      <c r="S57" s="16"/>
      <c r="T57" s="16" t="s">
        <v>730</v>
      </c>
      <c r="U57" s="36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8"/>
      <c r="AP57" s="38"/>
      <c r="AQ57" s="38"/>
      <c r="AR57" s="38"/>
      <c r="AS57" s="37"/>
    </row>
    <row r="58" spans="1:45" ht="28.15" customHeight="1" x14ac:dyDescent="0.15">
      <c r="A58" s="2"/>
      <c r="B58" s="17" t="s">
        <v>206</v>
      </c>
      <c r="C58" s="17" t="s">
        <v>37</v>
      </c>
      <c r="D58" s="18" t="s">
        <v>218</v>
      </c>
      <c r="E58" s="18" t="s">
        <v>219</v>
      </c>
      <c r="F58" s="18" t="s">
        <v>220</v>
      </c>
      <c r="G58" s="19"/>
      <c r="H58" s="7"/>
      <c r="I58" s="5"/>
      <c r="J58" s="18" t="s">
        <v>500</v>
      </c>
      <c r="K58" s="18" t="s">
        <v>705</v>
      </c>
      <c r="L58" s="18" t="s">
        <v>706</v>
      </c>
      <c r="M58" s="18" t="s">
        <v>707</v>
      </c>
      <c r="N58" s="18"/>
      <c r="O58" s="16" t="s">
        <v>102</v>
      </c>
      <c r="P58" s="16"/>
      <c r="Q58" s="16"/>
      <c r="R58" s="16"/>
      <c r="S58" s="16"/>
      <c r="T58" s="16"/>
      <c r="U58" s="36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8"/>
      <c r="AP58" s="38"/>
      <c r="AQ58" s="38"/>
      <c r="AR58" s="38"/>
      <c r="AS58" s="37"/>
    </row>
    <row r="59" spans="1:45" ht="28.15" customHeight="1" x14ac:dyDescent="0.15">
      <c r="A59" s="2"/>
      <c r="B59" s="17" t="s">
        <v>206</v>
      </c>
      <c r="C59" s="17" t="s">
        <v>61</v>
      </c>
      <c r="D59" s="18" t="s">
        <v>207</v>
      </c>
      <c r="E59" s="18" t="s">
        <v>208</v>
      </c>
      <c r="F59" s="18" t="s">
        <v>209</v>
      </c>
      <c r="G59" s="16" t="s">
        <v>101</v>
      </c>
      <c r="H59" s="7" t="str">
        <f>HYPERLINK("#", "http://kajiyama-iin.jp")</f>
        <v>http://kajiyama-iin.jp</v>
      </c>
      <c r="I59" s="5"/>
      <c r="J59" s="18" t="s">
        <v>688</v>
      </c>
      <c r="K59" s="18"/>
      <c r="L59" s="18"/>
      <c r="M59" s="18" t="s">
        <v>689</v>
      </c>
      <c r="N59" s="18" t="s">
        <v>690</v>
      </c>
      <c r="O59" s="16" t="s">
        <v>102</v>
      </c>
      <c r="P59" s="16"/>
      <c r="Q59" s="16"/>
      <c r="R59" s="16"/>
      <c r="S59" s="16"/>
      <c r="T59" s="16"/>
      <c r="U59" s="36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8"/>
      <c r="AP59" s="38"/>
      <c r="AQ59" s="38"/>
      <c r="AR59" s="38"/>
      <c r="AS59" s="37"/>
    </row>
    <row r="60" spans="1:45" ht="55.9" customHeight="1" x14ac:dyDescent="0.15">
      <c r="A60" s="2"/>
      <c r="B60" s="17" t="s">
        <v>206</v>
      </c>
      <c r="C60" s="17" t="s">
        <v>61</v>
      </c>
      <c r="D60" s="18" t="s">
        <v>212</v>
      </c>
      <c r="E60" s="18" t="s">
        <v>213</v>
      </c>
      <c r="F60" s="18" t="s">
        <v>214</v>
      </c>
      <c r="G60" s="16" t="s">
        <v>101</v>
      </c>
      <c r="H60" s="7" t="str">
        <f>HYPERLINK("#", "https://hirose-hp.or.jp/")</f>
        <v>https://hirose-hp.or.jp/</v>
      </c>
      <c r="I60" s="5" t="s">
        <v>487</v>
      </c>
      <c r="J60" s="18" t="s">
        <v>695</v>
      </c>
      <c r="K60" s="18" t="s">
        <v>696</v>
      </c>
      <c r="L60" s="18" t="s">
        <v>697</v>
      </c>
      <c r="M60" s="18" t="s">
        <v>698</v>
      </c>
      <c r="N60" s="18"/>
      <c r="O60" s="16"/>
      <c r="P60" s="16"/>
      <c r="Q60" s="16"/>
      <c r="R60" s="16"/>
      <c r="S60" s="16"/>
      <c r="T60" s="16">
        <v>13</v>
      </c>
      <c r="U60" s="36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8"/>
      <c r="AP60" s="38"/>
      <c r="AQ60" s="38"/>
      <c r="AR60" s="38"/>
      <c r="AS60" s="37"/>
    </row>
    <row r="61" spans="1:45" ht="42" customHeight="1" x14ac:dyDescent="0.15">
      <c r="A61" s="2"/>
      <c r="B61" s="17" t="s">
        <v>206</v>
      </c>
      <c r="C61" s="17" t="s">
        <v>61</v>
      </c>
      <c r="D61" s="18" t="s">
        <v>215</v>
      </c>
      <c r="E61" s="18" t="s">
        <v>216</v>
      </c>
      <c r="F61" s="18" t="s">
        <v>217</v>
      </c>
      <c r="G61" s="16" t="s">
        <v>101</v>
      </c>
      <c r="H61" s="7" t="str">
        <f>HYPERLINK("#", "http://www.sj-fukuoka.or.jp")</f>
        <v>http://www.sj-fukuoka.or.jp</v>
      </c>
      <c r="I61" s="5" t="s">
        <v>487</v>
      </c>
      <c r="J61" s="18" t="s">
        <v>699</v>
      </c>
      <c r="K61" s="18" t="s">
        <v>700</v>
      </c>
      <c r="L61" s="18" t="s">
        <v>701</v>
      </c>
      <c r="M61" s="18" t="s">
        <v>702</v>
      </c>
      <c r="N61" s="18" t="s">
        <v>703</v>
      </c>
      <c r="O61" s="16" t="s">
        <v>102</v>
      </c>
      <c r="P61" s="16" t="s">
        <v>104</v>
      </c>
      <c r="Q61" s="16"/>
      <c r="R61" s="16">
        <v>49</v>
      </c>
      <c r="S61" s="16" t="s">
        <v>704</v>
      </c>
      <c r="T61" s="16"/>
      <c r="U61" s="36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8"/>
      <c r="AP61" s="38"/>
      <c r="AQ61" s="38"/>
      <c r="AR61" s="38"/>
      <c r="AS61" s="37"/>
    </row>
    <row r="62" spans="1:45" ht="28.15" customHeight="1" x14ac:dyDescent="0.15">
      <c r="A62" s="2"/>
      <c r="B62" s="17" t="s">
        <v>206</v>
      </c>
      <c r="C62" s="17" t="s">
        <v>61</v>
      </c>
      <c r="D62" s="18" t="s">
        <v>708</v>
      </c>
      <c r="E62" s="18" t="s">
        <v>709</v>
      </c>
      <c r="F62" s="18" t="s">
        <v>710</v>
      </c>
      <c r="G62" s="16" t="s">
        <v>101</v>
      </c>
      <c r="H62" s="7" t="str">
        <f>HYPERLINK("#", "https://www.oda-clinic.com/")</f>
        <v>https://www.oda-clinic.com/</v>
      </c>
      <c r="I62" s="5"/>
      <c r="J62" s="18" t="s">
        <v>451</v>
      </c>
      <c r="K62" s="18"/>
      <c r="L62" s="18"/>
      <c r="M62" s="18"/>
      <c r="N62" s="18"/>
      <c r="O62" s="16"/>
      <c r="P62" s="16"/>
      <c r="Q62" s="16"/>
      <c r="R62" s="16"/>
      <c r="S62" s="16"/>
      <c r="T62" s="16"/>
      <c r="U62" s="36"/>
      <c r="V62" s="37"/>
      <c r="W62" s="37"/>
      <c r="X62" s="37"/>
      <c r="Y62" s="37"/>
      <c r="Z62" s="37"/>
      <c r="AA62" s="37"/>
      <c r="AB62" s="37"/>
      <c r="AC62" s="37"/>
      <c r="AD62" s="37"/>
      <c r="AE62" s="37"/>
      <c r="AF62" s="37"/>
      <c r="AG62" s="37"/>
      <c r="AH62" s="37"/>
      <c r="AI62" s="37"/>
      <c r="AJ62" s="37"/>
      <c r="AK62" s="37"/>
      <c r="AL62" s="37"/>
      <c r="AM62" s="37"/>
      <c r="AN62" s="37"/>
      <c r="AO62" s="38"/>
      <c r="AP62" s="38"/>
      <c r="AQ62" s="38"/>
      <c r="AR62" s="38"/>
      <c r="AS62" s="37"/>
    </row>
    <row r="63" spans="1:45" ht="28.15" customHeight="1" x14ac:dyDescent="0.15">
      <c r="A63" s="2"/>
      <c r="B63" s="17" t="s">
        <v>206</v>
      </c>
      <c r="C63" s="17" t="s">
        <v>61</v>
      </c>
      <c r="D63" s="18" t="s">
        <v>221</v>
      </c>
      <c r="E63" s="18" t="s">
        <v>222</v>
      </c>
      <c r="F63" s="18" t="s">
        <v>223</v>
      </c>
      <c r="G63" s="16" t="s">
        <v>101</v>
      </c>
      <c r="H63" s="7" t="str">
        <f>HYPERLINK("#", "http://www.shimono-clinic.net")</f>
        <v>http://www.shimono-clinic.net</v>
      </c>
      <c r="I63" s="5" t="s">
        <v>104</v>
      </c>
      <c r="J63" s="18" t="s">
        <v>223</v>
      </c>
      <c r="K63" s="18" t="s">
        <v>711</v>
      </c>
      <c r="L63" s="18" t="s">
        <v>712</v>
      </c>
      <c r="M63" s="18" t="s">
        <v>713</v>
      </c>
      <c r="N63" s="18"/>
      <c r="O63" s="16"/>
      <c r="P63" s="16" t="s">
        <v>104</v>
      </c>
      <c r="Q63" s="16" t="s">
        <v>104</v>
      </c>
      <c r="R63" s="16"/>
      <c r="S63" s="16"/>
      <c r="T63" s="16"/>
      <c r="U63" s="36"/>
      <c r="V63" s="37"/>
      <c r="W63" s="37"/>
      <c r="X63" s="37"/>
      <c r="Y63" s="37"/>
      <c r="Z63" s="37"/>
      <c r="AA63" s="37"/>
      <c r="AB63" s="37"/>
      <c r="AC63" s="37"/>
      <c r="AD63" s="37"/>
      <c r="AE63" s="37"/>
      <c r="AF63" s="37"/>
      <c r="AG63" s="37"/>
      <c r="AH63" s="37"/>
      <c r="AI63" s="37"/>
      <c r="AJ63" s="37"/>
      <c r="AK63" s="37"/>
      <c r="AL63" s="37"/>
      <c r="AM63" s="37"/>
      <c r="AN63" s="37"/>
      <c r="AO63" s="38"/>
      <c r="AP63" s="38"/>
      <c r="AQ63" s="38"/>
      <c r="AR63" s="38"/>
      <c r="AS63" s="37"/>
    </row>
    <row r="64" spans="1:45" ht="28.15" customHeight="1" x14ac:dyDescent="0.15">
      <c r="A64" s="2"/>
      <c r="B64" s="17" t="s">
        <v>206</v>
      </c>
      <c r="C64" s="17" t="s">
        <v>61</v>
      </c>
      <c r="D64" s="18" t="s">
        <v>714</v>
      </c>
      <c r="E64" s="18" t="s">
        <v>715</v>
      </c>
      <c r="F64" s="18" t="s">
        <v>716</v>
      </c>
      <c r="G64" s="16" t="s">
        <v>101</v>
      </c>
      <c r="H64" s="7" t="str">
        <f>HYPERLINK("#", "https://www.kawano-ent.com/")</f>
        <v>https://www.kawano-ent.com/</v>
      </c>
      <c r="I64" s="5" t="s">
        <v>104</v>
      </c>
      <c r="J64" s="18" t="s">
        <v>451</v>
      </c>
      <c r="K64" s="18" t="s">
        <v>104</v>
      </c>
      <c r="L64" s="18" t="s">
        <v>104</v>
      </c>
      <c r="M64" s="18" t="s">
        <v>104</v>
      </c>
      <c r="N64" s="18"/>
      <c r="O64" s="16"/>
      <c r="P64" s="16"/>
      <c r="Q64" s="16"/>
      <c r="R64" s="16"/>
      <c r="S64" s="16"/>
      <c r="T64" s="16"/>
      <c r="U64" s="36"/>
      <c r="V64" s="37"/>
      <c r="W64" s="37"/>
      <c r="X64" s="37"/>
      <c r="Y64" s="37"/>
      <c r="Z64" s="37"/>
      <c r="AA64" s="37"/>
      <c r="AB64" s="37"/>
      <c r="AC64" s="37"/>
      <c r="AD64" s="37"/>
      <c r="AE64" s="37"/>
      <c r="AF64" s="37"/>
      <c r="AG64" s="37"/>
      <c r="AH64" s="37"/>
      <c r="AI64" s="37"/>
      <c r="AJ64" s="37"/>
      <c r="AK64" s="37"/>
      <c r="AL64" s="37"/>
      <c r="AM64" s="37"/>
      <c r="AN64" s="37"/>
      <c r="AO64" s="38"/>
      <c r="AP64" s="38"/>
      <c r="AQ64" s="38"/>
      <c r="AR64" s="38"/>
      <c r="AS64" s="37"/>
    </row>
    <row r="65" spans="1:45" ht="42" customHeight="1" x14ac:dyDescent="0.15">
      <c r="A65" s="2"/>
      <c r="B65" s="17" t="s">
        <v>230</v>
      </c>
      <c r="C65" s="17" t="s">
        <v>63</v>
      </c>
      <c r="D65" s="18" t="s">
        <v>737</v>
      </c>
      <c r="E65" s="18" t="s">
        <v>738</v>
      </c>
      <c r="F65" s="18" t="s">
        <v>739</v>
      </c>
      <c r="G65" s="16" t="s">
        <v>101</v>
      </c>
      <c r="H65" s="7" t="str">
        <f>HYPERLINK("#", "http://www1.odn.ne.jp/csrd")</f>
        <v>http://www1.odn.ne.jp/csrd</v>
      </c>
      <c r="I65" s="5"/>
      <c r="J65" s="18" t="s">
        <v>739</v>
      </c>
      <c r="K65" s="18"/>
      <c r="L65" s="18"/>
      <c r="M65" s="18"/>
      <c r="N65" s="18"/>
      <c r="O65" s="16"/>
      <c r="P65" s="16"/>
      <c r="Q65" s="16"/>
      <c r="R65" s="16"/>
      <c r="S65" s="16"/>
      <c r="T65" s="16"/>
      <c r="U65" s="36"/>
      <c r="V65" s="37"/>
      <c r="W65" s="37"/>
      <c r="X65" s="37"/>
      <c r="Y65" s="37"/>
      <c r="Z65" s="37"/>
      <c r="AA65" s="37"/>
      <c r="AB65" s="37"/>
      <c r="AC65" s="37"/>
      <c r="AD65" s="37"/>
      <c r="AE65" s="37"/>
      <c r="AF65" s="37"/>
      <c r="AG65" s="37"/>
      <c r="AH65" s="37"/>
      <c r="AI65" s="37"/>
      <c r="AJ65" s="37"/>
      <c r="AK65" s="37"/>
      <c r="AL65" s="37"/>
      <c r="AM65" s="37"/>
      <c r="AN65" s="37"/>
      <c r="AO65" s="38"/>
      <c r="AP65" s="38"/>
      <c r="AQ65" s="38"/>
      <c r="AR65" s="38"/>
      <c r="AS65" s="37"/>
    </row>
    <row r="66" spans="1:45" s="21" customFormat="1" ht="28.15" customHeight="1" x14ac:dyDescent="0.15">
      <c r="A66" s="2"/>
      <c r="B66" s="17" t="s">
        <v>230</v>
      </c>
      <c r="C66" s="17" t="s">
        <v>63</v>
      </c>
      <c r="D66" s="18" t="s">
        <v>740</v>
      </c>
      <c r="E66" s="18" t="s">
        <v>741</v>
      </c>
      <c r="F66" s="18" t="s">
        <v>742</v>
      </c>
      <c r="G66" s="16" t="s">
        <v>101</v>
      </c>
      <c r="H66" s="7" t="str">
        <f>HYPERLINK("#", "www.toono.or.jp")</f>
        <v>www.toono.or.jp</v>
      </c>
      <c r="I66" s="5" t="s">
        <v>743</v>
      </c>
      <c r="J66" s="18" t="s">
        <v>744</v>
      </c>
      <c r="K66" s="18"/>
      <c r="L66" s="18" t="s">
        <v>745</v>
      </c>
      <c r="M66" s="18"/>
      <c r="N66" s="18"/>
      <c r="O66" s="16"/>
      <c r="P66" s="16"/>
      <c r="Q66" s="16"/>
      <c r="R66" s="16"/>
      <c r="S66" s="16"/>
      <c r="T66" s="16"/>
      <c r="U66" s="36"/>
      <c r="V66" s="41"/>
      <c r="W66" s="41"/>
      <c r="X66" s="41"/>
      <c r="Y66" s="41"/>
      <c r="Z66" s="41"/>
      <c r="AA66" s="41"/>
      <c r="AB66" s="41"/>
      <c r="AC66" s="41"/>
      <c r="AD66" s="41"/>
      <c r="AE66" s="41"/>
      <c r="AF66" s="41"/>
      <c r="AG66" s="41"/>
      <c r="AH66" s="41"/>
      <c r="AI66" s="41"/>
      <c r="AJ66" s="41"/>
      <c r="AK66" s="41"/>
      <c r="AL66" s="41"/>
      <c r="AM66" s="41"/>
      <c r="AN66" s="41"/>
      <c r="AO66" s="42"/>
      <c r="AP66" s="42"/>
      <c r="AQ66" s="42"/>
      <c r="AR66" s="42"/>
      <c r="AS66" s="41"/>
    </row>
    <row r="67" spans="1:45" ht="55.9" customHeight="1" x14ac:dyDescent="0.15">
      <c r="A67" s="2"/>
      <c r="B67" s="17" t="s">
        <v>230</v>
      </c>
      <c r="C67" s="17" t="s">
        <v>41</v>
      </c>
      <c r="D67" s="18" t="s">
        <v>231</v>
      </c>
      <c r="E67" s="18" t="s">
        <v>232</v>
      </c>
      <c r="F67" s="18" t="s">
        <v>233</v>
      </c>
      <c r="G67" s="16" t="s">
        <v>101</v>
      </c>
      <c r="H67" s="7" t="str">
        <f>HYPERLINK("#", "http://matsumoto-seikei.com/")</f>
        <v>http://matsumoto-seikei.com/</v>
      </c>
      <c r="I67" s="5"/>
      <c r="J67" s="18" t="s">
        <v>451</v>
      </c>
      <c r="K67" s="18" t="s">
        <v>661</v>
      </c>
      <c r="L67" s="18" t="s">
        <v>731</v>
      </c>
      <c r="M67" s="18" t="s">
        <v>732</v>
      </c>
      <c r="N67" s="18" t="s">
        <v>572</v>
      </c>
      <c r="O67" s="16" t="s">
        <v>102</v>
      </c>
      <c r="P67" s="16" t="s">
        <v>104</v>
      </c>
      <c r="Q67" s="16"/>
      <c r="R67" s="16"/>
      <c r="S67" s="16"/>
      <c r="T67" s="16"/>
      <c r="U67" s="36"/>
      <c r="V67" s="37"/>
      <c r="W67" s="37"/>
      <c r="X67" s="37"/>
      <c r="Y67" s="37"/>
      <c r="Z67" s="37"/>
      <c r="AA67" s="37"/>
      <c r="AB67" s="37"/>
      <c r="AC67" s="37"/>
      <c r="AD67" s="37"/>
      <c r="AE67" s="37"/>
      <c r="AF67" s="37"/>
      <c r="AG67" s="37"/>
      <c r="AH67" s="37"/>
      <c r="AI67" s="37"/>
      <c r="AJ67" s="37"/>
      <c r="AK67" s="37"/>
      <c r="AL67" s="37"/>
      <c r="AM67" s="37"/>
      <c r="AN67" s="37"/>
      <c r="AO67" s="38"/>
      <c r="AP67" s="38"/>
      <c r="AQ67" s="38"/>
      <c r="AR67" s="38"/>
      <c r="AS67" s="37"/>
    </row>
    <row r="68" spans="1:45" ht="42" customHeight="1" x14ac:dyDescent="0.15">
      <c r="A68" s="2"/>
      <c r="B68" s="17" t="s">
        <v>230</v>
      </c>
      <c r="C68" s="17" t="s">
        <v>41</v>
      </c>
      <c r="D68" s="18" t="s">
        <v>234</v>
      </c>
      <c r="E68" s="18" t="s">
        <v>235</v>
      </c>
      <c r="F68" s="18" t="s">
        <v>236</v>
      </c>
      <c r="G68" s="16" t="s">
        <v>101</v>
      </c>
      <c r="H68" s="7" t="str">
        <f>HYPERLINK("#", "https://www.hakuaikai.or.jp/hospital/")</f>
        <v>https://www.hakuaikai.or.jp/hospital/</v>
      </c>
      <c r="I68" s="5" t="s">
        <v>457</v>
      </c>
      <c r="J68" s="18" t="s">
        <v>733</v>
      </c>
      <c r="K68" s="18" t="s">
        <v>734</v>
      </c>
      <c r="L68" s="18" t="s">
        <v>735</v>
      </c>
      <c r="M68" s="18"/>
      <c r="N68" s="18" t="s">
        <v>736</v>
      </c>
      <c r="O68" s="16" t="s">
        <v>102</v>
      </c>
      <c r="P68" s="16"/>
      <c r="Q68" s="16"/>
      <c r="R68" s="16">
        <v>50</v>
      </c>
      <c r="S68" s="16">
        <v>95</v>
      </c>
      <c r="T68" s="16"/>
      <c r="U68" s="36"/>
      <c r="V68" s="37"/>
      <c r="W68" s="37"/>
      <c r="X68" s="37"/>
      <c r="Y68" s="37"/>
      <c r="Z68" s="37"/>
      <c r="AA68" s="37"/>
      <c r="AB68" s="37"/>
      <c r="AC68" s="37"/>
      <c r="AD68" s="37"/>
      <c r="AE68" s="37"/>
      <c r="AF68" s="37"/>
      <c r="AG68" s="37"/>
      <c r="AH68" s="37"/>
      <c r="AI68" s="37"/>
      <c r="AJ68" s="37"/>
      <c r="AK68" s="37"/>
      <c r="AL68" s="37"/>
      <c r="AM68" s="37"/>
      <c r="AN68" s="37"/>
      <c r="AO68" s="38"/>
      <c r="AP68" s="38"/>
      <c r="AQ68" s="38"/>
      <c r="AR68" s="38"/>
      <c r="AS68" s="37"/>
    </row>
    <row r="69" spans="1:45" ht="42" customHeight="1" x14ac:dyDescent="0.15">
      <c r="A69" s="2"/>
      <c r="B69" s="17" t="s">
        <v>237</v>
      </c>
      <c r="C69" s="17" t="s">
        <v>40</v>
      </c>
      <c r="D69" s="18" t="s">
        <v>763</v>
      </c>
      <c r="E69" s="18" t="s">
        <v>764</v>
      </c>
      <c r="F69" s="18" t="s">
        <v>765</v>
      </c>
      <c r="G69" s="16" t="s">
        <v>101</v>
      </c>
      <c r="H69" s="7" t="str">
        <f>HYPERLINK("#", "https://gh-womens.com")</f>
        <v>https://gh-womens.com</v>
      </c>
      <c r="I69" s="5" t="s">
        <v>763</v>
      </c>
      <c r="J69" s="18" t="s">
        <v>765</v>
      </c>
      <c r="K69" s="18"/>
      <c r="L69" s="18"/>
      <c r="M69" s="18"/>
      <c r="N69" s="18" t="s">
        <v>104</v>
      </c>
      <c r="O69" s="16"/>
      <c r="P69" s="16"/>
      <c r="Q69" s="16" t="s">
        <v>104</v>
      </c>
      <c r="R69" s="16" t="s">
        <v>104</v>
      </c>
      <c r="S69" s="16" t="s">
        <v>104</v>
      </c>
      <c r="T69" s="16" t="s">
        <v>104</v>
      </c>
      <c r="U69" s="36"/>
      <c r="V69" s="37"/>
      <c r="W69" s="37"/>
      <c r="X69" s="37"/>
      <c r="Y69" s="37"/>
      <c r="Z69" s="37"/>
      <c r="AA69" s="37"/>
      <c r="AB69" s="37"/>
      <c r="AC69" s="37"/>
      <c r="AD69" s="37"/>
      <c r="AE69" s="37"/>
      <c r="AF69" s="37"/>
      <c r="AG69" s="37"/>
      <c r="AH69" s="37"/>
      <c r="AI69" s="37"/>
      <c r="AJ69" s="37"/>
      <c r="AK69" s="37"/>
      <c r="AL69" s="37"/>
      <c r="AM69" s="37"/>
      <c r="AN69" s="37"/>
      <c r="AO69" s="38"/>
      <c r="AP69" s="38"/>
      <c r="AQ69" s="38"/>
      <c r="AR69" s="38"/>
      <c r="AS69" s="37"/>
    </row>
    <row r="70" spans="1:45" ht="42" customHeight="1" x14ac:dyDescent="0.15">
      <c r="A70" s="2"/>
      <c r="B70" s="17" t="s">
        <v>237</v>
      </c>
      <c r="C70" s="17" t="s">
        <v>66</v>
      </c>
      <c r="D70" s="18" t="s">
        <v>746</v>
      </c>
      <c r="E70" s="18" t="s">
        <v>238</v>
      </c>
      <c r="F70" s="18" t="s">
        <v>239</v>
      </c>
      <c r="G70" s="16" t="s">
        <v>101</v>
      </c>
      <c r="H70" s="7" t="str">
        <f>HYPERLINK("#", "https://www.yoshimuranaika.or.jp")</f>
        <v>https://www.yoshimuranaika.or.jp</v>
      </c>
      <c r="I70" s="5"/>
      <c r="J70" s="18" t="s">
        <v>451</v>
      </c>
      <c r="K70" s="18" t="s">
        <v>661</v>
      </c>
      <c r="L70" s="18" t="s">
        <v>686</v>
      </c>
      <c r="M70" s="18" t="s">
        <v>747</v>
      </c>
      <c r="N70" s="18"/>
      <c r="O70" s="16" t="s">
        <v>102</v>
      </c>
      <c r="P70" s="16" t="s">
        <v>104</v>
      </c>
      <c r="Q70" s="16"/>
      <c r="R70" s="16"/>
      <c r="S70" s="16"/>
      <c r="T70" s="16"/>
      <c r="U70" s="36"/>
      <c r="V70" s="37"/>
      <c r="W70" s="37"/>
      <c r="X70" s="37"/>
      <c r="Y70" s="37"/>
      <c r="Z70" s="37"/>
      <c r="AA70" s="37"/>
      <c r="AB70" s="37"/>
      <c r="AC70" s="37"/>
      <c r="AD70" s="37"/>
      <c r="AE70" s="37"/>
      <c r="AF70" s="37"/>
      <c r="AG70" s="37"/>
      <c r="AH70" s="37"/>
      <c r="AI70" s="37"/>
      <c r="AJ70" s="37"/>
      <c r="AK70" s="37"/>
      <c r="AL70" s="37"/>
      <c r="AM70" s="37"/>
      <c r="AN70" s="37"/>
      <c r="AO70" s="38"/>
      <c r="AP70" s="38"/>
      <c r="AQ70" s="38"/>
      <c r="AR70" s="38"/>
      <c r="AS70" s="37"/>
    </row>
    <row r="71" spans="1:45" ht="28.15" customHeight="1" x14ac:dyDescent="0.15">
      <c r="A71" s="2"/>
      <c r="B71" s="17" t="s">
        <v>237</v>
      </c>
      <c r="C71" s="17" t="s">
        <v>66</v>
      </c>
      <c r="D71" s="18" t="s">
        <v>748</v>
      </c>
      <c r="E71" s="18" t="s">
        <v>749</v>
      </c>
      <c r="F71" s="18" t="s">
        <v>750</v>
      </c>
      <c r="H71" s="7"/>
      <c r="I71" s="5"/>
      <c r="J71" s="18" t="s">
        <v>451</v>
      </c>
      <c r="K71" s="18" t="s">
        <v>751</v>
      </c>
      <c r="L71" s="18" t="s">
        <v>686</v>
      </c>
      <c r="M71" s="18" t="s">
        <v>752</v>
      </c>
      <c r="N71" s="18"/>
      <c r="O71" s="16"/>
      <c r="P71" s="16" t="s">
        <v>104</v>
      </c>
      <c r="Q71" s="16"/>
      <c r="R71" s="16" t="s">
        <v>104</v>
      </c>
      <c r="S71" s="16" t="s">
        <v>104</v>
      </c>
      <c r="T71" s="16" t="s">
        <v>104</v>
      </c>
      <c r="U71" s="36"/>
      <c r="V71" s="37"/>
      <c r="W71" s="37"/>
      <c r="X71" s="37"/>
      <c r="Y71" s="37"/>
      <c r="Z71" s="37"/>
      <c r="AA71" s="37"/>
      <c r="AB71" s="37"/>
      <c r="AC71" s="37"/>
      <c r="AD71" s="37"/>
      <c r="AE71" s="37"/>
      <c r="AF71" s="37"/>
      <c r="AG71" s="37"/>
      <c r="AH71" s="37"/>
      <c r="AI71" s="37"/>
      <c r="AJ71" s="37"/>
      <c r="AK71" s="37"/>
      <c r="AL71" s="37"/>
      <c r="AM71" s="37"/>
      <c r="AN71" s="37"/>
      <c r="AO71" s="38"/>
      <c r="AP71" s="38"/>
      <c r="AQ71" s="38"/>
      <c r="AR71" s="38"/>
      <c r="AS71" s="37"/>
    </row>
    <row r="72" spans="1:45" ht="84" customHeight="1" x14ac:dyDescent="0.15">
      <c r="A72" s="2"/>
      <c r="B72" s="17" t="s">
        <v>237</v>
      </c>
      <c r="C72" s="17" t="s">
        <v>66</v>
      </c>
      <c r="D72" s="18" t="s">
        <v>753</v>
      </c>
      <c r="E72" s="18" t="s">
        <v>754</v>
      </c>
      <c r="F72" s="18" t="s">
        <v>755</v>
      </c>
      <c r="G72" s="16" t="s">
        <v>101</v>
      </c>
      <c r="H72" s="7" t="str">
        <f>HYPERLINK("#", "http://www.oikawahp.or.jp")</f>
        <v>http://www.oikawahp.or.jp</v>
      </c>
      <c r="I72" s="5" t="s">
        <v>756</v>
      </c>
      <c r="J72" s="18" t="s">
        <v>757</v>
      </c>
      <c r="K72" s="18" t="s">
        <v>758</v>
      </c>
      <c r="L72" s="18" t="s">
        <v>759</v>
      </c>
      <c r="M72" s="18" t="s">
        <v>760</v>
      </c>
      <c r="N72" s="18"/>
      <c r="O72" s="16"/>
      <c r="P72" s="16"/>
      <c r="Q72" s="16"/>
      <c r="R72" s="16"/>
      <c r="S72" s="16"/>
      <c r="T72" s="16" t="s">
        <v>761</v>
      </c>
      <c r="U72" s="36"/>
      <c r="V72" s="37"/>
      <c r="W72" s="37"/>
      <c r="X72" s="37"/>
      <c r="Y72" s="37"/>
      <c r="Z72" s="37"/>
      <c r="AA72" s="37"/>
      <c r="AB72" s="37"/>
      <c r="AC72" s="37"/>
      <c r="AD72" s="37"/>
      <c r="AE72" s="37"/>
      <c r="AF72" s="37"/>
      <c r="AG72" s="37"/>
      <c r="AH72" s="37"/>
      <c r="AI72" s="37"/>
      <c r="AJ72" s="37"/>
      <c r="AK72" s="37"/>
      <c r="AL72" s="37"/>
      <c r="AM72" s="37"/>
      <c r="AN72" s="37"/>
      <c r="AO72" s="38"/>
      <c r="AP72" s="38"/>
      <c r="AQ72" s="38"/>
      <c r="AR72" s="38"/>
      <c r="AS72" s="37"/>
    </row>
    <row r="73" spans="1:45" ht="28.15" customHeight="1" x14ac:dyDescent="0.15">
      <c r="A73" s="2"/>
      <c r="B73" s="17" t="s">
        <v>237</v>
      </c>
      <c r="C73" s="17" t="s">
        <v>66</v>
      </c>
      <c r="D73" s="18" t="s">
        <v>240</v>
      </c>
      <c r="E73" s="18" t="s">
        <v>241</v>
      </c>
      <c r="F73" s="18" t="s">
        <v>242</v>
      </c>
      <c r="H73" s="7"/>
      <c r="I73" s="5"/>
      <c r="J73" s="18" t="s">
        <v>242</v>
      </c>
      <c r="K73" s="18"/>
      <c r="L73" s="18" t="s">
        <v>762</v>
      </c>
      <c r="M73" s="18"/>
      <c r="N73" s="18"/>
      <c r="O73" s="16"/>
      <c r="P73" s="16"/>
      <c r="Q73" s="16">
        <v>72</v>
      </c>
      <c r="R73" s="16"/>
      <c r="S73" s="16"/>
      <c r="T73" s="16"/>
      <c r="U73" s="36"/>
      <c r="V73" s="37"/>
      <c r="W73" s="37"/>
      <c r="X73" s="37"/>
      <c r="Y73" s="37"/>
      <c r="Z73" s="37"/>
      <c r="AA73" s="37"/>
      <c r="AB73" s="37"/>
      <c r="AC73" s="37"/>
      <c r="AD73" s="37"/>
      <c r="AE73" s="37"/>
      <c r="AF73" s="37"/>
      <c r="AG73" s="37"/>
      <c r="AH73" s="37"/>
      <c r="AI73" s="37"/>
      <c r="AJ73" s="37"/>
      <c r="AK73" s="37"/>
      <c r="AL73" s="37"/>
      <c r="AM73" s="37"/>
      <c r="AN73" s="37"/>
      <c r="AO73" s="38"/>
      <c r="AP73" s="38"/>
      <c r="AQ73" s="38"/>
      <c r="AR73" s="38"/>
      <c r="AS73" s="37"/>
    </row>
    <row r="74" spans="1:45" ht="55.9" customHeight="1" x14ac:dyDescent="0.15">
      <c r="A74" s="2"/>
      <c r="B74" s="16" t="s">
        <v>243</v>
      </c>
      <c r="C74" s="17" t="s">
        <v>35</v>
      </c>
      <c r="D74" s="18" t="s">
        <v>244</v>
      </c>
      <c r="E74" s="18" t="s">
        <v>245</v>
      </c>
      <c r="F74" s="18" t="s">
        <v>246</v>
      </c>
      <c r="G74" s="16" t="s">
        <v>101</v>
      </c>
      <c r="H74" s="7" t="str">
        <f>HYPERLINK("#", "https://www.kyuchu.jp/")</f>
        <v>https://www.kyuchu.jp/</v>
      </c>
      <c r="I74" s="5" t="s">
        <v>487</v>
      </c>
      <c r="J74" s="18" t="s">
        <v>766</v>
      </c>
      <c r="K74" s="18" t="s">
        <v>767</v>
      </c>
      <c r="L74" s="18" t="s">
        <v>768</v>
      </c>
      <c r="M74" s="18"/>
      <c r="N74" s="18"/>
      <c r="O74" s="16"/>
      <c r="P74" s="16"/>
      <c r="Q74" s="16"/>
      <c r="R74" s="16"/>
      <c r="S74" s="16"/>
      <c r="T74" s="16">
        <v>14</v>
      </c>
      <c r="U74" s="36"/>
      <c r="V74" s="37"/>
      <c r="W74" s="37"/>
      <c r="X74" s="37"/>
      <c r="Y74" s="37"/>
      <c r="Z74" s="37"/>
      <c r="AA74" s="37"/>
      <c r="AB74" s="37"/>
      <c r="AC74" s="37"/>
      <c r="AD74" s="37"/>
      <c r="AE74" s="37"/>
      <c r="AF74" s="37"/>
      <c r="AG74" s="37"/>
      <c r="AH74" s="37"/>
      <c r="AI74" s="37"/>
      <c r="AJ74" s="37"/>
      <c r="AK74" s="37"/>
      <c r="AL74" s="37"/>
      <c r="AM74" s="37"/>
      <c r="AN74" s="37"/>
      <c r="AO74" s="38"/>
      <c r="AP74" s="38"/>
      <c r="AQ74" s="38"/>
      <c r="AR74" s="38"/>
      <c r="AS74" s="37"/>
    </row>
    <row r="75" spans="1:45" ht="28.15" customHeight="1" x14ac:dyDescent="0.15">
      <c r="A75" s="2"/>
      <c r="B75" s="16" t="s">
        <v>247</v>
      </c>
      <c r="C75" s="17" t="s">
        <v>81</v>
      </c>
      <c r="D75" s="18" t="s">
        <v>251</v>
      </c>
      <c r="E75" s="18" t="s">
        <v>252</v>
      </c>
      <c r="F75" s="18" t="s">
        <v>253</v>
      </c>
      <c r="G75" s="16" t="s">
        <v>101</v>
      </c>
      <c r="H75" s="7" t="str">
        <f>HYPERLINK("#", "https://sites.google.com/view/noguchiseikei/")</f>
        <v>https://sites.google.com/view/noguchiseikei/</v>
      </c>
      <c r="I75" s="5"/>
      <c r="J75" s="18" t="s">
        <v>451</v>
      </c>
      <c r="K75" s="18" t="s">
        <v>774</v>
      </c>
      <c r="L75" s="18" t="s">
        <v>775</v>
      </c>
      <c r="M75" s="18"/>
      <c r="N75" s="18" t="s">
        <v>572</v>
      </c>
      <c r="O75" s="16"/>
      <c r="P75" s="16"/>
      <c r="Q75" s="16"/>
      <c r="R75" s="16"/>
      <c r="S75" s="16"/>
      <c r="T75" s="16"/>
      <c r="U75" s="36"/>
      <c r="V75" s="37"/>
      <c r="W75" s="37"/>
      <c r="X75" s="37"/>
      <c r="Y75" s="37"/>
      <c r="Z75" s="37"/>
      <c r="AA75" s="37"/>
      <c r="AB75" s="37"/>
      <c r="AC75" s="37"/>
      <c r="AD75" s="37"/>
      <c r="AE75" s="37"/>
      <c r="AF75" s="37"/>
      <c r="AG75" s="37"/>
      <c r="AH75" s="37"/>
      <c r="AI75" s="37"/>
      <c r="AJ75" s="37"/>
      <c r="AK75" s="37"/>
      <c r="AL75" s="37"/>
      <c r="AM75" s="37"/>
      <c r="AN75" s="37"/>
      <c r="AO75" s="38"/>
      <c r="AP75" s="38"/>
      <c r="AQ75" s="38"/>
      <c r="AR75" s="38"/>
      <c r="AS75" s="37"/>
    </row>
    <row r="76" spans="1:45" ht="42" customHeight="1" x14ac:dyDescent="0.15">
      <c r="A76" s="2"/>
      <c r="B76" s="16" t="s">
        <v>247</v>
      </c>
      <c r="C76" s="17" t="s">
        <v>82</v>
      </c>
      <c r="D76" s="18" t="s">
        <v>248</v>
      </c>
      <c r="E76" s="18" t="s">
        <v>249</v>
      </c>
      <c r="F76" s="18" t="s">
        <v>250</v>
      </c>
      <c r="G76" s="16" t="s">
        <v>101</v>
      </c>
      <c r="H76" s="7" t="str">
        <f>HYPERLINK("#", "http://fukuda-c.com")</f>
        <v>http://fukuda-c.com</v>
      </c>
      <c r="I76" s="5" t="s">
        <v>769</v>
      </c>
      <c r="J76" s="18" t="s">
        <v>250</v>
      </c>
      <c r="K76" s="18" t="s">
        <v>770</v>
      </c>
      <c r="L76" s="18" t="s">
        <v>771</v>
      </c>
      <c r="M76" s="18" t="s">
        <v>772</v>
      </c>
      <c r="N76" s="18" t="s">
        <v>773</v>
      </c>
      <c r="O76" s="16"/>
      <c r="P76" s="16" t="s">
        <v>104</v>
      </c>
      <c r="Q76" s="16" t="s">
        <v>104</v>
      </c>
      <c r="R76" s="16" t="s">
        <v>104</v>
      </c>
      <c r="S76" s="16" t="s">
        <v>104</v>
      </c>
      <c r="T76" s="16" t="s">
        <v>104</v>
      </c>
      <c r="U76" s="36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8"/>
      <c r="AP76" s="38"/>
      <c r="AQ76" s="38"/>
      <c r="AR76" s="38"/>
      <c r="AS76" s="37"/>
    </row>
    <row r="77" spans="1:45" ht="55.9" customHeight="1" x14ac:dyDescent="0.15">
      <c r="A77" s="2"/>
      <c r="B77" s="16" t="s">
        <v>254</v>
      </c>
      <c r="C77" s="17" t="s">
        <v>85</v>
      </c>
      <c r="D77" s="18" t="s">
        <v>258</v>
      </c>
      <c r="E77" s="18" t="s">
        <v>259</v>
      </c>
      <c r="F77" s="18" t="s">
        <v>260</v>
      </c>
      <c r="G77" s="16" t="s">
        <v>101</v>
      </c>
      <c r="H77" s="7" t="str">
        <f>HYPERLINK("#", "http://www.med-sakai.jp/clinic/sports_clinic/")</f>
        <v>http://www.med-sakai.jp/clinic/sports_clinic/</v>
      </c>
      <c r="I77" s="5" t="s">
        <v>592</v>
      </c>
      <c r="J77" s="18" t="s">
        <v>776</v>
      </c>
      <c r="K77" s="18" t="s">
        <v>777</v>
      </c>
      <c r="L77" s="18" t="s">
        <v>778</v>
      </c>
      <c r="M77" s="18" t="s">
        <v>779</v>
      </c>
      <c r="N77" s="18" t="s">
        <v>780</v>
      </c>
      <c r="O77" s="16"/>
      <c r="P77" s="16" t="s">
        <v>104</v>
      </c>
      <c r="Q77" s="16" t="s">
        <v>104</v>
      </c>
      <c r="R77" s="16" t="s">
        <v>104</v>
      </c>
      <c r="S77" s="16" t="s">
        <v>104</v>
      </c>
      <c r="T77" s="16" t="s">
        <v>104</v>
      </c>
      <c r="U77" s="36"/>
      <c r="V77" s="37"/>
      <c r="W77" s="37"/>
      <c r="X77" s="37"/>
      <c r="Y77" s="37"/>
      <c r="Z77" s="37"/>
      <c r="AA77" s="37"/>
      <c r="AB77" s="37"/>
      <c r="AC77" s="37"/>
      <c r="AD77" s="37"/>
      <c r="AE77" s="37"/>
      <c r="AF77" s="37"/>
      <c r="AG77" s="37"/>
      <c r="AH77" s="37"/>
      <c r="AI77" s="37"/>
      <c r="AJ77" s="37"/>
      <c r="AK77" s="37"/>
      <c r="AL77" s="37"/>
      <c r="AM77" s="37"/>
      <c r="AN77" s="37"/>
      <c r="AO77" s="38"/>
      <c r="AP77" s="38"/>
      <c r="AQ77" s="38"/>
      <c r="AR77" s="38"/>
      <c r="AS77" s="37"/>
    </row>
    <row r="78" spans="1:45" ht="42" customHeight="1" x14ac:dyDescent="0.15">
      <c r="A78" s="2"/>
      <c r="B78" s="16" t="s">
        <v>254</v>
      </c>
      <c r="C78" s="17" t="s">
        <v>85</v>
      </c>
      <c r="D78" s="18" t="s">
        <v>261</v>
      </c>
      <c r="E78" s="18" t="s">
        <v>262</v>
      </c>
      <c r="F78" s="18" t="s">
        <v>263</v>
      </c>
      <c r="G78" s="16" t="s">
        <v>101</v>
      </c>
      <c r="H78" s="7" t="str">
        <f>HYPERLINK("#", "http://www.med-sakai.jp/clinic/sports_clinic/")</f>
        <v>http://www.med-sakai.jp/clinic/sports_clinic/</v>
      </c>
      <c r="I78" s="5" t="s">
        <v>592</v>
      </c>
      <c r="J78" s="18" t="s">
        <v>776</v>
      </c>
      <c r="K78" s="18" t="s">
        <v>777</v>
      </c>
      <c r="L78" s="18" t="s">
        <v>778</v>
      </c>
      <c r="M78" s="18" t="s">
        <v>781</v>
      </c>
      <c r="N78" s="18" t="s">
        <v>780</v>
      </c>
      <c r="O78" s="16"/>
      <c r="P78" s="16" t="s">
        <v>104</v>
      </c>
      <c r="Q78" s="16" t="s">
        <v>104</v>
      </c>
      <c r="R78" s="16" t="s">
        <v>104</v>
      </c>
      <c r="S78" s="16" t="s">
        <v>104</v>
      </c>
      <c r="T78" s="16" t="s">
        <v>104</v>
      </c>
      <c r="U78" s="36"/>
      <c r="V78" s="37"/>
      <c r="W78" s="37"/>
      <c r="X78" s="37"/>
      <c r="Y78" s="37"/>
      <c r="Z78" s="37"/>
      <c r="AA78" s="37"/>
      <c r="AB78" s="37"/>
      <c r="AC78" s="37"/>
      <c r="AD78" s="37"/>
      <c r="AE78" s="37"/>
      <c r="AF78" s="37"/>
      <c r="AG78" s="37"/>
      <c r="AH78" s="37"/>
      <c r="AI78" s="37"/>
      <c r="AJ78" s="37"/>
      <c r="AK78" s="37"/>
      <c r="AL78" s="37"/>
      <c r="AM78" s="37"/>
      <c r="AN78" s="37"/>
      <c r="AO78" s="38"/>
      <c r="AP78" s="38"/>
      <c r="AQ78" s="38"/>
      <c r="AR78" s="38"/>
      <c r="AS78" s="37"/>
    </row>
    <row r="79" spans="1:45" ht="28.15" customHeight="1" x14ac:dyDescent="0.15">
      <c r="A79" s="2"/>
      <c r="B79" s="16" t="s">
        <v>254</v>
      </c>
      <c r="C79" s="17" t="s">
        <v>85</v>
      </c>
      <c r="D79" s="18" t="s">
        <v>255</v>
      </c>
      <c r="E79" s="18" t="s">
        <v>256</v>
      </c>
      <c r="F79" s="18" t="s">
        <v>257</v>
      </c>
      <c r="G79" s="16" t="s">
        <v>101</v>
      </c>
      <c r="H79" s="7" t="str">
        <f>HYPERLINK("#", "http://www.nakagawa-hp.com")</f>
        <v>http://www.nakagawa-hp.com</v>
      </c>
      <c r="I79" s="5" t="s">
        <v>457</v>
      </c>
      <c r="J79" s="18" t="s">
        <v>782</v>
      </c>
      <c r="K79" s="18" t="s">
        <v>593</v>
      </c>
      <c r="L79" s="18" t="s">
        <v>783</v>
      </c>
      <c r="M79" s="18" t="s">
        <v>784</v>
      </c>
      <c r="N79" s="18" t="s">
        <v>785</v>
      </c>
      <c r="O79" s="16" t="s">
        <v>102</v>
      </c>
      <c r="P79" s="16"/>
      <c r="Q79" s="16" t="s">
        <v>104</v>
      </c>
      <c r="R79" s="16" t="s">
        <v>786</v>
      </c>
      <c r="S79" s="16" t="s">
        <v>565</v>
      </c>
      <c r="T79" s="16" t="s">
        <v>787</v>
      </c>
      <c r="U79" s="36"/>
      <c r="V79" s="37"/>
      <c r="W79" s="37"/>
      <c r="X79" s="37"/>
      <c r="Y79" s="37"/>
      <c r="Z79" s="37"/>
      <c r="AA79" s="37"/>
      <c r="AB79" s="37"/>
      <c r="AC79" s="37"/>
      <c r="AD79" s="37"/>
      <c r="AE79" s="37"/>
      <c r="AF79" s="37"/>
      <c r="AG79" s="37"/>
      <c r="AH79" s="37"/>
      <c r="AI79" s="37"/>
      <c r="AJ79" s="37"/>
      <c r="AK79" s="37"/>
      <c r="AL79" s="37"/>
      <c r="AM79" s="37"/>
      <c r="AN79" s="37"/>
      <c r="AO79" s="38"/>
      <c r="AP79" s="38"/>
      <c r="AQ79" s="38"/>
      <c r="AR79" s="38"/>
      <c r="AS79" s="37"/>
    </row>
    <row r="80" spans="1:45" ht="28.15" customHeight="1" x14ac:dyDescent="0.15">
      <c r="A80" s="2"/>
      <c r="B80" s="16" t="s">
        <v>254</v>
      </c>
      <c r="C80" s="17" t="s">
        <v>85</v>
      </c>
      <c r="D80" s="18" t="s">
        <v>788</v>
      </c>
      <c r="E80" s="18" t="s">
        <v>789</v>
      </c>
      <c r="F80" s="18" t="s">
        <v>790</v>
      </c>
      <c r="G80" s="16" t="s">
        <v>101</v>
      </c>
      <c r="H80" s="7" t="str">
        <f>HYPERLINK("#", "https://www.shiina-mc.com")</f>
        <v>https://www.shiina-mc.com</v>
      </c>
      <c r="I80" s="5" t="s">
        <v>788</v>
      </c>
      <c r="J80" s="18" t="s">
        <v>790</v>
      </c>
      <c r="K80" s="18"/>
      <c r="L80" s="18" t="s">
        <v>791</v>
      </c>
      <c r="M80" s="18" t="s">
        <v>792</v>
      </c>
      <c r="N80" s="18"/>
      <c r="O80" s="16"/>
      <c r="P80" s="16"/>
      <c r="Q80" s="16"/>
      <c r="R80" s="16"/>
      <c r="S80" s="16"/>
      <c r="T80" s="16"/>
      <c r="U80" s="36"/>
      <c r="V80" s="37"/>
      <c r="W80" s="37"/>
      <c r="X80" s="37"/>
      <c r="Y80" s="37"/>
      <c r="Z80" s="37"/>
      <c r="AA80" s="37"/>
      <c r="AB80" s="37"/>
      <c r="AC80" s="37"/>
      <c r="AD80" s="37"/>
      <c r="AE80" s="37"/>
      <c r="AF80" s="37"/>
      <c r="AG80" s="37"/>
      <c r="AH80" s="37"/>
      <c r="AI80" s="37"/>
      <c r="AJ80" s="37"/>
      <c r="AK80" s="37"/>
      <c r="AL80" s="37"/>
      <c r="AM80" s="37"/>
      <c r="AN80" s="37"/>
      <c r="AO80" s="38"/>
      <c r="AP80" s="38"/>
      <c r="AQ80" s="38"/>
      <c r="AR80" s="38"/>
      <c r="AS80" s="37"/>
    </row>
    <row r="81" spans="1:45" ht="84" customHeight="1" x14ac:dyDescent="0.15">
      <c r="A81" s="2"/>
      <c r="B81" s="16" t="s">
        <v>254</v>
      </c>
      <c r="C81" s="17" t="s">
        <v>85</v>
      </c>
      <c r="D81" s="18" t="s">
        <v>793</v>
      </c>
      <c r="E81" s="18" t="s">
        <v>794</v>
      </c>
      <c r="F81" s="18" t="s">
        <v>795</v>
      </c>
      <c r="G81" s="16" t="s">
        <v>101</v>
      </c>
      <c r="H81" s="7" t="str">
        <f>HYPERLINK("#", "https://kyushu-cc.hosp.go.jp")</f>
        <v>https://kyushu-cc.hosp.go.jp</v>
      </c>
      <c r="I81" s="5" t="s">
        <v>796</v>
      </c>
      <c r="J81" s="18" t="s">
        <v>797</v>
      </c>
      <c r="K81" s="18" t="s">
        <v>798</v>
      </c>
      <c r="L81" s="18" t="s">
        <v>799</v>
      </c>
      <c r="M81" s="18" t="s">
        <v>800</v>
      </c>
      <c r="N81" s="18"/>
      <c r="O81" s="16"/>
      <c r="P81" s="16"/>
      <c r="Q81" s="16"/>
      <c r="R81" s="16"/>
      <c r="S81" s="16"/>
      <c r="T81" s="16"/>
      <c r="U81" s="36"/>
      <c r="V81" s="37"/>
      <c r="W81" s="37"/>
      <c r="X81" s="37"/>
      <c r="Y81" s="37"/>
      <c r="Z81" s="37"/>
      <c r="AA81" s="37"/>
      <c r="AB81" s="37"/>
      <c r="AC81" s="37"/>
      <c r="AD81" s="37"/>
      <c r="AE81" s="37"/>
      <c r="AF81" s="37"/>
      <c r="AG81" s="37"/>
      <c r="AH81" s="37"/>
      <c r="AI81" s="37"/>
      <c r="AJ81" s="37"/>
      <c r="AK81" s="37"/>
      <c r="AL81" s="37"/>
      <c r="AM81" s="37"/>
      <c r="AN81" s="37"/>
      <c r="AO81" s="38"/>
      <c r="AP81" s="38"/>
      <c r="AQ81" s="38"/>
      <c r="AR81" s="38"/>
      <c r="AS81" s="37"/>
    </row>
    <row r="82" spans="1:45" ht="28.15" customHeight="1" x14ac:dyDescent="0.15">
      <c r="A82" s="2"/>
      <c r="B82" s="16" t="s">
        <v>264</v>
      </c>
      <c r="C82" s="17" t="s">
        <v>39</v>
      </c>
      <c r="D82" s="18" t="s">
        <v>265</v>
      </c>
      <c r="E82" s="18" t="s">
        <v>266</v>
      </c>
      <c r="F82" s="18" t="s">
        <v>267</v>
      </c>
      <c r="G82" s="16" t="s">
        <v>101</v>
      </c>
      <c r="H82" s="7" t="str">
        <f>HYPERLINK("#", "http://www.fukuokanh.jp")</f>
        <v>http://www.fukuokanh.jp</v>
      </c>
      <c r="I82" s="5" t="s">
        <v>487</v>
      </c>
      <c r="J82" s="18" t="s">
        <v>809</v>
      </c>
      <c r="K82" s="18" t="s">
        <v>810</v>
      </c>
      <c r="L82" s="18" t="s">
        <v>811</v>
      </c>
      <c r="M82" s="18" t="s">
        <v>812</v>
      </c>
      <c r="N82" s="18"/>
      <c r="O82" s="16"/>
      <c r="P82" s="16"/>
      <c r="Q82" s="16"/>
      <c r="R82" s="16"/>
      <c r="S82" s="16">
        <v>32</v>
      </c>
      <c r="T82" s="16"/>
      <c r="U82" s="36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8"/>
      <c r="AP82" s="38"/>
      <c r="AQ82" s="38"/>
      <c r="AR82" s="38"/>
      <c r="AS82" s="37"/>
    </row>
    <row r="83" spans="1:45" s="21" customFormat="1" ht="84" customHeight="1" x14ac:dyDescent="0.15">
      <c r="A83" s="2"/>
      <c r="B83" s="16" t="s">
        <v>264</v>
      </c>
      <c r="C83" s="17" t="s">
        <v>20</v>
      </c>
      <c r="D83" s="18" t="s">
        <v>268</v>
      </c>
      <c r="E83" s="18" t="s">
        <v>269</v>
      </c>
      <c r="F83" s="18" t="s">
        <v>270</v>
      </c>
      <c r="G83" s="16" t="s">
        <v>101</v>
      </c>
      <c r="H83" s="7" t="str">
        <f>HYPERLINK("#", "http://www.f-hoyouin.com/")</f>
        <v>http://www.f-hoyouin.com/</v>
      </c>
      <c r="I83" s="5" t="s">
        <v>814</v>
      </c>
      <c r="J83" s="18" t="s">
        <v>815</v>
      </c>
      <c r="K83" s="18" t="s">
        <v>816</v>
      </c>
      <c r="L83" s="18" t="s">
        <v>817</v>
      </c>
      <c r="M83" s="18" t="s">
        <v>818</v>
      </c>
      <c r="N83" s="18" t="s">
        <v>104</v>
      </c>
      <c r="O83" s="16"/>
      <c r="P83" s="16"/>
      <c r="Q83" s="16" t="s">
        <v>104</v>
      </c>
      <c r="R83" s="16" t="s">
        <v>104</v>
      </c>
      <c r="S83" s="16" t="s">
        <v>104</v>
      </c>
      <c r="T83" s="16" t="s">
        <v>104</v>
      </c>
      <c r="U83" s="36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2"/>
      <c r="AP83" s="42"/>
      <c r="AQ83" s="42"/>
      <c r="AR83" s="42"/>
      <c r="AS83" s="41"/>
    </row>
    <row r="84" spans="1:45" ht="42" customHeight="1" x14ac:dyDescent="0.15">
      <c r="A84" s="2"/>
      <c r="B84" s="16" t="s">
        <v>264</v>
      </c>
      <c r="C84" s="17" t="s">
        <v>93</v>
      </c>
      <c r="D84" s="18" t="s">
        <v>801</v>
      </c>
      <c r="E84" s="18" t="s">
        <v>802</v>
      </c>
      <c r="F84" s="18" t="s">
        <v>803</v>
      </c>
      <c r="G84" s="16" t="s">
        <v>101</v>
      </c>
      <c r="H84" s="7" t="str">
        <f>HYPERLINK("#", "https://www.seikokai-mc.or.jp/")</f>
        <v>https://www.seikokai-mc.or.jp/</v>
      </c>
      <c r="I84" s="5" t="s">
        <v>592</v>
      </c>
      <c r="J84" s="18" t="s">
        <v>451</v>
      </c>
      <c r="K84" s="18" t="s">
        <v>804</v>
      </c>
      <c r="L84" s="18" t="s">
        <v>805</v>
      </c>
      <c r="M84" s="18" t="s">
        <v>806</v>
      </c>
      <c r="N84" s="18" t="s">
        <v>807</v>
      </c>
      <c r="O84" s="16" t="s">
        <v>102</v>
      </c>
      <c r="P84" s="16" t="s">
        <v>104</v>
      </c>
      <c r="Q84" s="16" t="s">
        <v>104</v>
      </c>
      <c r="R84" s="16" t="s">
        <v>808</v>
      </c>
      <c r="S84" s="16" t="s">
        <v>104</v>
      </c>
      <c r="T84" s="16" t="s">
        <v>104</v>
      </c>
      <c r="U84" s="36"/>
      <c r="V84" s="37"/>
      <c r="W84" s="37"/>
      <c r="X84" s="37"/>
      <c r="Y84" s="37"/>
      <c r="Z84" s="37"/>
      <c r="AA84" s="37"/>
      <c r="AB84" s="37"/>
      <c r="AC84" s="37"/>
      <c r="AD84" s="37"/>
      <c r="AE84" s="37"/>
      <c r="AF84" s="37"/>
      <c r="AG84" s="37"/>
      <c r="AH84" s="37"/>
      <c r="AI84" s="37"/>
      <c r="AJ84" s="37"/>
      <c r="AK84" s="37"/>
      <c r="AL84" s="37"/>
      <c r="AM84" s="37"/>
      <c r="AN84" s="37"/>
      <c r="AO84" s="38"/>
      <c r="AP84" s="38"/>
      <c r="AQ84" s="38"/>
      <c r="AR84" s="38"/>
      <c r="AS84" s="37"/>
    </row>
    <row r="85" spans="1:45" ht="70.150000000000006" customHeight="1" x14ac:dyDescent="0.15">
      <c r="A85" s="2"/>
      <c r="B85" s="16" t="s">
        <v>271</v>
      </c>
      <c r="C85" s="17" t="s">
        <v>64</v>
      </c>
      <c r="D85" s="18" t="s">
        <v>819</v>
      </c>
      <c r="E85" s="18" t="s">
        <v>272</v>
      </c>
      <c r="F85" s="18" t="s">
        <v>273</v>
      </c>
      <c r="G85" s="16" t="s">
        <v>101</v>
      </c>
      <c r="H85" s="7" t="str">
        <f>HYPERLINK("#", "https://najima-orthopedie.com")</f>
        <v>https://najima-orthopedie.com</v>
      </c>
      <c r="I85" s="5"/>
      <c r="J85" s="18" t="s">
        <v>820</v>
      </c>
      <c r="K85" s="18" t="s">
        <v>821</v>
      </c>
      <c r="L85" s="18" t="s">
        <v>822</v>
      </c>
      <c r="M85" s="18" t="s">
        <v>823</v>
      </c>
      <c r="N85" s="18" t="s">
        <v>607</v>
      </c>
      <c r="O85" s="16"/>
      <c r="P85" s="16"/>
      <c r="Q85" s="16"/>
      <c r="R85" s="16"/>
      <c r="S85" s="16"/>
      <c r="T85" s="16"/>
      <c r="U85" s="36"/>
      <c r="V85" s="37"/>
      <c r="W85" s="37"/>
      <c r="X85" s="37"/>
      <c r="Y85" s="37"/>
      <c r="Z85" s="37"/>
      <c r="AA85" s="37"/>
      <c r="AB85" s="37"/>
      <c r="AC85" s="37"/>
      <c r="AD85" s="37"/>
      <c r="AE85" s="37"/>
      <c r="AF85" s="37"/>
      <c r="AG85" s="37"/>
      <c r="AH85" s="37"/>
      <c r="AI85" s="37"/>
      <c r="AJ85" s="37"/>
      <c r="AK85" s="37"/>
      <c r="AL85" s="37"/>
      <c r="AM85" s="37"/>
      <c r="AN85" s="37"/>
      <c r="AO85" s="38"/>
      <c r="AP85" s="38"/>
      <c r="AQ85" s="38"/>
      <c r="AR85" s="38"/>
      <c r="AS85" s="37"/>
    </row>
    <row r="86" spans="1:45" ht="28.15" customHeight="1" x14ac:dyDescent="0.15">
      <c r="A86" s="2"/>
      <c r="B86" s="16" t="s">
        <v>274</v>
      </c>
      <c r="C86" s="17" t="s">
        <v>78</v>
      </c>
      <c r="D86" s="18" t="s">
        <v>275</v>
      </c>
      <c r="E86" s="18" t="s">
        <v>276</v>
      </c>
      <c r="F86" s="18" t="s">
        <v>277</v>
      </c>
      <c r="G86" s="16" t="s">
        <v>101</v>
      </c>
      <c r="H86" s="7" t="str">
        <f>HYPERLINK("#", "http://www.nishioka-hp.or.jp")</f>
        <v>http://www.nishioka-hp.or.jp</v>
      </c>
      <c r="I86" s="5" t="s">
        <v>814</v>
      </c>
      <c r="J86" s="18" t="s">
        <v>824</v>
      </c>
      <c r="K86" s="18" t="s">
        <v>483</v>
      </c>
      <c r="L86" s="18" t="s">
        <v>825</v>
      </c>
      <c r="M86" s="18" t="s">
        <v>826</v>
      </c>
      <c r="N86" s="18" t="s">
        <v>827</v>
      </c>
      <c r="O86" s="16"/>
      <c r="P86" s="16"/>
      <c r="Q86" s="16">
        <v>30</v>
      </c>
      <c r="R86" s="16"/>
      <c r="S86" s="16"/>
      <c r="T86" s="16"/>
      <c r="U86" s="36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8"/>
      <c r="AP86" s="38"/>
      <c r="AQ86" s="38"/>
      <c r="AR86" s="38"/>
      <c r="AS86" s="37"/>
    </row>
    <row r="87" spans="1:45" ht="28.15" customHeight="1" x14ac:dyDescent="0.15">
      <c r="A87" s="2"/>
      <c r="B87" s="16" t="s">
        <v>274</v>
      </c>
      <c r="C87" s="17" t="s">
        <v>78</v>
      </c>
      <c r="D87" s="18" t="s">
        <v>278</v>
      </c>
      <c r="E87" s="18" t="s">
        <v>279</v>
      </c>
      <c r="F87" s="18" t="s">
        <v>280</v>
      </c>
      <c r="G87" s="16" t="s">
        <v>101</v>
      </c>
      <c r="H87" s="7" t="str">
        <f>HYPERLINK("#", "www.sowa-nakanura.or.jp")</f>
        <v>www.sowa-nakanura.or.jp</v>
      </c>
      <c r="I87" s="5" t="s">
        <v>828</v>
      </c>
      <c r="J87" s="18" t="s">
        <v>829</v>
      </c>
      <c r="K87" s="18" t="s">
        <v>830</v>
      </c>
      <c r="L87" s="18" t="s">
        <v>825</v>
      </c>
      <c r="M87" s="18" t="s">
        <v>831</v>
      </c>
      <c r="N87" s="18" t="s">
        <v>832</v>
      </c>
      <c r="O87" s="16"/>
      <c r="P87" s="16"/>
      <c r="Q87" s="16" t="s">
        <v>300</v>
      </c>
      <c r="R87" s="16" t="s">
        <v>104</v>
      </c>
      <c r="S87" s="16" t="s">
        <v>104</v>
      </c>
      <c r="T87" s="16" t="s">
        <v>104</v>
      </c>
      <c r="U87" s="36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37"/>
      <c r="AJ87" s="37"/>
      <c r="AK87" s="37"/>
      <c r="AL87" s="37"/>
      <c r="AM87" s="37"/>
      <c r="AN87" s="37"/>
      <c r="AO87" s="38"/>
      <c r="AP87" s="38"/>
      <c r="AQ87" s="38"/>
      <c r="AR87" s="38"/>
      <c r="AS87" s="37"/>
    </row>
    <row r="88" spans="1:45" ht="42" customHeight="1" x14ac:dyDescent="0.15">
      <c r="A88" s="2"/>
      <c r="B88" s="16" t="s">
        <v>281</v>
      </c>
      <c r="C88" s="17" t="s">
        <v>51</v>
      </c>
      <c r="D88" s="18" t="s">
        <v>282</v>
      </c>
      <c r="E88" s="18" t="s">
        <v>283</v>
      </c>
      <c r="F88" s="18" t="s">
        <v>284</v>
      </c>
      <c r="G88" s="16" t="s">
        <v>101</v>
      </c>
      <c r="H88" s="7" t="str">
        <f>HYPERLINK("#", "https://www.kanazawa-clinic.com")</f>
        <v>https://www.kanazawa-clinic.com</v>
      </c>
      <c r="I88" s="5" t="s">
        <v>450</v>
      </c>
      <c r="J88" s="18" t="s">
        <v>451</v>
      </c>
      <c r="K88" s="18" t="s">
        <v>450</v>
      </c>
      <c r="L88" s="18" t="s">
        <v>833</v>
      </c>
      <c r="M88" s="18" t="s">
        <v>834</v>
      </c>
      <c r="N88" s="18" t="s">
        <v>104</v>
      </c>
      <c r="O88" s="16" t="s">
        <v>102</v>
      </c>
      <c r="P88" s="16" t="s">
        <v>104</v>
      </c>
      <c r="Q88" s="16" t="s">
        <v>104</v>
      </c>
      <c r="R88" s="16" t="s">
        <v>104</v>
      </c>
      <c r="S88" s="16" t="s">
        <v>104</v>
      </c>
      <c r="T88" s="16" t="s">
        <v>104</v>
      </c>
      <c r="U88" s="36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8"/>
      <c r="AP88" s="38"/>
      <c r="AQ88" s="38"/>
      <c r="AR88" s="38"/>
      <c r="AS88" s="37"/>
    </row>
    <row r="89" spans="1:45" ht="28.15" customHeight="1" x14ac:dyDescent="0.15">
      <c r="A89" s="2"/>
      <c r="B89" s="16" t="s">
        <v>285</v>
      </c>
      <c r="C89" s="17" t="s">
        <v>33</v>
      </c>
      <c r="D89" s="18" t="s">
        <v>839</v>
      </c>
      <c r="E89" s="18" t="s">
        <v>840</v>
      </c>
      <c r="F89" s="18" t="s">
        <v>841</v>
      </c>
      <c r="G89" s="16" t="s">
        <v>101</v>
      </c>
      <c r="H89" s="7" t="str">
        <f>HYPERLINK("#", "https://inokuchinoma.com")</f>
        <v>https://inokuchinoma.com</v>
      </c>
      <c r="I89" s="5" t="s">
        <v>487</v>
      </c>
      <c r="J89" s="18" t="s">
        <v>842</v>
      </c>
      <c r="K89" s="18" t="s">
        <v>483</v>
      </c>
      <c r="L89" s="18" t="s">
        <v>843</v>
      </c>
      <c r="M89" s="18" t="s">
        <v>844</v>
      </c>
      <c r="N89" s="18" t="s">
        <v>845</v>
      </c>
      <c r="O89" s="16"/>
      <c r="P89" s="16"/>
      <c r="Q89" s="16"/>
      <c r="R89" s="16"/>
      <c r="S89" s="16"/>
      <c r="T89" s="16"/>
      <c r="U89" s="36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37"/>
      <c r="AJ89" s="37"/>
      <c r="AK89" s="37"/>
      <c r="AL89" s="37"/>
      <c r="AM89" s="37"/>
      <c r="AN89" s="37"/>
      <c r="AO89" s="38"/>
      <c r="AP89" s="38"/>
      <c r="AQ89" s="38"/>
      <c r="AR89" s="38"/>
      <c r="AS89" s="37"/>
    </row>
    <row r="90" spans="1:45" ht="28.15" customHeight="1" x14ac:dyDescent="0.15">
      <c r="A90" s="2"/>
      <c r="B90" s="16" t="s">
        <v>285</v>
      </c>
      <c r="C90" s="17" t="s">
        <v>75</v>
      </c>
      <c r="D90" s="18" t="s">
        <v>835</v>
      </c>
      <c r="E90" s="18" t="s">
        <v>286</v>
      </c>
      <c r="F90" s="18" t="s">
        <v>287</v>
      </c>
      <c r="G90" s="16" t="s">
        <v>101</v>
      </c>
      <c r="H90" s="7" t="str">
        <f>HYPERLINK("#", "http://murayama-junkan.com/")</f>
        <v>http://murayama-junkan.com/</v>
      </c>
      <c r="I90" s="5"/>
      <c r="J90" s="18" t="s">
        <v>451</v>
      </c>
      <c r="K90" s="18" t="s">
        <v>836</v>
      </c>
      <c r="L90" s="18" t="s">
        <v>837</v>
      </c>
      <c r="M90" s="18" t="s">
        <v>838</v>
      </c>
      <c r="N90" s="18" t="s">
        <v>469</v>
      </c>
      <c r="O90" s="16" t="s">
        <v>102</v>
      </c>
      <c r="P90" s="16" t="s">
        <v>104</v>
      </c>
      <c r="Q90" s="16"/>
      <c r="R90" s="16"/>
      <c r="S90" s="16"/>
      <c r="T90" s="16"/>
      <c r="U90" s="36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37"/>
      <c r="AJ90" s="37"/>
      <c r="AK90" s="37"/>
      <c r="AL90" s="37"/>
      <c r="AM90" s="37"/>
      <c r="AN90" s="37"/>
      <c r="AO90" s="38"/>
      <c r="AP90" s="38"/>
      <c r="AQ90" s="38"/>
      <c r="AR90" s="38"/>
      <c r="AS90" s="37"/>
    </row>
    <row r="91" spans="1:45" ht="28.15" customHeight="1" x14ac:dyDescent="0.15">
      <c r="A91" s="2"/>
      <c r="B91" s="16" t="s">
        <v>288</v>
      </c>
      <c r="C91" s="17" t="s">
        <v>34</v>
      </c>
      <c r="D91" s="18" t="s">
        <v>846</v>
      </c>
      <c r="E91" s="18" t="s">
        <v>847</v>
      </c>
      <c r="F91" s="18" t="s">
        <v>848</v>
      </c>
      <c r="G91" s="16" t="s">
        <v>101</v>
      </c>
      <c r="H91" s="7" t="str">
        <f>HYPERLINK("#", "https://www.oishiclinic.com")</f>
        <v>https://www.oishiclinic.com</v>
      </c>
      <c r="I91" s="5" t="s">
        <v>104</v>
      </c>
      <c r="J91" s="18" t="s">
        <v>451</v>
      </c>
      <c r="K91" s="18" t="s">
        <v>456</v>
      </c>
      <c r="L91" s="18" t="s">
        <v>849</v>
      </c>
      <c r="M91" s="18" t="s">
        <v>850</v>
      </c>
      <c r="N91" s="18" t="s">
        <v>851</v>
      </c>
      <c r="O91" s="16" t="s">
        <v>102</v>
      </c>
      <c r="P91" s="16" t="s">
        <v>104</v>
      </c>
      <c r="Q91" s="16" t="s">
        <v>104</v>
      </c>
      <c r="R91" s="16" t="s">
        <v>104</v>
      </c>
      <c r="S91" s="16" t="s">
        <v>104</v>
      </c>
      <c r="T91" s="16" t="s">
        <v>104</v>
      </c>
      <c r="U91" s="36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8"/>
      <c r="AP91" s="38"/>
      <c r="AQ91" s="38"/>
      <c r="AR91" s="38"/>
      <c r="AS91" s="37"/>
    </row>
    <row r="92" spans="1:45" ht="28.15" customHeight="1" x14ac:dyDescent="0.15">
      <c r="A92" s="2"/>
      <c r="B92" s="16" t="s">
        <v>288</v>
      </c>
      <c r="C92" s="17" t="s">
        <v>34</v>
      </c>
      <c r="D92" s="18" t="s">
        <v>852</v>
      </c>
      <c r="E92" s="18" t="s">
        <v>853</v>
      </c>
      <c r="F92" s="18" t="s">
        <v>854</v>
      </c>
      <c r="G92" s="16" t="s">
        <v>101</v>
      </c>
      <c r="H92" s="7" t="str">
        <f>HYPERLINK("#", "http://kashouclinic.cool.coocan.jp")</f>
        <v>http://kashouclinic.cool.coocan.jp</v>
      </c>
      <c r="I92" s="5" t="s">
        <v>104</v>
      </c>
      <c r="J92" s="18" t="s">
        <v>500</v>
      </c>
      <c r="K92" s="18" t="s">
        <v>855</v>
      </c>
      <c r="L92" s="18" t="s">
        <v>605</v>
      </c>
      <c r="M92" s="18" t="s">
        <v>706</v>
      </c>
      <c r="N92" s="18" t="s">
        <v>104</v>
      </c>
      <c r="O92" s="16"/>
      <c r="P92" s="16" t="s">
        <v>104</v>
      </c>
      <c r="Q92" s="16" t="s">
        <v>104</v>
      </c>
      <c r="R92" s="16" t="s">
        <v>104</v>
      </c>
      <c r="S92" s="16" t="s">
        <v>104</v>
      </c>
      <c r="T92" s="16" t="s">
        <v>104</v>
      </c>
      <c r="U92" s="36"/>
      <c r="V92" s="37"/>
      <c r="W92" s="37"/>
      <c r="X92" s="37"/>
      <c r="Y92" s="37"/>
      <c r="Z92" s="37"/>
      <c r="AA92" s="37"/>
      <c r="AB92" s="37"/>
      <c r="AC92" s="37"/>
      <c r="AD92" s="37"/>
      <c r="AE92" s="37"/>
      <c r="AF92" s="37"/>
      <c r="AG92" s="37"/>
      <c r="AH92" s="37"/>
      <c r="AI92" s="37"/>
      <c r="AJ92" s="37"/>
      <c r="AK92" s="37"/>
      <c r="AL92" s="37"/>
      <c r="AM92" s="37"/>
      <c r="AN92" s="37"/>
      <c r="AO92" s="38"/>
      <c r="AP92" s="38"/>
      <c r="AQ92" s="38"/>
      <c r="AR92" s="38"/>
      <c r="AS92" s="37"/>
    </row>
    <row r="93" spans="1:45" ht="42" customHeight="1" x14ac:dyDescent="0.15">
      <c r="A93" s="2"/>
      <c r="B93" s="16" t="s">
        <v>288</v>
      </c>
      <c r="C93" s="17" t="s">
        <v>34</v>
      </c>
      <c r="D93" s="18" t="s">
        <v>856</v>
      </c>
      <c r="E93" s="18" t="s">
        <v>857</v>
      </c>
      <c r="F93" s="18" t="s">
        <v>858</v>
      </c>
      <c r="G93" s="16" t="s">
        <v>101</v>
      </c>
      <c r="H93" s="7" t="str">
        <f>HYPERLINK("#", "http://www.shibuya-lc.net /")</f>
        <v>http://www.shibuya-lc.net /</v>
      </c>
      <c r="I93" s="5" t="s">
        <v>104</v>
      </c>
      <c r="J93" s="18" t="s">
        <v>859</v>
      </c>
      <c r="K93" s="18" t="s">
        <v>860</v>
      </c>
      <c r="L93" s="18" t="s">
        <v>811</v>
      </c>
      <c r="M93" s="18" t="s">
        <v>861</v>
      </c>
      <c r="N93" s="18"/>
      <c r="O93" s="16"/>
      <c r="P93" s="16"/>
      <c r="Q93" s="16" t="s">
        <v>637</v>
      </c>
      <c r="R93" s="16"/>
      <c r="S93" s="16"/>
      <c r="T93" s="16"/>
      <c r="U93" s="36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8"/>
      <c r="AP93" s="38"/>
      <c r="AQ93" s="38"/>
      <c r="AR93" s="38"/>
      <c r="AS93" s="37"/>
    </row>
    <row r="94" spans="1:45" ht="55.9" customHeight="1" x14ac:dyDescent="0.15">
      <c r="A94" s="2"/>
      <c r="B94" s="16" t="s">
        <v>288</v>
      </c>
      <c r="C94" s="17" t="s">
        <v>34</v>
      </c>
      <c r="D94" s="18" t="s">
        <v>862</v>
      </c>
      <c r="E94" s="18" t="s">
        <v>863</v>
      </c>
      <c r="F94" s="18" t="s">
        <v>864</v>
      </c>
      <c r="G94" s="16" t="s">
        <v>101</v>
      </c>
      <c r="H94" s="7" t="str">
        <f>HYPERLINK("#", "https://www.fukuoka-med.jrc.or.jp")</f>
        <v>https://www.fukuoka-med.jrc.or.jp</v>
      </c>
      <c r="I94" s="5" t="s">
        <v>865</v>
      </c>
      <c r="J94" s="18" t="s">
        <v>451</v>
      </c>
      <c r="K94" s="18" t="s">
        <v>866</v>
      </c>
      <c r="L94" s="18" t="s">
        <v>867</v>
      </c>
      <c r="M94" s="18"/>
      <c r="N94" s="18" t="s">
        <v>868</v>
      </c>
      <c r="O94" s="16"/>
      <c r="P94" s="16"/>
      <c r="Q94" s="16"/>
      <c r="R94" s="16"/>
      <c r="S94" s="16"/>
      <c r="T94" s="16"/>
      <c r="U94" s="36"/>
      <c r="V94" s="37"/>
      <c r="W94" s="37"/>
      <c r="X94" s="37"/>
      <c r="Y94" s="37"/>
      <c r="Z94" s="37"/>
      <c r="AA94" s="37"/>
      <c r="AB94" s="37"/>
      <c r="AC94" s="37"/>
      <c r="AD94" s="37"/>
      <c r="AE94" s="37"/>
      <c r="AF94" s="37"/>
      <c r="AG94" s="37"/>
      <c r="AH94" s="37"/>
      <c r="AI94" s="37"/>
      <c r="AJ94" s="37"/>
      <c r="AK94" s="37"/>
      <c r="AL94" s="37"/>
      <c r="AM94" s="37"/>
      <c r="AN94" s="37"/>
      <c r="AO94" s="38"/>
      <c r="AP94" s="38"/>
      <c r="AQ94" s="38"/>
      <c r="AR94" s="38"/>
      <c r="AS94" s="37"/>
    </row>
    <row r="95" spans="1:45" ht="42" customHeight="1" x14ac:dyDescent="0.15">
      <c r="A95" s="2"/>
      <c r="B95" s="16" t="s">
        <v>288</v>
      </c>
      <c r="C95" s="17" t="s">
        <v>22</v>
      </c>
      <c r="D95" s="18" t="s">
        <v>289</v>
      </c>
      <c r="E95" s="18" t="s">
        <v>290</v>
      </c>
      <c r="F95" s="18" t="s">
        <v>291</v>
      </c>
      <c r="G95" s="16" t="s">
        <v>101</v>
      </c>
      <c r="H95" s="7" t="str">
        <f>HYPERLINK("#", "https://www.terasawa-h.jp")</f>
        <v>https://www.terasawa-h.jp</v>
      </c>
      <c r="I95" s="5" t="s">
        <v>487</v>
      </c>
      <c r="J95" s="18" t="s">
        <v>869</v>
      </c>
      <c r="K95" s="18" t="s">
        <v>562</v>
      </c>
      <c r="L95" s="18" t="s">
        <v>870</v>
      </c>
      <c r="M95" s="18" t="s">
        <v>871</v>
      </c>
      <c r="N95" s="18" t="s">
        <v>564</v>
      </c>
      <c r="O95" s="16" t="s">
        <v>102</v>
      </c>
      <c r="P95" s="16"/>
      <c r="Q95" s="16" t="s">
        <v>104</v>
      </c>
      <c r="R95" s="16" t="s">
        <v>318</v>
      </c>
      <c r="S95" s="16" t="s">
        <v>104</v>
      </c>
      <c r="T95" s="16" t="s">
        <v>104</v>
      </c>
      <c r="U95" s="36"/>
      <c r="V95" s="37"/>
      <c r="W95" s="37"/>
      <c r="X95" s="37"/>
      <c r="Y95" s="37"/>
      <c r="Z95" s="37"/>
      <c r="AA95" s="37"/>
      <c r="AB95" s="37"/>
      <c r="AC95" s="37"/>
      <c r="AD95" s="37"/>
      <c r="AE95" s="37"/>
      <c r="AF95" s="37"/>
      <c r="AG95" s="37"/>
      <c r="AH95" s="37"/>
      <c r="AI95" s="37"/>
      <c r="AJ95" s="37"/>
      <c r="AK95" s="37"/>
      <c r="AL95" s="37"/>
      <c r="AM95" s="37"/>
      <c r="AN95" s="37"/>
      <c r="AO95" s="38"/>
      <c r="AP95" s="38"/>
      <c r="AQ95" s="38"/>
      <c r="AR95" s="38"/>
      <c r="AS95" s="37"/>
    </row>
    <row r="96" spans="1:45" ht="28.15" customHeight="1" x14ac:dyDescent="0.15">
      <c r="A96" s="2"/>
      <c r="B96" s="16" t="s">
        <v>292</v>
      </c>
      <c r="C96" s="17" t="s">
        <v>36</v>
      </c>
      <c r="D96" s="18" t="s">
        <v>872</v>
      </c>
      <c r="E96" s="18" t="s">
        <v>873</v>
      </c>
      <c r="F96" s="18" t="s">
        <v>874</v>
      </c>
      <c r="G96" s="16" t="s">
        <v>101</v>
      </c>
      <c r="H96" s="7" t="str">
        <f>HYPERLINK("#", "http://www.hara-hospital.com/")</f>
        <v>http://www.hara-hospital.com/</v>
      </c>
      <c r="I96" s="5" t="s">
        <v>633</v>
      </c>
      <c r="J96" s="18" t="s">
        <v>451</v>
      </c>
      <c r="K96" s="18" t="s">
        <v>562</v>
      </c>
      <c r="L96" s="18" t="s">
        <v>875</v>
      </c>
      <c r="M96" s="18" t="s">
        <v>876</v>
      </c>
      <c r="N96" s="18" t="s">
        <v>877</v>
      </c>
      <c r="O96" s="16"/>
      <c r="P96" s="16" t="s">
        <v>104</v>
      </c>
      <c r="Q96" s="16" t="s">
        <v>878</v>
      </c>
      <c r="R96" s="16" t="s">
        <v>879</v>
      </c>
      <c r="S96" s="16" t="s">
        <v>880</v>
      </c>
      <c r="T96" s="16" t="s">
        <v>730</v>
      </c>
      <c r="U96" s="36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8"/>
      <c r="AP96" s="38"/>
      <c r="AQ96" s="38"/>
      <c r="AR96" s="38"/>
      <c r="AS96" s="37"/>
    </row>
    <row r="97" spans="1:45" s="21" customFormat="1" ht="42" customHeight="1" x14ac:dyDescent="0.15">
      <c r="A97" s="2"/>
      <c r="B97" s="16" t="s">
        <v>293</v>
      </c>
      <c r="C97" s="17" t="s">
        <v>67</v>
      </c>
      <c r="D97" s="18" t="s">
        <v>294</v>
      </c>
      <c r="E97" s="18" t="s">
        <v>295</v>
      </c>
      <c r="F97" s="18" t="s">
        <v>296</v>
      </c>
      <c r="G97" s="16" t="s">
        <v>101</v>
      </c>
      <c r="H97" s="7" t="str">
        <f>HYPERLINK("#", "http://www.meotoiwa.com")</f>
        <v>http://www.meotoiwa.com</v>
      </c>
      <c r="I97" s="5" t="s">
        <v>886</v>
      </c>
      <c r="J97" s="18" t="s">
        <v>887</v>
      </c>
      <c r="K97" s="18" t="s">
        <v>562</v>
      </c>
      <c r="L97" s="18" t="s">
        <v>888</v>
      </c>
      <c r="M97" s="18" t="s">
        <v>886</v>
      </c>
      <c r="N97" s="18" t="s">
        <v>889</v>
      </c>
      <c r="O97" s="16" t="s">
        <v>102</v>
      </c>
      <c r="P97" s="16"/>
      <c r="Q97" s="16" t="s">
        <v>890</v>
      </c>
      <c r="R97" s="16" t="s">
        <v>787</v>
      </c>
      <c r="S97" s="16" t="s">
        <v>891</v>
      </c>
      <c r="T97" s="16" t="s">
        <v>104</v>
      </c>
      <c r="U97" s="36"/>
      <c r="V97" s="41"/>
      <c r="W97" s="41"/>
      <c r="X97" s="41"/>
      <c r="Y97" s="41"/>
      <c r="Z97" s="41"/>
      <c r="AA97" s="41"/>
      <c r="AB97" s="41"/>
      <c r="AC97" s="41"/>
      <c r="AD97" s="41"/>
      <c r="AE97" s="41"/>
      <c r="AF97" s="41"/>
      <c r="AG97" s="41"/>
      <c r="AH97" s="41"/>
      <c r="AI97" s="41"/>
      <c r="AJ97" s="41"/>
      <c r="AK97" s="41"/>
      <c r="AL97" s="41"/>
      <c r="AM97" s="41"/>
      <c r="AN97" s="41"/>
      <c r="AO97" s="42"/>
      <c r="AP97" s="42"/>
      <c r="AQ97" s="42"/>
      <c r="AR97" s="42"/>
      <c r="AS97" s="41"/>
    </row>
    <row r="98" spans="1:45" ht="28.15" customHeight="1" x14ac:dyDescent="0.15">
      <c r="A98" s="2"/>
      <c r="B98" s="16" t="s">
        <v>293</v>
      </c>
      <c r="C98" s="17" t="s">
        <v>67</v>
      </c>
      <c r="D98" s="18" t="s">
        <v>297</v>
      </c>
      <c r="E98" s="18" t="s">
        <v>298</v>
      </c>
      <c r="F98" s="18" t="s">
        <v>299</v>
      </c>
      <c r="G98" s="16" t="s">
        <v>101</v>
      </c>
      <c r="H98" s="7" t="str">
        <f>HYPERLINK("#", "https://www.f-shinwa.jp/")</f>
        <v>https://www.f-shinwa.jp/</v>
      </c>
      <c r="I98" s="5" t="s">
        <v>457</v>
      </c>
      <c r="J98" s="18" t="s">
        <v>892</v>
      </c>
      <c r="K98" s="18" t="s">
        <v>893</v>
      </c>
      <c r="L98" s="18" t="s">
        <v>894</v>
      </c>
      <c r="M98" s="18"/>
      <c r="N98" s="18" t="s">
        <v>607</v>
      </c>
      <c r="O98" s="16" t="s">
        <v>102</v>
      </c>
      <c r="P98" s="16"/>
      <c r="Q98" s="16" t="s">
        <v>104</v>
      </c>
      <c r="R98" s="16" t="s">
        <v>300</v>
      </c>
      <c r="S98" s="16" t="s">
        <v>104</v>
      </c>
      <c r="T98" s="16" t="s">
        <v>104</v>
      </c>
      <c r="U98" s="36"/>
      <c r="V98" s="37"/>
      <c r="W98" s="37"/>
      <c r="X98" s="37"/>
      <c r="Y98" s="37"/>
      <c r="Z98" s="37"/>
      <c r="AA98" s="37"/>
      <c r="AB98" s="37"/>
      <c r="AC98" s="37"/>
      <c r="AD98" s="37"/>
      <c r="AE98" s="37"/>
      <c r="AF98" s="37"/>
      <c r="AG98" s="37"/>
      <c r="AH98" s="37"/>
      <c r="AI98" s="37"/>
      <c r="AJ98" s="37"/>
      <c r="AK98" s="37"/>
      <c r="AL98" s="37"/>
      <c r="AM98" s="37"/>
      <c r="AN98" s="37"/>
      <c r="AO98" s="38"/>
      <c r="AP98" s="38"/>
      <c r="AQ98" s="38"/>
      <c r="AR98" s="38"/>
      <c r="AS98" s="37"/>
    </row>
    <row r="99" spans="1:45" ht="55.9" customHeight="1" x14ac:dyDescent="0.15">
      <c r="A99" s="2"/>
      <c r="B99" s="16" t="s">
        <v>293</v>
      </c>
      <c r="C99" s="17" t="s">
        <v>80</v>
      </c>
      <c r="D99" s="18" t="s">
        <v>881</v>
      </c>
      <c r="E99" s="18" t="s">
        <v>882</v>
      </c>
      <c r="F99" s="18" t="s">
        <v>883</v>
      </c>
      <c r="G99" s="19"/>
      <c r="H99" s="7"/>
      <c r="I99" s="5" t="s">
        <v>487</v>
      </c>
      <c r="J99" s="18" t="s">
        <v>884</v>
      </c>
      <c r="K99" s="18" t="s">
        <v>487</v>
      </c>
      <c r="L99" s="18" t="s">
        <v>843</v>
      </c>
      <c r="M99" s="18" t="s">
        <v>885</v>
      </c>
      <c r="N99" s="18"/>
      <c r="O99" s="16"/>
      <c r="P99" s="16"/>
      <c r="Q99" s="16"/>
      <c r="R99" s="16"/>
      <c r="S99" s="16"/>
      <c r="T99" s="16"/>
      <c r="U99" s="36"/>
      <c r="V99" s="37"/>
      <c r="W99" s="37"/>
      <c r="X99" s="37"/>
      <c r="Y99" s="37"/>
      <c r="Z99" s="37"/>
      <c r="AA99" s="37"/>
      <c r="AB99" s="37"/>
      <c r="AC99" s="37"/>
      <c r="AD99" s="37"/>
      <c r="AE99" s="37"/>
      <c r="AF99" s="37"/>
      <c r="AG99" s="37"/>
      <c r="AH99" s="37"/>
      <c r="AI99" s="37"/>
      <c r="AJ99" s="37"/>
      <c r="AK99" s="37"/>
      <c r="AL99" s="37"/>
      <c r="AM99" s="37"/>
      <c r="AN99" s="37"/>
      <c r="AO99" s="38"/>
      <c r="AP99" s="38"/>
      <c r="AQ99" s="38"/>
      <c r="AR99" s="38"/>
      <c r="AS99" s="37"/>
    </row>
    <row r="100" spans="1:45" ht="55.9" customHeight="1" x14ac:dyDescent="0.15">
      <c r="A100" s="2"/>
      <c r="B100" s="17" t="s">
        <v>301</v>
      </c>
      <c r="C100" s="17" t="s">
        <v>5</v>
      </c>
      <c r="D100" s="18" t="s">
        <v>302</v>
      </c>
      <c r="E100" s="18" t="s">
        <v>303</v>
      </c>
      <c r="F100" s="18" t="s">
        <v>304</v>
      </c>
      <c r="G100" s="19"/>
      <c r="H100" s="7" t="s">
        <v>104</v>
      </c>
      <c r="I100" s="5"/>
      <c r="J100" s="18" t="s">
        <v>451</v>
      </c>
      <c r="K100" s="18" t="s">
        <v>478</v>
      </c>
      <c r="L100" s="18" t="s">
        <v>895</v>
      </c>
      <c r="M100" s="18" t="s">
        <v>896</v>
      </c>
      <c r="N100" s="18"/>
      <c r="O100" s="16" t="s">
        <v>102</v>
      </c>
      <c r="P100" s="16" t="s">
        <v>104</v>
      </c>
      <c r="Q100" s="16"/>
      <c r="R100" s="16"/>
      <c r="S100" s="16"/>
      <c r="T100" s="16"/>
      <c r="U100" s="36"/>
      <c r="V100" s="37"/>
      <c r="W100" s="37"/>
      <c r="X100" s="37"/>
      <c r="Y100" s="37"/>
      <c r="Z100" s="37"/>
      <c r="AA100" s="37"/>
      <c r="AB100" s="37"/>
      <c r="AC100" s="37"/>
      <c r="AD100" s="37"/>
      <c r="AE100" s="37"/>
      <c r="AF100" s="37"/>
      <c r="AG100" s="37"/>
      <c r="AH100" s="37"/>
      <c r="AI100" s="37"/>
      <c r="AJ100" s="37"/>
      <c r="AK100" s="37"/>
      <c r="AL100" s="37"/>
      <c r="AM100" s="37"/>
      <c r="AN100" s="37"/>
      <c r="AO100" s="38"/>
      <c r="AP100" s="38"/>
      <c r="AQ100" s="38"/>
      <c r="AR100" s="38"/>
      <c r="AS100" s="37"/>
    </row>
    <row r="101" spans="1:45" ht="42" customHeight="1" x14ac:dyDescent="0.15">
      <c r="A101" s="2"/>
      <c r="B101" s="17" t="s">
        <v>301</v>
      </c>
      <c r="C101" s="17" t="s">
        <v>79</v>
      </c>
      <c r="D101" s="18" t="s">
        <v>305</v>
      </c>
      <c r="E101" s="18" t="s">
        <v>306</v>
      </c>
      <c r="F101" s="18" t="s">
        <v>307</v>
      </c>
      <c r="G101" s="16" t="s">
        <v>101</v>
      </c>
      <c r="H101" s="7" t="str">
        <f>HYPERLINK("#", "http://www.kouikai.jp")</f>
        <v>http://www.kouikai.jp</v>
      </c>
      <c r="I101" s="5" t="s">
        <v>633</v>
      </c>
      <c r="J101" s="18" t="s">
        <v>824</v>
      </c>
      <c r="K101" s="18" t="s">
        <v>562</v>
      </c>
      <c r="L101" s="18" t="s">
        <v>897</v>
      </c>
      <c r="M101" s="18" t="s">
        <v>898</v>
      </c>
      <c r="N101" s="18" t="s">
        <v>899</v>
      </c>
      <c r="O101" s="16" t="s">
        <v>102</v>
      </c>
      <c r="P101" s="16"/>
      <c r="Q101" s="16">
        <v>44</v>
      </c>
      <c r="R101" s="16">
        <v>16</v>
      </c>
      <c r="S101" s="16">
        <v>60</v>
      </c>
      <c r="T101" s="16"/>
      <c r="U101" s="36"/>
      <c r="V101" s="37"/>
      <c r="W101" s="37"/>
      <c r="X101" s="37"/>
      <c r="Y101" s="37"/>
      <c r="Z101" s="37"/>
      <c r="AA101" s="37"/>
      <c r="AB101" s="37"/>
      <c r="AC101" s="37"/>
      <c r="AD101" s="37"/>
      <c r="AE101" s="37"/>
      <c r="AF101" s="37"/>
      <c r="AG101" s="37"/>
      <c r="AH101" s="37"/>
      <c r="AI101" s="37"/>
      <c r="AJ101" s="37"/>
      <c r="AK101" s="37"/>
      <c r="AL101" s="37"/>
      <c r="AM101" s="37"/>
      <c r="AN101" s="37"/>
      <c r="AO101" s="38"/>
      <c r="AP101" s="38"/>
      <c r="AQ101" s="38"/>
      <c r="AR101" s="38"/>
      <c r="AS101" s="37"/>
    </row>
    <row r="102" spans="1:45" ht="28.15" customHeight="1" x14ac:dyDescent="0.15">
      <c r="A102" s="2"/>
      <c r="B102" s="17" t="s">
        <v>301</v>
      </c>
      <c r="C102" s="17" t="s">
        <v>72</v>
      </c>
      <c r="D102" s="18" t="s">
        <v>900</v>
      </c>
      <c r="E102" s="18" t="s">
        <v>901</v>
      </c>
      <c r="F102" s="18" t="s">
        <v>902</v>
      </c>
      <c r="G102" s="16" t="s">
        <v>101</v>
      </c>
      <c r="H102" s="7" t="str">
        <f>HYPERLINK("#", "https://keitenkai-takeda.com")</f>
        <v>https://keitenkai-takeda.com</v>
      </c>
      <c r="I102" s="5" t="s">
        <v>487</v>
      </c>
      <c r="J102" s="18" t="s">
        <v>902</v>
      </c>
      <c r="K102" s="18" t="s">
        <v>903</v>
      </c>
      <c r="L102" s="18" t="s">
        <v>605</v>
      </c>
      <c r="M102" s="18" t="s">
        <v>904</v>
      </c>
      <c r="N102" s="18"/>
      <c r="O102" s="16"/>
      <c r="P102" s="16" t="s">
        <v>104</v>
      </c>
      <c r="Q102" s="16" t="s">
        <v>905</v>
      </c>
      <c r="R102" s="16" t="s">
        <v>104</v>
      </c>
      <c r="S102" s="16" t="s">
        <v>104</v>
      </c>
      <c r="T102" s="16" t="s">
        <v>104</v>
      </c>
      <c r="U102" s="36"/>
      <c r="V102" s="37"/>
      <c r="W102" s="37"/>
      <c r="X102" s="37"/>
      <c r="Y102" s="37"/>
      <c r="Z102" s="37"/>
      <c r="AA102" s="37"/>
      <c r="AB102" s="37"/>
      <c r="AC102" s="37"/>
      <c r="AD102" s="37"/>
      <c r="AE102" s="37"/>
      <c r="AF102" s="37"/>
      <c r="AG102" s="37"/>
      <c r="AH102" s="37"/>
      <c r="AI102" s="37"/>
      <c r="AJ102" s="37"/>
      <c r="AK102" s="37"/>
      <c r="AL102" s="37"/>
      <c r="AM102" s="37"/>
      <c r="AN102" s="37"/>
      <c r="AO102" s="38"/>
      <c r="AP102" s="38"/>
      <c r="AQ102" s="38"/>
      <c r="AR102" s="38"/>
      <c r="AS102" s="37"/>
    </row>
    <row r="103" spans="1:45" ht="55.9" customHeight="1" x14ac:dyDescent="0.15">
      <c r="A103" s="2"/>
      <c r="B103" s="17" t="s">
        <v>308</v>
      </c>
      <c r="C103" s="17" t="s">
        <v>29</v>
      </c>
      <c r="D103" s="18" t="s">
        <v>309</v>
      </c>
      <c r="E103" s="18" t="s">
        <v>906</v>
      </c>
      <c r="F103" s="18" t="s">
        <v>310</v>
      </c>
      <c r="G103" s="16" t="s">
        <v>101</v>
      </c>
      <c r="H103" s="7" t="str">
        <f>HYPERLINK("#", "https://www.hop.fukuoka-u.ac.jp/")</f>
        <v>https://www.hop.fukuoka-u.ac.jp/</v>
      </c>
      <c r="I103" s="5" t="s">
        <v>907</v>
      </c>
      <c r="J103" s="18" t="s">
        <v>908</v>
      </c>
      <c r="K103" s="18" t="s">
        <v>907</v>
      </c>
      <c r="L103" s="18" t="s">
        <v>909</v>
      </c>
      <c r="M103" s="18" t="s">
        <v>910</v>
      </c>
      <c r="N103" s="18"/>
      <c r="O103" s="16"/>
      <c r="P103" s="16"/>
      <c r="Q103" s="16"/>
      <c r="R103" s="16"/>
      <c r="S103" s="16"/>
      <c r="T103" s="16"/>
      <c r="U103" s="36"/>
      <c r="V103" s="37"/>
      <c r="W103" s="37"/>
      <c r="X103" s="37"/>
      <c r="Y103" s="37"/>
      <c r="Z103" s="37"/>
      <c r="AA103" s="37"/>
      <c r="AB103" s="37"/>
      <c r="AC103" s="37"/>
      <c r="AD103" s="37"/>
      <c r="AE103" s="37"/>
      <c r="AF103" s="37"/>
      <c r="AG103" s="37"/>
      <c r="AH103" s="37"/>
      <c r="AI103" s="37"/>
      <c r="AJ103" s="37"/>
      <c r="AK103" s="37"/>
      <c r="AL103" s="37"/>
      <c r="AM103" s="37"/>
      <c r="AN103" s="37"/>
      <c r="AO103" s="38"/>
      <c r="AP103" s="38"/>
      <c r="AQ103" s="38"/>
      <c r="AR103" s="38"/>
      <c r="AS103" s="37"/>
    </row>
    <row r="104" spans="1:45" ht="28.15" customHeight="1" x14ac:dyDescent="0.15">
      <c r="A104" s="2"/>
      <c r="B104" s="17" t="s">
        <v>308</v>
      </c>
      <c r="C104" s="17" t="s">
        <v>29</v>
      </c>
      <c r="D104" s="18" t="s">
        <v>911</v>
      </c>
      <c r="E104" s="18" t="s">
        <v>912</v>
      </c>
      <c r="F104" s="18" t="s">
        <v>913</v>
      </c>
      <c r="G104" s="16" t="s">
        <v>101</v>
      </c>
      <c r="H104" s="7" t="str">
        <f>HYPERLINK("#", "https://kinen.jp/murayama/")</f>
        <v>https://kinen.jp/murayama/</v>
      </c>
      <c r="I104" s="5"/>
      <c r="J104" s="18" t="s">
        <v>451</v>
      </c>
      <c r="K104" s="18"/>
      <c r="L104" s="18"/>
      <c r="M104" s="18" t="s">
        <v>914</v>
      </c>
      <c r="N104" s="18"/>
      <c r="O104" s="16"/>
      <c r="P104" s="16" t="s">
        <v>104</v>
      </c>
      <c r="Q104" s="16"/>
      <c r="R104" s="16"/>
      <c r="S104" s="16"/>
      <c r="T104" s="16"/>
      <c r="U104" s="36"/>
      <c r="V104" s="37"/>
      <c r="W104" s="37"/>
      <c r="X104" s="37"/>
      <c r="Y104" s="37"/>
      <c r="Z104" s="37"/>
      <c r="AA104" s="37"/>
      <c r="AB104" s="37"/>
      <c r="AC104" s="37"/>
      <c r="AD104" s="37"/>
      <c r="AE104" s="37"/>
      <c r="AF104" s="37"/>
      <c r="AG104" s="37"/>
      <c r="AH104" s="37"/>
      <c r="AI104" s="37"/>
      <c r="AJ104" s="37"/>
      <c r="AK104" s="37"/>
      <c r="AL104" s="37"/>
      <c r="AM104" s="37"/>
      <c r="AN104" s="37"/>
      <c r="AO104" s="38"/>
      <c r="AP104" s="38"/>
      <c r="AQ104" s="38"/>
      <c r="AR104" s="38"/>
      <c r="AS104" s="37"/>
    </row>
    <row r="105" spans="1:45" ht="28.15" customHeight="1" x14ac:dyDescent="0.15">
      <c r="A105" s="2"/>
      <c r="B105" s="17" t="s">
        <v>308</v>
      </c>
      <c r="C105" s="17" t="s">
        <v>29</v>
      </c>
      <c r="D105" s="18" t="s">
        <v>311</v>
      </c>
      <c r="E105" s="18" t="s">
        <v>312</v>
      </c>
      <c r="F105" s="18" t="s">
        <v>313</v>
      </c>
      <c r="G105" s="16" t="s">
        <v>101</v>
      </c>
      <c r="H105" s="7" t="str">
        <f>HYPERLINK("#", "https://fukuoka-haraclinic.jp/")</f>
        <v>https://fukuoka-haraclinic.jp/</v>
      </c>
      <c r="I105" s="5" t="s">
        <v>915</v>
      </c>
      <c r="J105" s="18" t="s">
        <v>313</v>
      </c>
      <c r="K105" s="18" t="s">
        <v>916</v>
      </c>
      <c r="L105" s="18" t="s">
        <v>917</v>
      </c>
      <c r="M105" s="18"/>
      <c r="N105" s="18" t="s">
        <v>918</v>
      </c>
      <c r="O105" s="16" t="s">
        <v>102</v>
      </c>
      <c r="P105" s="16"/>
      <c r="Q105" s="16"/>
      <c r="R105" s="16"/>
      <c r="S105" s="16"/>
      <c r="T105" s="16"/>
      <c r="U105" s="36"/>
      <c r="V105" s="37"/>
      <c r="W105" s="37"/>
      <c r="X105" s="37"/>
      <c r="Y105" s="37"/>
      <c r="Z105" s="37"/>
      <c r="AA105" s="37"/>
      <c r="AB105" s="37"/>
      <c r="AC105" s="37"/>
      <c r="AD105" s="37"/>
      <c r="AE105" s="37"/>
      <c r="AF105" s="37"/>
      <c r="AG105" s="37"/>
      <c r="AH105" s="37"/>
      <c r="AI105" s="37"/>
      <c r="AJ105" s="37"/>
      <c r="AK105" s="37"/>
      <c r="AL105" s="37"/>
      <c r="AM105" s="37"/>
      <c r="AN105" s="37"/>
      <c r="AO105" s="38"/>
      <c r="AP105" s="38"/>
      <c r="AQ105" s="38"/>
      <c r="AR105" s="38"/>
      <c r="AS105" s="37"/>
    </row>
    <row r="106" spans="1:45" ht="28.15" customHeight="1" x14ac:dyDescent="0.15">
      <c r="A106" s="2"/>
      <c r="B106" s="17" t="s">
        <v>314</v>
      </c>
      <c r="C106" s="17" t="s">
        <v>53</v>
      </c>
      <c r="D106" s="18" t="s">
        <v>315</v>
      </c>
      <c r="E106" s="18" t="s">
        <v>316</v>
      </c>
      <c r="F106" s="18" t="s">
        <v>317</v>
      </c>
      <c r="G106" s="16" t="s">
        <v>101</v>
      </c>
      <c r="H106" s="7" t="str">
        <f>HYPERLINK("#", "http://matunaga.info/")</f>
        <v>http://matunaga.info/</v>
      </c>
      <c r="I106" s="5" t="s">
        <v>487</v>
      </c>
      <c r="J106" s="18" t="s">
        <v>317</v>
      </c>
      <c r="K106" s="18" t="s">
        <v>919</v>
      </c>
      <c r="L106" s="18" t="s">
        <v>617</v>
      </c>
      <c r="M106" s="18" t="s">
        <v>487</v>
      </c>
      <c r="N106" s="18" t="s">
        <v>920</v>
      </c>
      <c r="O106" s="16"/>
      <c r="P106" s="16"/>
      <c r="Q106" s="16"/>
      <c r="R106" s="16"/>
      <c r="S106" s="16">
        <v>44</v>
      </c>
      <c r="T106" s="16"/>
      <c r="U106" s="36"/>
      <c r="V106" s="37"/>
      <c r="W106" s="37"/>
      <c r="X106" s="37"/>
      <c r="Y106" s="37"/>
      <c r="Z106" s="37"/>
      <c r="AA106" s="37"/>
      <c r="AB106" s="37"/>
      <c r="AC106" s="37"/>
      <c r="AD106" s="37"/>
      <c r="AE106" s="37"/>
      <c r="AF106" s="37"/>
      <c r="AG106" s="37"/>
      <c r="AH106" s="37"/>
      <c r="AI106" s="37"/>
      <c r="AJ106" s="37"/>
      <c r="AK106" s="37"/>
      <c r="AL106" s="37"/>
      <c r="AM106" s="37"/>
      <c r="AN106" s="37"/>
      <c r="AO106" s="38"/>
      <c r="AP106" s="38"/>
      <c r="AQ106" s="38"/>
      <c r="AR106" s="38"/>
      <c r="AS106" s="37"/>
    </row>
    <row r="107" spans="1:45" ht="28.15" customHeight="1" x14ac:dyDescent="0.15">
      <c r="A107" s="2"/>
      <c r="B107" s="17" t="s">
        <v>319</v>
      </c>
      <c r="C107" s="17" t="s">
        <v>83</v>
      </c>
      <c r="D107" s="18" t="s">
        <v>921</v>
      </c>
      <c r="E107" s="18" t="s">
        <v>922</v>
      </c>
      <c r="F107" s="18" t="s">
        <v>923</v>
      </c>
      <c r="G107" s="19"/>
      <c r="H107" s="7" t="s">
        <v>104</v>
      </c>
      <c r="I107" s="5" t="s">
        <v>104</v>
      </c>
      <c r="J107" s="18" t="s">
        <v>451</v>
      </c>
      <c r="K107" s="18"/>
      <c r="L107" s="18"/>
      <c r="M107" s="18" t="s">
        <v>924</v>
      </c>
      <c r="N107" s="18" t="s">
        <v>104</v>
      </c>
      <c r="O107" s="16"/>
      <c r="P107" s="16" t="s">
        <v>104</v>
      </c>
      <c r="Q107" s="16" t="s">
        <v>104</v>
      </c>
      <c r="R107" s="16" t="s">
        <v>104</v>
      </c>
      <c r="S107" s="16" t="s">
        <v>104</v>
      </c>
      <c r="T107" s="16" t="s">
        <v>104</v>
      </c>
      <c r="U107" s="36"/>
      <c r="V107" s="37"/>
      <c r="W107" s="37"/>
      <c r="X107" s="37"/>
      <c r="Y107" s="37"/>
      <c r="Z107" s="37"/>
      <c r="AA107" s="37"/>
      <c r="AB107" s="37"/>
      <c r="AC107" s="37"/>
      <c r="AD107" s="37"/>
      <c r="AE107" s="37"/>
      <c r="AF107" s="37"/>
      <c r="AG107" s="37"/>
      <c r="AH107" s="37"/>
      <c r="AI107" s="37"/>
      <c r="AJ107" s="37"/>
      <c r="AK107" s="37"/>
      <c r="AL107" s="37"/>
      <c r="AM107" s="37"/>
      <c r="AN107" s="37"/>
      <c r="AO107" s="38"/>
      <c r="AP107" s="38"/>
      <c r="AQ107" s="38"/>
      <c r="AR107" s="38"/>
      <c r="AS107" s="37"/>
    </row>
    <row r="108" spans="1:45" ht="28.15" customHeight="1" x14ac:dyDescent="0.15">
      <c r="A108" s="2"/>
      <c r="B108" s="17" t="s">
        <v>319</v>
      </c>
      <c r="C108" s="17" t="s">
        <v>83</v>
      </c>
      <c r="D108" s="18" t="s">
        <v>925</v>
      </c>
      <c r="E108" s="18" t="s">
        <v>320</v>
      </c>
      <c r="F108" s="18" t="s">
        <v>321</v>
      </c>
      <c r="G108" s="16" t="s">
        <v>101</v>
      </c>
      <c r="H108" s="7" t="str">
        <f>HYPERLINK("#", "http://www.nagao.or.jp/")</f>
        <v>http://www.nagao.or.jp/</v>
      </c>
      <c r="I108" s="5" t="s">
        <v>457</v>
      </c>
      <c r="J108" s="18" t="s">
        <v>451</v>
      </c>
      <c r="K108" s="18" t="s">
        <v>562</v>
      </c>
      <c r="L108" s="18" t="s">
        <v>926</v>
      </c>
      <c r="M108" s="18" t="s">
        <v>927</v>
      </c>
      <c r="N108" s="18" t="s">
        <v>928</v>
      </c>
      <c r="O108" s="16" t="s">
        <v>102</v>
      </c>
      <c r="P108" s="16"/>
      <c r="Q108" s="16" t="s">
        <v>929</v>
      </c>
      <c r="R108" s="16" t="s">
        <v>930</v>
      </c>
      <c r="S108" s="16" t="s">
        <v>627</v>
      </c>
      <c r="T108" s="16"/>
      <c r="U108" s="36"/>
      <c r="V108" s="37"/>
      <c r="W108" s="37"/>
      <c r="X108" s="37"/>
      <c r="Y108" s="37"/>
      <c r="Z108" s="37"/>
      <c r="AA108" s="37"/>
      <c r="AB108" s="37"/>
      <c r="AC108" s="37"/>
      <c r="AD108" s="37"/>
      <c r="AE108" s="37"/>
      <c r="AF108" s="37"/>
      <c r="AG108" s="37"/>
      <c r="AH108" s="37"/>
      <c r="AI108" s="37"/>
      <c r="AJ108" s="37"/>
      <c r="AK108" s="37"/>
      <c r="AL108" s="37"/>
      <c r="AM108" s="37"/>
      <c r="AN108" s="37"/>
      <c r="AO108" s="38"/>
      <c r="AP108" s="38"/>
      <c r="AQ108" s="38"/>
      <c r="AR108" s="38"/>
      <c r="AS108" s="37"/>
    </row>
    <row r="109" spans="1:45" ht="28.15" customHeight="1" x14ac:dyDescent="0.15">
      <c r="A109" s="2"/>
      <c r="B109" s="17" t="s">
        <v>319</v>
      </c>
      <c r="C109" s="17" t="s">
        <v>76</v>
      </c>
      <c r="D109" s="18" t="s">
        <v>322</v>
      </c>
      <c r="E109" s="18" t="s">
        <v>323</v>
      </c>
      <c r="F109" s="18" t="s">
        <v>324</v>
      </c>
      <c r="G109" s="16" t="s">
        <v>101</v>
      </c>
      <c r="H109" s="7" t="s">
        <v>931</v>
      </c>
      <c r="I109" s="5"/>
      <c r="J109" s="18" t="s">
        <v>451</v>
      </c>
      <c r="K109" s="18" t="s">
        <v>478</v>
      </c>
      <c r="L109" s="18" t="s">
        <v>895</v>
      </c>
      <c r="M109" s="18" t="s">
        <v>932</v>
      </c>
      <c r="N109" s="18"/>
      <c r="O109" s="16" t="s">
        <v>102</v>
      </c>
      <c r="P109" s="16" t="s">
        <v>104</v>
      </c>
      <c r="Q109" s="16" t="s">
        <v>325</v>
      </c>
      <c r="R109" s="16"/>
      <c r="S109" s="16"/>
      <c r="T109" s="16"/>
      <c r="U109" s="36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8"/>
      <c r="AP109" s="38"/>
      <c r="AQ109" s="38"/>
      <c r="AR109" s="38"/>
      <c r="AS109" s="37"/>
    </row>
    <row r="110" spans="1:45" ht="28.15" customHeight="1" x14ac:dyDescent="0.15">
      <c r="A110" s="2"/>
      <c r="B110" s="17" t="s">
        <v>326</v>
      </c>
      <c r="C110" s="17" t="s">
        <v>74</v>
      </c>
      <c r="D110" s="18" t="s">
        <v>933</v>
      </c>
      <c r="E110" s="18" t="s">
        <v>934</v>
      </c>
      <c r="F110" s="18" t="s">
        <v>935</v>
      </c>
      <c r="G110" s="19"/>
      <c r="H110" s="7" t="s">
        <v>104</v>
      </c>
      <c r="I110" s="5" t="s">
        <v>104</v>
      </c>
      <c r="J110" s="18" t="s">
        <v>451</v>
      </c>
      <c r="K110" s="18"/>
      <c r="L110" s="18"/>
      <c r="M110" s="18"/>
      <c r="N110" s="18" t="s">
        <v>104</v>
      </c>
      <c r="O110" s="16"/>
      <c r="P110" s="16" t="s">
        <v>104</v>
      </c>
      <c r="Q110" s="16"/>
      <c r="R110" s="16"/>
      <c r="S110" s="16"/>
      <c r="T110" s="16"/>
      <c r="U110" s="36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8"/>
      <c r="AP110" s="38"/>
      <c r="AQ110" s="38"/>
      <c r="AR110" s="38"/>
      <c r="AS110" s="37"/>
    </row>
    <row r="111" spans="1:45" ht="28.15" customHeight="1" x14ac:dyDescent="0.15">
      <c r="A111" s="2"/>
      <c r="B111" s="17" t="s">
        <v>326</v>
      </c>
      <c r="C111" s="17" t="s">
        <v>74</v>
      </c>
      <c r="D111" s="18" t="s">
        <v>936</v>
      </c>
      <c r="E111" s="18" t="s">
        <v>937</v>
      </c>
      <c r="F111" s="18" t="s">
        <v>938</v>
      </c>
      <c r="G111" s="19"/>
      <c r="H111" s="7" t="s">
        <v>104</v>
      </c>
      <c r="I111" s="5" t="s">
        <v>104</v>
      </c>
      <c r="J111" s="18" t="s">
        <v>451</v>
      </c>
      <c r="K111" s="18" t="s">
        <v>104</v>
      </c>
      <c r="L111" s="18" t="s">
        <v>104</v>
      </c>
      <c r="M111" s="18" t="s">
        <v>104</v>
      </c>
      <c r="N111" s="18" t="s">
        <v>104</v>
      </c>
      <c r="O111" s="16"/>
      <c r="P111" s="16"/>
      <c r="Q111" s="16"/>
      <c r="R111" s="16"/>
      <c r="S111" s="16"/>
      <c r="T111" s="16"/>
      <c r="U111" s="36"/>
      <c r="V111" s="37"/>
      <c r="W111" s="37"/>
      <c r="X111" s="37"/>
      <c r="Y111" s="37"/>
      <c r="Z111" s="37"/>
      <c r="AA111" s="37"/>
      <c r="AB111" s="37"/>
      <c r="AC111" s="37"/>
      <c r="AD111" s="37"/>
      <c r="AE111" s="37"/>
      <c r="AF111" s="37"/>
      <c r="AG111" s="37"/>
      <c r="AH111" s="37"/>
      <c r="AI111" s="37"/>
      <c r="AJ111" s="37"/>
      <c r="AK111" s="37"/>
      <c r="AL111" s="37"/>
      <c r="AM111" s="37"/>
      <c r="AN111" s="37"/>
      <c r="AO111" s="38"/>
      <c r="AP111" s="38"/>
      <c r="AQ111" s="38"/>
      <c r="AR111" s="38"/>
      <c r="AS111" s="37"/>
    </row>
    <row r="112" spans="1:45" ht="55.9" customHeight="1" x14ac:dyDescent="0.15">
      <c r="A112" s="2"/>
      <c r="B112" s="17" t="s">
        <v>327</v>
      </c>
      <c r="C112" s="17" t="s">
        <v>3</v>
      </c>
      <c r="D112" s="18" t="s">
        <v>939</v>
      </c>
      <c r="E112" s="18" t="s">
        <v>328</v>
      </c>
      <c r="F112" s="18" t="s">
        <v>329</v>
      </c>
      <c r="G112" s="16" t="s">
        <v>101</v>
      </c>
      <c r="H112" s="7" t="str">
        <f>HYPERLINK("#", "https://www.yamaguchinaikaclinic.net")</f>
        <v>https://www.yamaguchinaikaclinic.net</v>
      </c>
      <c r="I112" s="5" t="s">
        <v>940</v>
      </c>
      <c r="J112" s="18" t="s">
        <v>941</v>
      </c>
      <c r="K112" s="18" t="s">
        <v>942</v>
      </c>
      <c r="L112" s="18" t="s">
        <v>943</v>
      </c>
      <c r="M112" s="18" t="s">
        <v>944</v>
      </c>
      <c r="N112" s="18" t="s">
        <v>945</v>
      </c>
      <c r="O112" s="16" t="s">
        <v>102</v>
      </c>
      <c r="P112" s="16" t="s">
        <v>104</v>
      </c>
      <c r="Q112" s="16" t="s">
        <v>104</v>
      </c>
      <c r="R112" s="16" t="s">
        <v>104</v>
      </c>
      <c r="S112" s="16" t="s">
        <v>104</v>
      </c>
      <c r="T112" s="16" t="s">
        <v>104</v>
      </c>
      <c r="U112" s="36"/>
      <c r="V112" s="37"/>
      <c r="W112" s="37"/>
      <c r="X112" s="37"/>
      <c r="Y112" s="37"/>
      <c r="Z112" s="37"/>
      <c r="AA112" s="37"/>
      <c r="AB112" s="37"/>
      <c r="AC112" s="37"/>
      <c r="AD112" s="37"/>
      <c r="AE112" s="37"/>
      <c r="AF112" s="37"/>
      <c r="AG112" s="37"/>
      <c r="AH112" s="37"/>
      <c r="AI112" s="37"/>
      <c r="AJ112" s="37"/>
      <c r="AK112" s="37"/>
      <c r="AL112" s="37"/>
      <c r="AM112" s="37"/>
      <c r="AN112" s="37"/>
      <c r="AO112" s="38"/>
      <c r="AP112" s="38"/>
      <c r="AQ112" s="38"/>
      <c r="AR112" s="38"/>
      <c r="AS112" s="37"/>
    </row>
    <row r="113" spans="1:45" ht="55.9" customHeight="1" x14ac:dyDescent="0.15">
      <c r="A113" s="2"/>
      <c r="B113" s="17" t="s">
        <v>327</v>
      </c>
      <c r="C113" s="17" t="s">
        <v>3</v>
      </c>
      <c r="D113" s="18" t="s">
        <v>330</v>
      </c>
      <c r="E113" s="18" t="s">
        <v>950</v>
      </c>
      <c r="F113" s="18" t="s">
        <v>951</v>
      </c>
      <c r="G113" s="16" t="s">
        <v>101</v>
      </c>
      <c r="H113" s="7" t="str">
        <f>HYPERLINK("#", "https://www.nishijin.fukuoka-u.ac.jp")</f>
        <v>https://www.nishijin.fukuoka-u.ac.jp</v>
      </c>
      <c r="I113" s="5" t="s">
        <v>907</v>
      </c>
      <c r="J113" s="18" t="s">
        <v>952</v>
      </c>
      <c r="K113" s="18" t="s">
        <v>953</v>
      </c>
      <c r="L113" s="18" t="s">
        <v>954</v>
      </c>
      <c r="M113" s="18" t="s">
        <v>955</v>
      </c>
      <c r="N113" s="18"/>
      <c r="O113" s="16" t="s">
        <v>102</v>
      </c>
      <c r="P113" s="16"/>
      <c r="Q113" s="16"/>
      <c r="R113" s="16" t="s">
        <v>730</v>
      </c>
      <c r="S113" s="16"/>
      <c r="T113" s="16"/>
      <c r="U113" s="36"/>
      <c r="V113" s="37"/>
      <c r="W113" s="37"/>
      <c r="X113" s="37"/>
      <c r="Y113" s="37"/>
      <c r="Z113" s="37"/>
      <c r="AA113" s="37"/>
      <c r="AB113" s="37"/>
      <c r="AC113" s="37"/>
      <c r="AD113" s="37"/>
      <c r="AE113" s="37"/>
      <c r="AF113" s="37"/>
      <c r="AG113" s="37"/>
      <c r="AH113" s="37"/>
      <c r="AI113" s="37"/>
      <c r="AJ113" s="37"/>
      <c r="AK113" s="37"/>
      <c r="AL113" s="37"/>
      <c r="AM113" s="37"/>
      <c r="AN113" s="37"/>
      <c r="AO113" s="38"/>
      <c r="AP113" s="38"/>
      <c r="AQ113" s="38"/>
      <c r="AR113" s="38"/>
      <c r="AS113" s="37"/>
    </row>
    <row r="114" spans="1:45" ht="42" customHeight="1" x14ac:dyDescent="0.15">
      <c r="A114" s="2"/>
      <c r="B114" s="17" t="s">
        <v>327</v>
      </c>
      <c r="C114" s="17" t="s">
        <v>89</v>
      </c>
      <c r="D114" s="18" t="s">
        <v>331</v>
      </c>
      <c r="E114" s="18" t="s">
        <v>332</v>
      </c>
      <c r="F114" s="18" t="s">
        <v>333</v>
      </c>
      <c r="G114" s="16" t="s">
        <v>101</v>
      </c>
      <c r="H114" s="7" t="str">
        <f>HYPERLINK("#", "http://ohki-clinic.jp")</f>
        <v>http://ohki-clinic.jp</v>
      </c>
      <c r="I114" s="5"/>
      <c r="J114" s="18" t="s">
        <v>451</v>
      </c>
      <c r="K114" s="18" t="s">
        <v>946</v>
      </c>
      <c r="L114" s="18" t="s">
        <v>947</v>
      </c>
      <c r="M114" s="18" t="s">
        <v>948</v>
      </c>
      <c r="N114" s="18" t="s">
        <v>949</v>
      </c>
      <c r="O114" s="16"/>
      <c r="P114" s="16" t="s">
        <v>104</v>
      </c>
      <c r="Q114" s="16" t="s">
        <v>104</v>
      </c>
      <c r="R114" s="16" t="s">
        <v>104</v>
      </c>
      <c r="S114" s="16" t="s">
        <v>104</v>
      </c>
      <c r="T114" s="16" t="s">
        <v>104</v>
      </c>
      <c r="U114" s="36"/>
      <c r="V114" s="37"/>
      <c r="W114" s="37"/>
      <c r="X114" s="37"/>
      <c r="Y114" s="37"/>
      <c r="Z114" s="37"/>
      <c r="AA114" s="37"/>
      <c r="AB114" s="37"/>
      <c r="AC114" s="37"/>
      <c r="AD114" s="37"/>
      <c r="AE114" s="37"/>
      <c r="AF114" s="37"/>
      <c r="AG114" s="37"/>
      <c r="AH114" s="37"/>
      <c r="AI114" s="37"/>
      <c r="AJ114" s="37"/>
      <c r="AK114" s="37"/>
      <c r="AL114" s="37"/>
      <c r="AM114" s="37"/>
      <c r="AN114" s="37"/>
      <c r="AO114" s="38"/>
      <c r="AP114" s="38"/>
      <c r="AQ114" s="38"/>
      <c r="AR114" s="38"/>
      <c r="AS114" s="37"/>
    </row>
    <row r="115" spans="1:45" ht="28.15" customHeight="1" x14ac:dyDescent="0.15">
      <c r="A115" s="2"/>
      <c r="B115" s="17" t="s">
        <v>334</v>
      </c>
      <c r="C115" s="17" t="s">
        <v>42</v>
      </c>
      <c r="D115" s="18" t="s">
        <v>960</v>
      </c>
      <c r="E115" s="18" t="s">
        <v>337</v>
      </c>
      <c r="F115" s="18" t="s">
        <v>338</v>
      </c>
      <c r="G115" s="16" t="s">
        <v>101</v>
      </c>
      <c r="H115" s="7" t="str">
        <f>HYPERLINK("#", "https://haraguchi-hp.com/")</f>
        <v>https://haraguchi-hp.com/</v>
      </c>
      <c r="I115" s="5" t="s">
        <v>457</v>
      </c>
      <c r="J115" s="18" t="s">
        <v>961</v>
      </c>
      <c r="K115" s="18" t="s">
        <v>962</v>
      </c>
      <c r="L115" s="18" t="s">
        <v>473</v>
      </c>
      <c r="M115" s="18" t="s">
        <v>963</v>
      </c>
      <c r="N115" s="18" t="s">
        <v>572</v>
      </c>
      <c r="O115" s="16" t="s">
        <v>102</v>
      </c>
      <c r="P115" s="16"/>
      <c r="Q115" s="16" t="s">
        <v>104</v>
      </c>
      <c r="R115" s="16">
        <v>24</v>
      </c>
      <c r="S115" s="16" t="s">
        <v>104</v>
      </c>
      <c r="T115" s="16" t="s">
        <v>104</v>
      </c>
      <c r="U115" s="36"/>
      <c r="V115" s="37"/>
      <c r="W115" s="37"/>
      <c r="X115" s="37"/>
      <c r="Y115" s="37"/>
      <c r="Z115" s="37"/>
      <c r="AA115" s="37"/>
      <c r="AB115" s="37"/>
      <c r="AC115" s="37"/>
      <c r="AD115" s="37"/>
      <c r="AE115" s="37"/>
      <c r="AF115" s="37"/>
      <c r="AG115" s="37"/>
      <c r="AH115" s="37"/>
      <c r="AI115" s="37"/>
      <c r="AJ115" s="37"/>
      <c r="AK115" s="37"/>
      <c r="AL115" s="37"/>
      <c r="AM115" s="37"/>
      <c r="AN115" s="37"/>
      <c r="AO115" s="38"/>
      <c r="AP115" s="38"/>
      <c r="AQ115" s="38"/>
      <c r="AR115" s="38"/>
      <c r="AS115" s="37"/>
    </row>
    <row r="116" spans="1:45" ht="42" customHeight="1" x14ac:dyDescent="0.15">
      <c r="A116" s="2"/>
      <c r="B116" s="17" t="s">
        <v>334</v>
      </c>
      <c r="C116" s="17" t="s">
        <v>6</v>
      </c>
      <c r="D116" s="18" t="s">
        <v>956</v>
      </c>
      <c r="E116" s="18" t="s">
        <v>335</v>
      </c>
      <c r="F116" s="18" t="s">
        <v>336</v>
      </c>
      <c r="G116" s="16" t="s">
        <v>101</v>
      </c>
      <c r="H116" s="7" t="str">
        <f>HYPERLINK("#", "http://kumashiro-clinic.com")</f>
        <v>http://kumashiro-clinic.com</v>
      </c>
      <c r="I116" s="5"/>
      <c r="J116" s="18" t="s">
        <v>451</v>
      </c>
      <c r="K116" s="18" t="s">
        <v>957</v>
      </c>
      <c r="L116" s="18" t="s">
        <v>958</v>
      </c>
      <c r="M116" s="18" t="s">
        <v>959</v>
      </c>
      <c r="N116" s="18"/>
      <c r="O116" s="16" t="s">
        <v>102</v>
      </c>
      <c r="P116" s="16" t="s">
        <v>104</v>
      </c>
      <c r="Q116" s="16"/>
      <c r="R116" s="16" t="s">
        <v>104</v>
      </c>
      <c r="S116" s="16" t="s">
        <v>104</v>
      </c>
      <c r="T116" s="16" t="s">
        <v>104</v>
      </c>
      <c r="U116" s="36"/>
      <c r="V116" s="37"/>
      <c r="W116" s="37"/>
      <c r="X116" s="37"/>
      <c r="Y116" s="37"/>
      <c r="Z116" s="37"/>
      <c r="AA116" s="37"/>
      <c r="AB116" s="37"/>
      <c r="AC116" s="37"/>
      <c r="AD116" s="37"/>
      <c r="AE116" s="37"/>
      <c r="AF116" s="37"/>
      <c r="AG116" s="37"/>
      <c r="AH116" s="37"/>
      <c r="AI116" s="37"/>
      <c r="AJ116" s="37"/>
      <c r="AK116" s="37"/>
      <c r="AL116" s="37"/>
      <c r="AM116" s="37"/>
      <c r="AN116" s="37"/>
      <c r="AO116" s="38"/>
      <c r="AP116" s="38"/>
      <c r="AQ116" s="38"/>
      <c r="AR116" s="38"/>
      <c r="AS116" s="37"/>
    </row>
    <row r="117" spans="1:45" ht="42" customHeight="1" x14ac:dyDescent="0.15">
      <c r="A117" s="2"/>
      <c r="B117" s="17" t="s">
        <v>339</v>
      </c>
      <c r="C117" s="17" t="s">
        <v>10</v>
      </c>
      <c r="D117" s="18" t="s">
        <v>340</v>
      </c>
      <c r="E117" s="18" t="s">
        <v>341</v>
      </c>
      <c r="F117" s="18" t="s">
        <v>342</v>
      </c>
      <c r="G117" s="16" t="s">
        <v>101</v>
      </c>
      <c r="H117" s="7" t="str">
        <f>HYPERLINK("#", "http://www.hattanaika.or.jp")</f>
        <v>http://www.hattanaika.or.jp</v>
      </c>
      <c r="I117" s="5"/>
      <c r="J117" s="18" t="s">
        <v>451</v>
      </c>
      <c r="K117" s="18" t="s">
        <v>964</v>
      </c>
      <c r="L117" s="18" t="s">
        <v>965</v>
      </c>
      <c r="M117" s="18" t="s">
        <v>966</v>
      </c>
      <c r="N117" s="18" t="s">
        <v>967</v>
      </c>
      <c r="O117" s="16" t="s">
        <v>102</v>
      </c>
      <c r="P117" s="16" t="s">
        <v>104</v>
      </c>
      <c r="Q117" s="16"/>
      <c r="R117" s="16"/>
      <c r="S117" s="16"/>
      <c r="T117" s="16"/>
      <c r="U117" s="36"/>
      <c r="V117" s="37"/>
      <c r="W117" s="37"/>
      <c r="X117" s="37"/>
      <c r="Y117" s="37"/>
      <c r="Z117" s="37"/>
      <c r="AA117" s="37"/>
      <c r="AB117" s="37"/>
      <c r="AC117" s="37"/>
      <c r="AD117" s="37"/>
      <c r="AE117" s="37"/>
      <c r="AF117" s="37"/>
      <c r="AG117" s="37"/>
      <c r="AH117" s="37"/>
      <c r="AI117" s="37"/>
      <c r="AJ117" s="37"/>
      <c r="AK117" s="37"/>
      <c r="AL117" s="37"/>
      <c r="AM117" s="37"/>
      <c r="AN117" s="37"/>
      <c r="AO117" s="38"/>
      <c r="AP117" s="38"/>
      <c r="AQ117" s="38"/>
      <c r="AR117" s="38"/>
      <c r="AS117" s="37"/>
    </row>
    <row r="118" spans="1:45" ht="28.15" customHeight="1" x14ac:dyDescent="0.15">
      <c r="A118" s="2"/>
      <c r="B118" s="17" t="s">
        <v>343</v>
      </c>
      <c r="C118" s="17" t="s">
        <v>9</v>
      </c>
      <c r="D118" s="18" t="s">
        <v>968</v>
      </c>
      <c r="E118" s="18" t="s">
        <v>969</v>
      </c>
      <c r="F118" s="18" t="s">
        <v>970</v>
      </c>
      <c r="G118" s="16" t="s">
        <v>101</v>
      </c>
      <c r="H118" s="7" t="str">
        <f>HYPERLINK("#", "http://hidakaclinic.jp")</f>
        <v>http://hidakaclinic.jp</v>
      </c>
      <c r="I118" s="5" t="s">
        <v>104</v>
      </c>
      <c r="J118" s="18" t="s">
        <v>971</v>
      </c>
      <c r="K118" s="18" t="s">
        <v>478</v>
      </c>
      <c r="L118" s="18" t="s">
        <v>811</v>
      </c>
      <c r="M118" s="18" t="s">
        <v>813</v>
      </c>
      <c r="N118" s="18"/>
      <c r="O118" s="16"/>
      <c r="P118" s="16" t="s">
        <v>104</v>
      </c>
      <c r="Q118" s="16"/>
      <c r="R118" s="16"/>
      <c r="S118" s="16"/>
      <c r="T118" s="16"/>
      <c r="U118" s="36"/>
      <c r="V118" s="37"/>
      <c r="W118" s="37"/>
      <c r="X118" s="37"/>
      <c r="Y118" s="37"/>
      <c r="Z118" s="37"/>
      <c r="AA118" s="37"/>
      <c r="AB118" s="37"/>
      <c r="AC118" s="37"/>
      <c r="AD118" s="37"/>
      <c r="AE118" s="37"/>
      <c r="AF118" s="37"/>
      <c r="AG118" s="37"/>
      <c r="AH118" s="37"/>
      <c r="AI118" s="37"/>
      <c r="AJ118" s="37"/>
      <c r="AK118" s="37"/>
      <c r="AL118" s="37"/>
      <c r="AM118" s="37"/>
      <c r="AN118" s="37"/>
      <c r="AO118" s="38"/>
      <c r="AP118" s="38"/>
      <c r="AQ118" s="38"/>
      <c r="AR118" s="38"/>
      <c r="AS118" s="37"/>
    </row>
    <row r="119" spans="1:45" ht="42" customHeight="1" x14ac:dyDescent="0.15">
      <c r="A119" s="2"/>
      <c r="B119" s="17" t="s">
        <v>343</v>
      </c>
      <c r="C119" s="17" t="s">
        <v>9</v>
      </c>
      <c r="D119" s="18" t="s">
        <v>344</v>
      </c>
      <c r="E119" s="18" t="s">
        <v>345</v>
      </c>
      <c r="F119" s="18" t="s">
        <v>346</v>
      </c>
      <c r="G119" s="16" t="s">
        <v>101</v>
      </c>
      <c r="H119" s="7" t="str">
        <f>HYPERLINK("#", "http://www.kousei-kai.org/")</f>
        <v>http://www.kousei-kai.org/</v>
      </c>
      <c r="I119" s="5"/>
      <c r="J119" s="18" t="s">
        <v>451</v>
      </c>
      <c r="K119" s="18" t="s">
        <v>978</v>
      </c>
      <c r="L119" s="18" t="s">
        <v>979</v>
      </c>
      <c r="M119" s="18" t="s">
        <v>966</v>
      </c>
      <c r="N119" s="18" t="s">
        <v>980</v>
      </c>
      <c r="O119" s="16" t="s">
        <v>102</v>
      </c>
      <c r="P119" s="16" t="s">
        <v>104</v>
      </c>
      <c r="Q119" s="16"/>
      <c r="R119" s="16"/>
      <c r="S119" s="16"/>
      <c r="T119" s="16"/>
      <c r="U119" s="36"/>
      <c r="V119" s="37"/>
      <c r="W119" s="37"/>
      <c r="X119" s="37"/>
      <c r="Y119" s="37"/>
      <c r="Z119" s="37"/>
      <c r="AA119" s="37"/>
      <c r="AB119" s="37"/>
      <c r="AC119" s="37"/>
      <c r="AD119" s="37"/>
      <c r="AE119" s="37"/>
      <c r="AF119" s="37"/>
      <c r="AG119" s="37"/>
      <c r="AH119" s="37"/>
      <c r="AI119" s="37"/>
      <c r="AJ119" s="37"/>
      <c r="AK119" s="37"/>
      <c r="AL119" s="37"/>
      <c r="AM119" s="37"/>
      <c r="AN119" s="37"/>
      <c r="AO119" s="38"/>
      <c r="AP119" s="38"/>
      <c r="AQ119" s="38"/>
      <c r="AR119" s="38"/>
      <c r="AS119" s="37"/>
    </row>
    <row r="120" spans="1:45" ht="28.15" customHeight="1" x14ac:dyDescent="0.15">
      <c r="A120" s="2"/>
      <c r="B120" s="17" t="s">
        <v>343</v>
      </c>
      <c r="C120" s="17" t="s">
        <v>58</v>
      </c>
      <c r="D120" s="18" t="s">
        <v>972</v>
      </c>
      <c r="E120" s="18" t="s">
        <v>973</v>
      </c>
      <c r="F120" s="18" t="s">
        <v>974</v>
      </c>
      <c r="G120" s="16" t="s">
        <v>101</v>
      </c>
      <c r="H120" s="7" t="str">
        <f>HYPERLINK("#", "http://www.yamamotogeka-ichouka.com")</f>
        <v>http://www.yamamotogeka-ichouka.com</v>
      </c>
      <c r="I120" s="5"/>
      <c r="J120" s="18" t="s">
        <v>451</v>
      </c>
      <c r="K120" s="18" t="s">
        <v>975</v>
      </c>
      <c r="L120" s="18" t="s">
        <v>976</v>
      </c>
      <c r="M120" s="18" t="s">
        <v>977</v>
      </c>
      <c r="N120" s="18"/>
      <c r="O120" s="16" t="s">
        <v>102</v>
      </c>
      <c r="P120" s="16" t="s">
        <v>104</v>
      </c>
      <c r="Q120" s="16"/>
      <c r="R120" s="16"/>
      <c r="S120" s="16"/>
      <c r="T120" s="16"/>
      <c r="U120" s="36"/>
      <c r="V120" s="37"/>
      <c r="W120" s="37"/>
      <c r="X120" s="37"/>
      <c r="Y120" s="37"/>
      <c r="Z120" s="37"/>
      <c r="AA120" s="37"/>
      <c r="AB120" s="37"/>
      <c r="AC120" s="37"/>
      <c r="AD120" s="37"/>
      <c r="AE120" s="37"/>
      <c r="AF120" s="37"/>
      <c r="AG120" s="37"/>
      <c r="AH120" s="37"/>
      <c r="AI120" s="37"/>
      <c r="AJ120" s="37"/>
      <c r="AK120" s="37"/>
      <c r="AL120" s="37"/>
      <c r="AM120" s="37"/>
      <c r="AN120" s="37"/>
      <c r="AO120" s="38"/>
      <c r="AP120" s="38"/>
      <c r="AQ120" s="38"/>
      <c r="AR120" s="38"/>
      <c r="AS120" s="37"/>
    </row>
    <row r="121" spans="1:45" ht="55.9" customHeight="1" x14ac:dyDescent="0.15">
      <c r="A121" s="2"/>
      <c r="B121" s="17" t="s">
        <v>347</v>
      </c>
      <c r="C121" s="17" t="s">
        <v>11</v>
      </c>
      <c r="D121" s="18" t="s">
        <v>983</v>
      </c>
      <c r="E121" s="18" t="s">
        <v>984</v>
      </c>
      <c r="F121" s="18" t="s">
        <v>985</v>
      </c>
      <c r="G121" s="16" t="s">
        <v>101</v>
      </c>
      <c r="H121" s="7" t="str">
        <f>HYPERLINK("#", "http://seiwakai-hp.jp")</f>
        <v>http://seiwakai-hp.jp</v>
      </c>
      <c r="I121" s="5" t="s">
        <v>986</v>
      </c>
      <c r="J121" s="18" t="s">
        <v>987</v>
      </c>
      <c r="K121" s="18" t="s">
        <v>562</v>
      </c>
      <c r="L121" s="18" t="s">
        <v>988</v>
      </c>
      <c r="M121" s="18" t="s">
        <v>989</v>
      </c>
      <c r="N121" s="18" t="s">
        <v>990</v>
      </c>
      <c r="O121" s="16" t="s">
        <v>102</v>
      </c>
      <c r="P121" s="16" t="s">
        <v>104</v>
      </c>
      <c r="Q121" s="16" t="s">
        <v>991</v>
      </c>
      <c r="R121" s="16" t="s">
        <v>325</v>
      </c>
      <c r="S121" s="16" t="s">
        <v>786</v>
      </c>
      <c r="T121" s="16" t="s">
        <v>890</v>
      </c>
      <c r="U121" s="36"/>
      <c r="V121" s="37"/>
      <c r="W121" s="37"/>
      <c r="X121" s="37"/>
      <c r="Y121" s="37"/>
      <c r="Z121" s="37"/>
      <c r="AA121" s="37"/>
      <c r="AB121" s="37"/>
      <c r="AC121" s="37"/>
      <c r="AD121" s="37"/>
      <c r="AE121" s="37"/>
      <c r="AF121" s="37"/>
      <c r="AG121" s="37"/>
      <c r="AH121" s="37"/>
      <c r="AI121" s="37"/>
      <c r="AJ121" s="37"/>
      <c r="AK121" s="37"/>
      <c r="AL121" s="37"/>
      <c r="AM121" s="37"/>
      <c r="AN121" s="37"/>
      <c r="AO121" s="38"/>
      <c r="AP121" s="38"/>
      <c r="AQ121" s="38"/>
      <c r="AR121" s="38"/>
      <c r="AS121" s="37"/>
    </row>
    <row r="122" spans="1:45" ht="28.15" customHeight="1" x14ac:dyDescent="0.15">
      <c r="A122" s="2"/>
      <c r="B122" s="17" t="s">
        <v>347</v>
      </c>
      <c r="C122" s="17" t="s">
        <v>12</v>
      </c>
      <c r="D122" s="18" t="s">
        <v>348</v>
      </c>
      <c r="E122" s="18" t="s">
        <v>349</v>
      </c>
      <c r="F122" s="18" t="s">
        <v>350</v>
      </c>
      <c r="G122" s="16" t="s">
        <v>101</v>
      </c>
      <c r="H122" s="7" t="str">
        <f>HYPERLINK("#", "https://www.ogata-sazan.jp/")</f>
        <v>https://www.ogata-sazan.jp/</v>
      </c>
      <c r="I122" s="5"/>
      <c r="J122" s="18" t="s">
        <v>451</v>
      </c>
      <c r="K122" s="18" t="s">
        <v>836</v>
      </c>
      <c r="L122" s="18" t="s">
        <v>981</v>
      </c>
      <c r="M122" s="18"/>
      <c r="N122" s="18" t="s">
        <v>982</v>
      </c>
      <c r="O122" s="16"/>
      <c r="P122" s="16"/>
      <c r="Q122" s="16"/>
      <c r="R122" s="16"/>
      <c r="S122" s="16"/>
      <c r="T122" s="16"/>
      <c r="U122" s="36"/>
      <c r="V122" s="37"/>
      <c r="W122" s="37"/>
      <c r="X122" s="37"/>
      <c r="Y122" s="37"/>
      <c r="Z122" s="37"/>
      <c r="AA122" s="37"/>
      <c r="AB122" s="37"/>
      <c r="AC122" s="37"/>
      <c r="AD122" s="37"/>
      <c r="AE122" s="37"/>
      <c r="AF122" s="37"/>
      <c r="AG122" s="37"/>
      <c r="AH122" s="37"/>
      <c r="AI122" s="37"/>
      <c r="AJ122" s="37"/>
      <c r="AK122" s="37"/>
      <c r="AL122" s="37"/>
      <c r="AM122" s="37"/>
      <c r="AN122" s="37"/>
      <c r="AO122" s="38"/>
      <c r="AP122" s="38"/>
      <c r="AQ122" s="38"/>
      <c r="AR122" s="38"/>
      <c r="AS122" s="37"/>
    </row>
    <row r="123" spans="1:45" ht="28.15" customHeight="1" x14ac:dyDescent="0.15">
      <c r="A123" s="2"/>
      <c r="B123" s="17" t="s">
        <v>351</v>
      </c>
      <c r="C123" s="17" t="s">
        <v>70</v>
      </c>
      <c r="D123" s="18" t="s">
        <v>352</v>
      </c>
      <c r="E123" s="18" t="s">
        <v>353</v>
      </c>
      <c r="F123" s="18" t="s">
        <v>354</v>
      </c>
      <c r="G123" s="16" t="s">
        <v>101</v>
      </c>
      <c r="H123" s="7" t="str">
        <f>HYPERLINK("#", "http://mutaguchi-seikei.jp")</f>
        <v>http://mutaguchi-seikei.jp</v>
      </c>
      <c r="I123" s="5"/>
      <c r="J123" s="18" t="s">
        <v>354</v>
      </c>
      <c r="K123" s="18"/>
      <c r="L123" s="18" t="s">
        <v>992</v>
      </c>
      <c r="M123" s="18"/>
      <c r="N123" s="18" t="s">
        <v>502</v>
      </c>
      <c r="O123" s="16"/>
      <c r="P123" s="16"/>
      <c r="Q123" s="16"/>
      <c r="R123" s="16"/>
      <c r="S123" s="16"/>
      <c r="T123" s="16"/>
      <c r="U123" s="36"/>
      <c r="V123" s="37"/>
      <c r="W123" s="37"/>
      <c r="X123" s="37"/>
      <c r="Y123" s="37"/>
      <c r="Z123" s="37"/>
      <c r="AA123" s="37"/>
      <c r="AB123" s="37"/>
      <c r="AC123" s="37"/>
      <c r="AD123" s="37"/>
      <c r="AE123" s="37"/>
      <c r="AF123" s="37"/>
      <c r="AG123" s="37"/>
      <c r="AH123" s="37"/>
      <c r="AI123" s="37"/>
      <c r="AJ123" s="37"/>
      <c r="AK123" s="37"/>
      <c r="AL123" s="37"/>
      <c r="AM123" s="37"/>
      <c r="AN123" s="37"/>
      <c r="AO123" s="38"/>
      <c r="AP123" s="38"/>
      <c r="AQ123" s="38"/>
      <c r="AR123" s="38"/>
      <c r="AS123" s="37"/>
    </row>
    <row r="124" spans="1:45" ht="28.15" customHeight="1" x14ac:dyDescent="0.15">
      <c r="A124" s="2"/>
      <c r="B124" s="17" t="s">
        <v>355</v>
      </c>
      <c r="C124" s="17" t="s">
        <v>27</v>
      </c>
      <c r="D124" s="18" t="s">
        <v>356</v>
      </c>
      <c r="E124" s="18" t="s">
        <v>357</v>
      </c>
      <c r="F124" s="18" t="s">
        <v>993</v>
      </c>
      <c r="G124" s="16" t="s">
        <v>101</v>
      </c>
      <c r="H124" s="7" t="str">
        <f>HYPERLINK("#", "https://www.fukuseikai-minami.com/")</f>
        <v>https://www.fukuseikai-minami.com/</v>
      </c>
      <c r="I124" s="5" t="s">
        <v>457</v>
      </c>
      <c r="J124" s="18" t="s">
        <v>994</v>
      </c>
      <c r="K124" s="18"/>
      <c r="L124" s="18" t="s">
        <v>992</v>
      </c>
      <c r="M124" s="18"/>
      <c r="N124" s="18" t="s">
        <v>995</v>
      </c>
      <c r="O124" s="16"/>
      <c r="P124" s="16"/>
      <c r="Q124" s="16">
        <v>70</v>
      </c>
      <c r="R124" s="16"/>
      <c r="S124" s="16">
        <v>40</v>
      </c>
      <c r="T124" s="16"/>
      <c r="U124" s="36"/>
      <c r="V124" s="37"/>
      <c r="W124" s="37"/>
      <c r="X124" s="37"/>
      <c r="Y124" s="37"/>
      <c r="Z124" s="37"/>
      <c r="AA124" s="37"/>
      <c r="AB124" s="37"/>
      <c r="AC124" s="37"/>
      <c r="AD124" s="37"/>
      <c r="AE124" s="37"/>
      <c r="AF124" s="37"/>
      <c r="AG124" s="37"/>
      <c r="AH124" s="37"/>
      <c r="AI124" s="37"/>
      <c r="AJ124" s="37"/>
      <c r="AK124" s="37"/>
      <c r="AL124" s="37"/>
      <c r="AM124" s="37"/>
      <c r="AN124" s="37"/>
      <c r="AO124" s="38"/>
      <c r="AP124" s="38"/>
      <c r="AQ124" s="38"/>
      <c r="AR124" s="38"/>
      <c r="AS124" s="37"/>
    </row>
    <row r="125" spans="1:45" ht="42" customHeight="1" x14ac:dyDescent="0.15">
      <c r="A125" s="2"/>
      <c r="B125" s="17" t="s">
        <v>358</v>
      </c>
      <c r="C125" s="17" t="s">
        <v>2</v>
      </c>
      <c r="D125" s="18" t="s">
        <v>1000</v>
      </c>
      <c r="E125" s="18" t="s">
        <v>362</v>
      </c>
      <c r="F125" s="18" t="s">
        <v>363</v>
      </c>
      <c r="G125" s="16" t="s">
        <v>101</v>
      </c>
      <c r="H125" s="7" t="str">
        <f>HYPERLINK("#", "http://www.hosp-yoshimura.com")</f>
        <v>http://www.hosp-yoshimura.com</v>
      </c>
      <c r="I125" s="5" t="s">
        <v>457</v>
      </c>
      <c r="J125" s="18" t="s">
        <v>1001</v>
      </c>
      <c r="K125" s="18" t="s">
        <v>562</v>
      </c>
      <c r="L125" s="18" t="s">
        <v>1002</v>
      </c>
      <c r="M125" s="18" t="s">
        <v>966</v>
      </c>
      <c r="N125" s="18" t="s">
        <v>1003</v>
      </c>
      <c r="O125" s="16" t="s">
        <v>102</v>
      </c>
      <c r="P125" s="16"/>
      <c r="Q125" s="16"/>
      <c r="R125" s="16" t="s">
        <v>1004</v>
      </c>
      <c r="S125" s="16" t="s">
        <v>104</v>
      </c>
      <c r="T125" s="16" t="s">
        <v>104</v>
      </c>
      <c r="U125" s="36"/>
      <c r="V125" s="37"/>
      <c r="W125" s="37"/>
      <c r="X125" s="37"/>
      <c r="Y125" s="37"/>
      <c r="Z125" s="37"/>
      <c r="AA125" s="37"/>
      <c r="AB125" s="37"/>
      <c r="AC125" s="37"/>
      <c r="AD125" s="37"/>
      <c r="AE125" s="37"/>
      <c r="AF125" s="37"/>
      <c r="AG125" s="37"/>
      <c r="AH125" s="37"/>
      <c r="AI125" s="37"/>
      <c r="AJ125" s="37"/>
      <c r="AK125" s="37"/>
      <c r="AL125" s="37"/>
      <c r="AM125" s="37"/>
      <c r="AN125" s="37"/>
      <c r="AO125" s="38"/>
      <c r="AP125" s="38"/>
      <c r="AQ125" s="38"/>
      <c r="AR125" s="38"/>
      <c r="AS125" s="37"/>
    </row>
    <row r="126" spans="1:45" ht="42" customHeight="1" x14ac:dyDescent="0.15">
      <c r="A126" s="2"/>
      <c r="B126" s="17" t="s">
        <v>358</v>
      </c>
      <c r="C126" s="17" t="s">
        <v>2</v>
      </c>
      <c r="D126" s="18" t="s">
        <v>364</v>
      </c>
      <c r="E126" s="18" t="s">
        <v>365</v>
      </c>
      <c r="F126" s="18" t="s">
        <v>366</v>
      </c>
      <c r="G126" s="19"/>
      <c r="H126" s="7" t="s">
        <v>104</v>
      </c>
      <c r="I126" s="5"/>
      <c r="J126" s="18" t="s">
        <v>451</v>
      </c>
      <c r="K126" s="18" t="s">
        <v>1005</v>
      </c>
      <c r="L126" s="18" t="s">
        <v>1006</v>
      </c>
      <c r="M126" s="18" t="s">
        <v>966</v>
      </c>
      <c r="N126" s="18" t="s">
        <v>1007</v>
      </c>
      <c r="O126" s="16" t="s">
        <v>102</v>
      </c>
      <c r="P126" s="16" t="s">
        <v>104</v>
      </c>
      <c r="Q126" s="16"/>
      <c r="R126" s="16"/>
      <c r="S126" s="16"/>
      <c r="T126" s="16"/>
      <c r="U126" s="36"/>
      <c r="V126" s="37"/>
      <c r="W126" s="37"/>
      <c r="X126" s="37"/>
      <c r="Y126" s="37"/>
      <c r="Z126" s="37"/>
      <c r="AA126" s="37"/>
      <c r="AB126" s="37"/>
      <c r="AC126" s="37"/>
      <c r="AD126" s="37"/>
      <c r="AE126" s="37"/>
      <c r="AF126" s="37"/>
      <c r="AG126" s="37"/>
      <c r="AH126" s="37"/>
      <c r="AI126" s="37"/>
      <c r="AJ126" s="37"/>
      <c r="AK126" s="37"/>
      <c r="AL126" s="37"/>
      <c r="AM126" s="37"/>
      <c r="AN126" s="37"/>
      <c r="AO126" s="38"/>
      <c r="AP126" s="38"/>
      <c r="AQ126" s="38"/>
      <c r="AR126" s="38"/>
      <c r="AS126" s="37"/>
    </row>
    <row r="127" spans="1:45" ht="70.150000000000006" customHeight="1" x14ac:dyDescent="0.15">
      <c r="A127" s="2"/>
      <c r="B127" s="17" t="s">
        <v>358</v>
      </c>
      <c r="C127" s="17" t="s">
        <v>92</v>
      </c>
      <c r="D127" s="18" t="s">
        <v>359</v>
      </c>
      <c r="E127" s="18" t="s">
        <v>360</v>
      </c>
      <c r="F127" s="18" t="s">
        <v>361</v>
      </c>
      <c r="G127" s="16" t="s">
        <v>101</v>
      </c>
      <c r="H127" s="7" t="str">
        <f>HYPERLINK("#", "https://f-sanno.kouhoukai.or.jp/")</f>
        <v>https://f-sanno.kouhoukai.or.jp/</v>
      </c>
      <c r="I127" s="5" t="s">
        <v>592</v>
      </c>
      <c r="J127" s="18" t="s">
        <v>996</v>
      </c>
      <c r="K127" s="18" t="s">
        <v>997</v>
      </c>
      <c r="L127" s="18" t="s">
        <v>998</v>
      </c>
      <c r="M127" s="18" t="s">
        <v>999</v>
      </c>
      <c r="N127" s="18" t="s">
        <v>502</v>
      </c>
      <c r="O127" s="16"/>
      <c r="P127" s="16"/>
      <c r="Q127" s="16">
        <v>199</v>
      </c>
      <c r="R127" s="16"/>
      <c r="S127" s="16"/>
      <c r="T127" s="16"/>
      <c r="U127" s="36"/>
      <c r="V127" s="37"/>
      <c r="W127" s="37"/>
      <c r="X127" s="37"/>
      <c r="Y127" s="37"/>
      <c r="Z127" s="37"/>
      <c r="AA127" s="37"/>
      <c r="AB127" s="37"/>
      <c r="AC127" s="37"/>
      <c r="AD127" s="37"/>
      <c r="AE127" s="37"/>
      <c r="AF127" s="37"/>
      <c r="AG127" s="37"/>
      <c r="AH127" s="37"/>
      <c r="AI127" s="37"/>
      <c r="AJ127" s="37"/>
      <c r="AK127" s="37"/>
      <c r="AL127" s="37"/>
      <c r="AM127" s="37"/>
      <c r="AN127" s="37"/>
      <c r="AO127" s="38"/>
      <c r="AP127" s="38"/>
      <c r="AQ127" s="38"/>
      <c r="AR127" s="38"/>
      <c r="AS127" s="37"/>
    </row>
    <row r="128" spans="1:45" ht="28.15" customHeight="1" x14ac:dyDescent="0.15">
      <c r="A128" s="2"/>
      <c r="B128" s="17" t="s">
        <v>367</v>
      </c>
      <c r="C128" s="17" t="s">
        <v>77</v>
      </c>
      <c r="D128" s="18" t="s">
        <v>1012</v>
      </c>
      <c r="E128" s="18" t="s">
        <v>1013</v>
      </c>
      <c r="F128" s="18" t="s">
        <v>368</v>
      </c>
      <c r="G128" s="16" t="s">
        <v>101</v>
      </c>
      <c r="H128" s="7" t="str">
        <f>HYPERLINK("#", "https://akiyamaclinic.com")</f>
        <v>https://akiyamaclinic.com</v>
      </c>
      <c r="I128" s="5"/>
      <c r="J128" s="18" t="s">
        <v>451</v>
      </c>
      <c r="K128" s="18"/>
      <c r="L128" s="18"/>
      <c r="M128" s="18" t="s">
        <v>1014</v>
      </c>
      <c r="N128" s="18"/>
      <c r="O128" s="16"/>
      <c r="P128" s="16"/>
      <c r="Q128" s="16"/>
      <c r="R128" s="16"/>
      <c r="S128" s="16"/>
      <c r="T128" s="16"/>
      <c r="U128" s="36"/>
      <c r="V128" s="37"/>
      <c r="W128" s="37"/>
      <c r="X128" s="37"/>
      <c r="Y128" s="37"/>
      <c r="Z128" s="37"/>
      <c r="AA128" s="37"/>
      <c r="AB128" s="37"/>
      <c r="AC128" s="37"/>
      <c r="AD128" s="37"/>
      <c r="AE128" s="37"/>
      <c r="AF128" s="37"/>
      <c r="AG128" s="37"/>
      <c r="AH128" s="37"/>
      <c r="AI128" s="37"/>
      <c r="AJ128" s="37"/>
      <c r="AK128" s="37"/>
      <c r="AL128" s="37"/>
      <c r="AM128" s="37"/>
      <c r="AN128" s="37"/>
      <c r="AO128" s="38"/>
      <c r="AP128" s="38"/>
      <c r="AQ128" s="38"/>
      <c r="AR128" s="38"/>
      <c r="AS128" s="37"/>
    </row>
    <row r="129" spans="1:45" ht="70.150000000000006" customHeight="1" x14ac:dyDescent="0.15">
      <c r="A129" s="2"/>
      <c r="B129" s="17" t="s">
        <v>367</v>
      </c>
      <c r="C129" s="17" t="s">
        <v>77</v>
      </c>
      <c r="D129" s="18" t="s">
        <v>369</v>
      </c>
      <c r="E129" s="18" t="s">
        <v>370</v>
      </c>
      <c r="F129" s="18" t="s">
        <v>371</v>
      </c>
      <c r="G129" s="19"/>
      <c r="H129" s="7" t="s">
        <v>104</v>
      </c>
      <c r="I129" s="5" t="s">
        <v>487</v>
      </c>
      <c r="J129" s="18" t="s">
        <v>1015</v>
      </c>
      <c r="K129" s="18" t="s">
        <v>1016</v>
      </c>
      <c r="L129" s="18" t="s">
        <v>1017</v>
      </c>
      <c r="M129" s="18" t="s">
        <v>1018</v>
      </c>
      <c r="N129" s="18" t="s">
        <v>1019</v>
      </c>
      <c r="O129" s="16" t="s">
        <v>102</v>
      </c>
      <c r="P129" s="16" t="s">
        <v>104</v>
      </c>
      <c r="Q129" s="16" t="s">
        <v>104</v>
      </c>
      <c r="R129" s="16" t="s">
        <v>808</v>
      </c>
      <c r="S129" s="16" t="s">
        <v>104</v>
      </c>
      <c r="T129" s="16" t="s">
        <v>104</v>
      </c>
      <c r="U129" s="36"/>
      <c r="V129" s="37"/>
      <c r="W129" s="37"/>
      <c r="X129" s="37"/>
      <c r="Y129" s="37"/>
      <c r="Z129" s="37"/>
      <c r="AA129" s="37"/>
      <c r="AB129" s="37"/>
      <c r="AC129" s="37"/>
      <c r="AD129" s="37"/>
      <c r="AE129" s="37"/>
      <c r="AF129" s="37"/>
      <c r="AG129" s="37"/>
      <c r="AH129" s="37"/>
      <c r="AI129" s="37"/>
      <c r="AJ129" s="37"/>
      <c r="AK129" s="37"/>
      <c r="AL129" s="37"/>
      <c r="AM129" s="37"/>
      <c r="AN129" s="37"/>
      <c r="AO129" s="38"/>
      <c r="AP129" s="38"/>
      <c r="AQ129" s="38"/>
      <c r="AR129" s="38"/>
      <c r="AS129" s="37"/>
    </row>
    <row r="130" spans="1:45" ht="55.9" customHeight="1" x14ac:dyDescent="0.15">
      <c r="A130" s="2"/>
      <c r="B130" s="17" t="s">
        <v>367</v>
      </c>
      <c r="C130" s="17" t="s">
        <v>69</v>
      </c>
      <c r="D130" s="18" t="s">
        <v>381</v>
      </c>
      <c r="E130" s="18" t="s">
        <v>1023</v>
      </c>
      <c r="F130" s="18" t="s">
        <v>382</v>
      </c>
      <c r="G130" s="16" t="s">
        <v>101</v>
      </c>
      <c r="H130" s="7" t="str">
        <f>HYPERLINK("#", "https://www.fdcnet.ac.jp/hos/")</f>
        <v>https://www.fdcnet.ac.jp/hos/</v>
      </c>
      <c r="I130" s="5" t="s">
        <v>1024</v>
      </c>
      <c r="J130" s="18" t="s">
        <v>1025</v>
      </c>
      <c r="K130" s="18" t="s">
        <v>562</v>
      </c>
      <c r="L130" s="18" t="s">
        <v>1026</v>
      </c>
      <c r="M130" s="18" t="s">
        <v>1027</v>
      </c>
      <c r="N130" s="18" t="s">
        <v>1028</v>
      </c>
      <c r="O130" s="16"/>
      <c r="P130" s="16"/>
      <c r="Q130" s="16"/>
      <c r="R130" s="16"/>
      <c r="S130" s="16"/>
      <c r="T130" s="16"/>
      <c r="U130" s="36"/>
      <c r="V130" s="37"/>
      <c r="W130" s="37"/>
      <c r="X130" s="37"/>
      <c r="Y130" s="37"/>
      <c r="Z130" s="37"/>
      <c r="AA130" s="37"/>
      <c r="AB130" s="37"/>
      <c r="AC130" s="37"/>
      <c r="AD130" s="37"/>
      <c r="AE130" s="37"/>
      <c r="AF130" s="37"/>
      <c r="AG130" s="37"/>
      <c r="AH130" s="37"/>
      <c r="AI130" s="37"/>
      <c r="AJ130" s="37"/>
      <c r="AK130" s="37"/>
      <c r="AL130" s="37"/>
      <c r="AM130" s="37"/>
      <c r="AN130" s="37"/>
      <c r="AO130" s="38"/>
      <c r="AP130" s="38"/>
      <c r="AQ130" s="38"/>
      <c r="AR130" s="38"/>
      <c r="AS130" s="37"/>
    </row>
    <row r="131" spans="1:45" ht="28.15" customHeight="1" x14ac:dyDescent="0.15">
      <c r="A131" s="2"/>
      <c r="B131" s="17" t="s">
        <v>367</v>
      </c>
      <c r="C131" s="17" t="s">
        <v>69</v>
      </c>
      <c r="D131" s="18" t="s">
        <v>378</v>
      </c>
      <c r="E131" s="18" t="s">
        <v>379</v>
      </c>
      <c r="F131" s="18" t="s">
        <v>380</v>
      </c>
      <c r="G131" s="16" t="s">
        <v>101</v>
      </c>
      <c r="H131" s="7" t="str">
        <f>HYPERLINK("#", "http://shiraishi-Seikei.jp")</f>
        <v>http://shiraishi-Seikei.jp</v>
      </c>
      <c r="I131" s="5"/>
      <c r="J131" s="18" t="s">
        <v>380</v>
      </c>
      <c r="K131" s="18" t="s">
        <v>1029</v>
      </c>
      <c r="L131" s="18" t="s">
        <v>1030</v>
      </c>
      <c r="M131" s="18"/>
      <c r="N131" s="18" t="s">
        <v>1031</v>
      </c>
      <c r="O131" s="16" t="s">
        <v>102</v>
      </c>
      <c r="P131" s="16"/>
      <c r="Q131" s="16"/>
      <c r="R131" s="16"/>
      <c r="S131" s="16"/>
      <c r="T131" s="16"/>
      <c r="U131" s="36"/>
      <c r="V131" s="37"/>
      <c r="W131" s="37"/>
      <c r="X131" s="37"/>
      <c r="Y131" s="37"/>
      <c r="Z131" s="37"/>
      <c r="AA131" s="37"/>
      <c r="AB131" s="37"/>
      <c r="AC131" s="37"/>
      <c r="AD131" s="37"/>
      <c r="AE131" s="37"/>
      <c r="AF131" s="37"/>
      <c r="AG131" s="37"/>
      <c r="AH131" s="37"/>
      <c r="AI131" s="37"/>
      <c r="AJ131" s="37"/>
      <c r="AK131" s="37"/>
      <c r="AL131" s="37"/>
      <c r="AM131" s="37"/>
      <c r="AN131" s="37"/>
      <c r="AO131" s="38"/>
      <c r="AP131" s="38"/>
      <c r="AQ131" s="38"/>
      <c r="AR131" s="38"/>
      <c r="AS131" s="37"/>
    </row>
    <row r="132" spans="1:45" ht="42" customHeight="1" x14ac:dyDescent="0.15">
      <c r="A132" s="2"/>
      <c r="B132" s="17" t="s">
        <v>367</v>
      </c>
      <c r="C132" s="17" t="s">
        <v>69</v>
      </c>
      <c r="D132" s="18" t="s">
        <v>1032</v>
      </c>
      <c r="E132" s="18" t="s">
        <v>1033</v>
      </c>
      <c r="F132" s="18" t="s">
        <v>1034</v>
      </c>
      <c r="G132" s="16" t="s">
        <v>101</v>
      </c>
      <c r="H132" s="7" t="str">
        <f>HYPERLINK("#", "http://ishinishi-seikei.com")</f>
        <v>http://ishinishi-seikei.com</v>
      </c>
      <c r="I132" s="5"/>
      <c r="J132" s="18" t="s">
        <v>451</v>
      </c>
      <c r="K132" s="18" t="s">
        <v>1035</v>
      </c>
      <c r="L132" s="18" t="s">
        <v>1036</v>
      </c>
      <c r="M132" s="18" t="s">
        <v>1037</v>
      </c>
      <c r="N132" s="18" t="s">
        <v>773</v>
      </c>
      <c r="O132" s="16" t="s">
        <v>102</v>
      </c>
      <c r="P132" s="16" t="s">
        <v>104</v>
      </c>
      <c r="Q132" s="16" t="s">
        <v>104</v>
      </c>
      <c r="R132" s="16" t="s">
        <v>104</v>
      </c>
      <c r="S132" s="16" t="s">
        <v>104</v>
      </c>
      <c r="T132" s="16" t="s">
        <v>104</v>
      </c>
      <c r="U132" s="36"/>
      <c r="V132" s="37"/>
      <c r="W132" s="37"/>
      <c r="X132" s="37"/>
      <c r="Y132" s="37"/>
      <c r="Z132" s="37"/>
      <c r="AA132" s="37"/>
      <c r="AB132" s="37"/>
      <c r="AC132" s="37"/>
      <c r="AD132" s="37"/>
      <c r="AE132" s="37"/>
      <c r="AF132" s="37"/>
      <c r="AG132" s="37"/>
      <c r="AH132" s="37"/>
      <c r="AI132" s="37"/>
      <c r="AJ132" s="37"/>
      <c r="AK132" s="37"/>
      <c r="AL132" s="37"/>
      <c r="AM132" s="37"/>
      <c r="AN132" s="37"/>
      <c r="AO132" s="38"/>
      <c r="AP132" s="38"/>
      <c r="AQ132" s="38"/>
      <c r="AR132" s="38"/>
      <c r="AS132" s="37"/>
    </row>
    <row r="133" spans="1:45" ht="42" customHeight="1" x14ac:dyDescent="0.15">
      <c r="A133" s="2"/>
      <c r="B133" s="17" t="s">
        <v>367</v>
      </c>
      <c r="C133" s="17" t="s">
        <v>30</v>
      </c>
      <c r="D133" s="18" t="s">
        <v>372</v>
      </c>
      <c r="E133" s="18" t="s">
        <v>373</v>
      </c>
      <c r="F133" s="18" t="s">
        <v>374</v>
      </c>
      <c r="G133" s="16" t="s">
        <v>101</v>
      </c>
      <c r="H133" s="7" t="str">
        <f>HYPERLINK("#", "http://www.aburayama-hospital.com")</f>
        <v>http://www.aburayama-hospital.com</v>
      </c>
      <c r="I133" s="5" t="s">
        <v>1008</v>
      </c>
      <c r="J133" s="18" t="s">
        <v>1009</v>
      </c>
      <c r="K133" s="18" t="s">
        <v>1010</v>
      </c>
      <c r="L133" s="18" t="s">
        <v>1011</v>
      </c>
      <c r="M133" s="18" t="s">
        <v>1008</v>
      </c>
      <c r="N133" s="18" t="s">
        <v>990</v>
      </c>
      <c r="O133" s="16"/>
      <c r="P133" s="16"/>
      <c r="Q133" s="16">
        <v>45</v>
      </c>
      <c r="R133" s="16"/>
      <c r="S133" s="16"/>
      <c r="T133" s="16"/>
      <c r="U133" s="36"/>
      <c r="V133" s="37"/>
      <c r="W133" s="37"/>
      <c r="X133" s="37"/>
      <c r="Y133" s="37"/>
      <c r="Z133" s="37"/>
      <c r="AA133" s="37"/>
      <c r="AB133" s="37"/>
      <c r="AC133" s="37"/>
      <c r="AD133" s="37"/>
      <c r="AE133" s="37"/>
      <c r="AF133" s="37"/>
      <c r="AG133" s="37"/>
      <c r="AH133" s="37"/>
      <c r="AI133" s="37"/>
      <c r="AJ133" s="37"/>
      <c r="AK133" s="37"/>
      <c r="AL133" s="37"/>
      <c r="AM133" s="37"/>
      <c r="AN133" s="37"/>
      <c r="AO133" s="38"/>
      <c r="AP133" s="38"/>
      <c r="AQ133" s="38"/>
      <c r="AR133" s="38"/>
      <c r="AS133" s="37"/>
    </row>
    <row r="134" spans="1:45" ht="84" customHeight="1" x14ac:dyDescent="0.15">
      <c r="A134" s="2"/>
      <c r="B134" s="17" t="s">
        <v>367</v>
      </c>
      <c r="C134" s="17" t="s">
        <v>30</v>
      </c>
      <c r="D134" s="18" t="s">
        <v>375</v>
      </c>
      <c r="E134" s="18" t="s">
        <v>376</v>
      </c>
      <c r="F134" s="18" t="s">
        <v>377</v>
      </c>
      <c r="G134" s="16" t="s">
        <v>101</v>
      </c>
      <c r="H134" s="7" t="str">
        <f>HYPERLINK("#", "https://www.nakayama-seikei.net")</f>
        <v>https://www.nakayama-seikei.net</v>
      </c>
      <c r="I134" s="5"/>
      <c r="J134" s="18" t="s">
        <v>377</v>
      </c>
      <c r="K134" s="18" t="s">
        <v>1020</v>
      </c>
      <c r="L134" s="18" t="s">
        <v>1021</v>
      </c>
      <c r="M134" s="18" t="s">
        <v>1022</v>
      </c>
      <c r="N134" s="18" t="s">
        <v>721</v>
      </c>
      <c r="O134" s="16" t="s">
        <v>102</v>
      </c>
      <c r="P134" s="16"/>
      <c r="Q134" s="16"/>
      <c r="R134" s="16"/>
      <c r="S134" s="16"/>
      <c r="T134" s="16"/>
      <c r="U134" s="36"/>
      <c r="V134" s="37"/>
      <c r="W134" s="37"/>
      <c r="X134" s="37"/>
      <c r="Y134" s="37"/>
      <c r="Z134" s="37"/>
      <c r="AA134" s="37"/>
      <c r="AB134" s="37"/>
      <c r="AC134" s="37"/>
      <c r="AD134" s="37"/>
      <c r="AE134" s="37"/>
      <c r="AF134" s="37"/>
      <c r="AG134" s="37"/>
      <c r="AH134" s="37"/>
      <c r="AI134" s="37"/>
      <c r="AJ134" s="37"/>
      <c r="AK134" s="37"/>
      <c r="AL134" s="37"/>
      <c r="AM134" s="37"/>
      <c r="AN134" s="37"/>
      <c r="AO134" s="38"/>
      <c r="AP134" s="38"/>
      <c r="AQ134" s="38"/>
      <c r="AR134" s="38"/>
      <c r="AS134" s="37"/>
    </row>
    <row r="135" spans="1:45" ht="126" customHeight="1" x14ac:dyDescent="0.15">
      <c r="A135" s="2"/>
      <c r="B135" s="16" t="s">
        <v>383</v>
      </c>
      <c r="C135" s="17" t="s">
        <v>43</v>
      </c>
      <c r="D135" s="18" t="s">
        <v>1038</v>
      </c>
      <c r="E135" s="18" t="s">
        <v>1039</v>
      </c>
      <c r="F135" s="18" t="s">
        <v>386</v>
      </c>
      <c r="G135" s="19"/>
      <c r="H135" s="7" t="s">
        <v>104</v>
      </c>
      <c r="I135" s="5" t="s">
        <v>487</v>
      </c>
      <c r="J135" s="18" t="s">
        <v>1040</v>
      </c>
      <c r="K135" s="18" t="s">
        <v>1041</v>
      </c>
      <c r="L135" s="18" t="s">
        <v>1042</v>
      </c>
      <c r="M135" s="18" t="s">
        <v>1043</v>
      </c>
      <c r="N135" s="18"/>
      <c r="O135" s="16"/>
      <c r="P135" s="16"/>
      <c r="Q135" s="16" t="s">
        <v>104</v>
      </c>
      <c r="R135" s="17" t="s">
        <v>1044</v>
      </c>
      <c r="S135" s="16"/>
      <c r="T135" s="16"/>
      <c r="U135" s="36"/>
      <c r="V135" s="37"/>
      <c r="W135" s="37"/>
      <c r="X135" s="37"/>
      <c r="Y135" s="37"/>
      <c r="Z135" s="37"/>
      <c r="AA135" s="37"/>
      <c r="AB135" s="37"/>
      <c r="AC135" s="37"/>
      <c r="AD135" s="37"/>
      <c r="AE135" s="37"/>
      <c r="AF135" s="37"/>
      <c r="AG135" s="37"/>
      <c r="AH135" s="37"/>
      <c r="AI135" s="37"/>
      <c r="AJ135" s="37"/>
      <c r="AK135" s="37"/>
      <c r="AL135" s="37"/>
      <c r="AM135" s="37"/>
      <c r="AN135" s="37"/>
      <c r="AO135" s="38"/>
      <c r="AP135" s="38"/>
      <c r="AQ135" s="38"/>
      <c r="AR135" s="38"/>
      <c r="AS135" s="37"/>
    </row>
    <row r="136" spans="1:45" ht="28.15" customHeight="1" x14ac:dyDescent="0.15">
      <c r="A136" s="2"/>
      <c r="B136" s="16" t="s">
        <v>383</v>
      </c>
      <c r="C136" s="17" t="s">
        <v>43</v>
      </c>
      <c r="D136" s="18" t="s">
        <v>1045</v>
      </c>
      <c r="E136" s="18" t="s">
        <v>384</v>
      </c>
      <c r="F136" s="18" t="s">
        <v>385</v>
      </c>
      <c r="G136" s="19"/>
      <c r="H136" s="7" t="s">
        <v>104</v>
      </c>
      <c r="I136" s="5"/>
      <c r="J136" s="18" t="s">
        <v>1046</v>
      </c>
      <c r="K136" s="18" t="s">
        <v>836</v>
      </c>
      <c r="L136" s="18" t="s">
        <v>1047</v>
      </c>
      <c r="M136" s="18" t="s">
        <v>1048</v>
      </c>
      <c r="N136" s="18" t="s">
        <v>1049</v>
      </c>
      <c r="O136" s="16" t="s">
        <v>102</v>
      </c>
      <c r="P136" s="16"/>
      <c r="Q136" s="16" t="s">
        <v>1050</v>
      </c>
      <c r="R136" s="16"/>
      <c r="S136" s="16"/>
      <c r="T136" s="16"/>
      <c r="U136" s="36"/>
      <c r="V136" s="37"/>
      <c r="W136" s="37"/>
      <c r="X136" s="37"/>
      <c r="Y136" s="37"/>
      <c r="Z136" s="37"/>
      <c r="AA136" s="37"/>
      <c r="AB136" s="37"/>
      <c r="AC136" s="37"/>
      <c r="AD136" s="37"/>
      <c r="AE136" s="37"/>
      <c r="AF136" s="37"/>
      <c r="AG136" s="37"/>
      <c r="AH136" s="37"/>
      <c r="AI136" s="37"/>
      <c r="AJ136" s="37"/>
      <c r="AK136" s="37"/>
      <c r="AL136" s="37"/>
      <c r="AM136" s="37"/>
      <c r="AN136" s="37"/>
      <c r="AO136" s="38"/>
      <c r="AP136" s="38"/>
      <c r="AQ136" s="38"/>
      <c r="AR136" s="38"/>
      <c r="AS136" s="37"/>
    </row>
    <row r="137" spans="1:45" ht="28.15" customHeight="1" x14ac:dyDescent="0.15">
      <c r="A137" s="2"/>
      <c r="B137" s="16" t="s">
        <v>387</v>
      </c>
      <c r="C137" s="17" t="s">
        <v>28</v>
      </c>
      <c r="D137" s="18" t="s">
        <v>388</v>
      </c>
      <c r="E137" s="18" t="s">
        <v>389</v>
      </c>
      <c r="F137" s="18" t="s">
        <v>390</v>
      </c>
      <c r="G137" s="16" t="s">
        <v>101</v>
      </c>
      <c r="H137" s="7" t="str">
        <f>HYPERLINK("#", "www.marine-hp.com")</f>
        <v>www.marine-hp.com</v>
      </c>
      <c r="I137" s="5" t="s">
        <v>487</v>
      </c>
      <c r="J137" s="18" t="s">
        <v>500</v>
      </c>
      <c r="K137" s="18" t="s">
        <v>487</v>
      </c>
      <c r="L137" s="18" t="s">
        <v>1051</v>
      </c>
      <c r="M137" s="18" t="s">
        <v>487</v>
      </c>
      <c r="N137" s="18"/>
      <c r="O137" s="16"/>
      <c r="P137" s="16"/>
      <c r="Q137" s="16"/>
      <c r="R137" s="16">
        <v>28</v>
      </c>
      <c r="S137" s="16"/>
      <c r="T137" s="16"/>
      <c r="U137" s="36"/>
      <c r="V137" s="37"/>
      <c r="W137" s="37"/>
      <c r="X137" s="37"/>
      <c r="Y137" s="37"/>
      <c r="Z137" s="37"/>
      <c r="AA137" s="37"/>
      <c r="AB137" s="37"/>
      <c r="AC137" s="37"/>
      <c r="AD137" s="37"/>
      <c r="AE137" s="37"/>
      <c r="AF137" s="37"/>
      <c r="AG137" s="37"/>
      <c r="AH137" s="37"/>
      <c r="AI137" s="37"/>
      <c r="AJ137" s="37"/>
      <c r="AK137" s="37"/>
      <c r="AL137" s="37"/>
      <c r="AM137" s="37"/>
      <c r="AN137" s="37"/>
      <c r="AO137" s="38"/>
      <c r="AP137" s="38"/>
      <c r="AQ137" s="38"/>
      <c r="AR137" s="38"/>
      <c r="AS137" s="37"/>
    </row>
    <row r="138" spans="1:45" ht="55.9" customHeight="1" x14ac:dyDescent="0.15">
      <c r="A138" s="2"/>
      <c r="B138" s="16" t="s">
        <v>387</v>
      </c>
      <c r="C138" s="17" t="s">
        <v>28</v>
      </c>
      <c r="D138" s="18" t="s">
        <v>394</v>
      </c>
      <c r="E138" s="18" t="s">
        <v>395</v>
      </c>
      <c r="F138" s="18" t="s">
        <v>396</v>
      </c>
      <c r="G138" s="19"/>
      <c r="H138" s="7" t="s">
        <v>104</v>
      </c>
      <c r="I138" s="5"/>
      <c r="J138" s="18" t="s">
        <v>451</v>
      </c>
      <c r="K138" s="18"/>
      <c r="L138" s="18" t="s">
        <v>1057</v>
      </c>
      <c r="M138" s="18" t="s">
        <v>1058</v>
      </c>
      <c r="N138" s="18" t="s">
        <v>1059</v>
      </c>
      <c r="O138" s="16" t="s">
        <v>102</v>
      </c>
      <c r="P138" s="16" t="s">
        <v>104</v>
      </c>
      <c r="Q138" s="16"/>
      <c r="R138" s="16"/>
      <c r="S138" s="16"/>
      <c r="T138" s="16"/>
      <c r="U138" s="36"/>
      <c r="V138" s="37"/>
      <c r="W138" s="37"/>
      <c r="X138" s="37"/>
      <c r="Y138" s="37"/>
      <c r="Z138" s="37"/>
      <c r="AA138" s="37"/>
      <c r="AB138" s="37"/>
      <c r="AC138" s="37"/>
      <c r="AD138" s="37"/>
      <c r="AE138" s="37"/>
      <c r="AF138" s="37"/>
      <c r="AG138" s="37"/>
      <c r="AH138" s="37"/>
      <c r="AI138" s="37"/>
      <c r="AJ138" s="37"/>
      <c r="AK138" s="37"/>
      <c r="AL138" s="37"/>
      <c r="AM138" s="37"/>
      <c r="AN138" s="37"/>
      <c r="AO138" s="38"/>
      <c r="AP138" s="38"/>
      <c r="AQ138" s="38"/>
      <c r="AR138" s="38"/>
      <c r="AS138" s="37"/>
    </row>
    <row r="139" spans="1:45" ht="42" customHeight="1" x14ac:dyDescent="0.15">
      <c r="A139" s="2"/>
      <c r="B139" s="16" t="s">
        <v>387</v>
      </c>
      <c r="C139" s="17" t="s">
        <v>4</v>
      </c>
      <c r="D139" s="18" t="s">
        <v>391</v>
      </c>
      <c r="E139" s="18" t="s">
        <v>392</v>
      </c>
      <c r="F139" s="18" t="s">
        <v>393</v>
      </c>
      <c r="G139" s="16" t="s">
        <v>101</v>
      </c>
      <c r="H139" s="7" t="str">
        <f>HYPERLINK("#", "http://heartnet-hp.jp")</f>
        <v>http://heartnet-hp.jp</v>
      </c>
      <c r="I139" s="5" t="s">
        <v>1052</v>
      </c>
      <c r="J139" s="18" t="s">
        <v>1053</v>
      </c>
      <c r="K139" s="18" t="s">
        <v>1054</v>
      </c>
      <c r="L139" s="18" t="s">
        <v>1055</v>
      </c>
      <c r="M139" s="18" t="s">
        <v>1056</v>
      </c>
      <c r="N139" s="18" t="s">
        <v>1003</v>
      </c>
      <c r="O139" s="16" t="s">
        <v>102</v>
      </c>
      <c r="P139" s="16"/>
      <c r="Q139" s="16"/>
      <c r="R139" s="16">
        <v>49</v>
      </c>
      <c r="S139" s="16">
        <v>50</v>
      </c>
      <c r="T139" s="16"/>
      <c r="U139" s="36"/>
      <c r="V139" s="37"/>
      <c r="W139" s="37"/>
      <c r="X139" s="37"/>
      <c r="Y139" s="37"/>
      <c r="Z139" s="37"/>
      <c r="AA139" s="37"/>
      <c r="AB139" s="37"/>
      <c r="AC139" s="37"/>
      <c r="AD139" s="37"/>
      <c r="AE139" s="37"/>
      <c r="AF139" s="37"/>
      <c r="AG139" s="37"/>
      <c r="AH139" s="37"/>
      <c r="AI139" s="37"/>
      <c r="AJ139" s="37"/>
      <c r="AK139" s="37"/>
      <c r="AL139" s="37"/>
      <c r="AM139" s="37"/>
      <c r="AN139" s="37"/>
      <c r="AO139" s="38"/>
      <c r="AP139" s="38"/>
      <c r="AQ139" s="38"/>
      <c r="AR139" s="38"/>
      <c r="AS139" s="37"/>
    </row>
    <row r="140" spans="1:45" ht="28.15" customHeight="1" x14ac:dyDescent="0.15">
      <c r="A140" s="2"/>
      <c r="B140" s="16" t="s">
        <v>387</v>
      </c>
      <c r="C140" s="17" t="s">
        <v>4</v>
      </c>
      <c r="D140" s="18" t="s">
        <v>1060</v>
      </c>
      <c r="E140" s="18" t="s">
        <v>1061</v>
      </c>
      <c r="F140" s="18" t="s">
        <v>1062</v>
      </c>
      <c r="G140" s="16" t="s">
        <v>101</v>
      </c>
      <c r="H140" s="7" t="str">
        <f>HYPERLINK("#", "https://www.kiaikai.jp/")</f>
        <v>https://www.kiaikai.jp/</v>
      </c>
      <c r="I140" s="5" t="s">
        <v>1063</v>
      </c>
      <c r="J140" s="18" t="s">
        <v>1062</v>
      </c>
      <c r="K140" s="18" t="s">
        <v>1064</v>
      </c>
      <c r="L140" s="18" t="s">
        <v>1065</v>
      </c>
      <c r="M140" s="18" t="s">
        <v>1066</v>
      </c>
      <c r="N140" s="18"/>
      <c r="O140" s="16" t="s">
        <v>102</v>
      </c>
      <c r="P140" s="16"/>
      <c r="Q140" s="16"/>
      <c r="R140" s="16"/>
      <c r="S140" s="16"/>
      <c r="T140" s="16"/>
      <c r="U140" s="36"/>
      <c r="V140" s="37"/>
      <c r="W140" s="37"/>
      <c r="X140" s="37"/>
      <c r="Y140" s="37"/>
      <c r="Z140" s="37"/>
      <c r="AA140" s="37"/>
      <c r="AB140" s="37"/>
      <c r="AC140" s="37"/>
      <c r="AD140" s="37"/>
      <c r="AE140" s="37"/>
      <c r="AF140" s="37"/>
      <c r="AG140" s="37"/>
      <c r="AH140" s="37"/>
      <c r="AI140" s="37"/>
      <c r="AJ140" s="37"/>
      <c r="AK140" s="37"/>
      <c r="AL140" s="37"/>
      <c r="AM140" s="37"/>
      <c r="AN140" s="37"/>
      <c r="AO140" s="38"/>
      <c r="AP140" s="38"/>
      <c r="AQ140" s="38"/>
      <c r="AR140" s="38"/>
      <c r="AS140" s="37"/>
    </row>
    <row r="141" spans="1:45" ht="42" customHeight="1" x14ac:dyDescent="0.15">
      <c r="A141" s="2"/>
      <c r="B141" s="16" t="s">
        <v>397</v>
      </c>
      <c r="C141" s="17" t="s">
        <v>17</v>
      </c>
      <c r="D141" s="18" t="s">
        <v>1067</v>
      </c>
      <c r="E141" s="18" t="s">
        <v>1068</v>
      </c>
      <c r="F141" s="18" t="s">
        <v>401</v>
      </c>
      <c r="G141" s="16" t="s">
        <v>101</v>
      </c>
      <c r="H141" s="7" t="str">
        <f>HYPERLINK("#", "http://www.nishifukuhp.or.jp")</f>
        <v>http://www.nishifukuhp.or.jp</v>
      </c>
      <c r="I141" s="5" t="s">
        <v>1069</v>
      </c>
      <c r="J141" s="18" t="s">
        <v>1070</v>
      </c>
      <c r="K141" s="18" t="s">
        <v>751</v>
      </c>
      <c r="L141" s="18" t="s">
        <v>1071</v>
      </c>
      <c r="M141" s="18" t="s">
        <v>1072</v>
      </c>
      <c r="N141" s="18" t="s">
        <v>990</v>
      </c>
      <c r="O141" s="16"/>
      <c r="P141" s="16"/>
      <c r="Q141" s="16" t="s">
        <v>1073</v>
      </c>
      <c r="R141" s="16" t="s">
        <v>300</v>
      </c>
      <c r="S141" s="16" t="s">
        <v>890</v>
      </c>
      <c r="T141" s="16" t="s">
        <v>761</v>
      </c>
      <c r="U141" s="36"/>
      <c r="V141" s="37"/>
      <c r="W141" s="37"/>
      <c r="X141" s="37"/>
      <c r="Y141" s="37"/>
      <c r="Z141" s="37"/>
      <c r="AA141" s="37"/>
      <c r="AB141" s="37"/>
      <c r="AC141" s="37"/>
      <c r="AD141" s="37"/>
      <c r="AE141" s="37"/>
      <c r="AF141" s="37"/>
      <c r="AG141" s="37"/>
      <c r="AH141" s="37"/>
      <c r="AI141" s="37"/>
      <c r="AJ141" s="37"/>
      <c r="AK141" s="37"/>
      <c r="AL141" s="37"/>
      <c r="AM141" s="37"/>
      <c r="AN141" s="37"/>
      <c r="AO141" s="38"/>
      <c r="AP141" s="38"/>
      <c r="AQ141" s="38"/>
      <c r="AR141" s="38"/>
      <c r="AS141" s="37"/>
    </row>
    <row r="142" spans="1:45" ht="42" customHeight="1" x14ac:dyDescent="0.15">
      <c r="A142" s="2"/>
      <c r="B142" s="16" t="s">
        <v>397</v>
      </c>
      <c r="C142" s="17" t="s">
        <v>17</v>
      </c>
      <c r="D142" s="18" t="s">
        <v>398</v>
      </c>
      <c r="E142" s="18" t="s">
        <v>399</v>
      </c>
      <c r="F142" s="18" t="s">
        <v>400</v>
      </c>
      <c r="G142" s="16" t="s">
        <v>101</v>
      </c>
      <c r="H142" s="7" t="str">
        <f>HYPERLINK("#", "http://matsuohosp.kisyoukai.jp")</f>
        <v>http://matsuohosp.kisyoukai.jp</v>
      </c>
      <c r="I142" s="5" t="s">
        <v>457</v>
      </c>
      <c r="J142" s="18" t="s">
        <v>1074</v>
      </c>
      <c r="K142" s="18" t="s">
        <v>1075</v>
      </c>
      <c r="L142" s="18" t="s">
        <v>1076</v>
      </c>
      <c r="M142" s="18"/>
      <c r="N142" s="18" t="s">
        <v>1077</v>
      </c>
      <c r="O142" s="16" t="s">
        <v>102</v>
      </c>
      <c r="P142" s="16"/>
      <c r="Q142" s="16"/>
      <c r="R142" s="16">
        <v>35</v>
      </c>
      <c r="S142" s="16"/>
      <c r="T142" s="16"/>
      <c r="U142" s="36"/>
      <c r="V142" s="37"/>
      <c r="W142" s="37"/>
      <c r="X142" s="37"/>
      <c r="Y142" s="37"/>
      <c r="Z142" s="37"/>
      <c r="AA142" s="37"/>
      <c r="AB142" s="37"/>
      <c r="AC142" s="37"/>
      <c r="AD142" s="37"/>
      <c r="AE142" s="37"/>
      <c r="AF142" s="37"/>
      <c r="AG142" s="37"/>
      <c r="AH142" s="37"/>
      <c r="AI142" s="37"/>
      <c r="AJ142" s="37"/>
      <c r="AK142" s="37"/>
      <c r="AL142" s="37"/>
      <c r="AM142" s="37"/>
      <c r="AN142" s="37"/>
      <c r="AO142" s="38"/>
      <c r="AP142" s="38"/>
      <c r="AQ142" s="38"/>
      <c r="AR142" s="38"/>
      <c r="AS142" s="37"/>
    </row>
    <row r="143" spans="1:45" ht="28.15" customHeight="1" x14ac:dyDescent="0.15">
      <c r="A143" s="2"/>
      <c r="B143" s="16" t="s">
        <v>397</v>
      </c>
      <c r="C143" s="17" t="s">
        <v>55</v>
      </c>
      <c r="D143" s="18" t="s">
        <v>1078</v>
      </c>
      <c r="E143" s="18" t="s">
        <v>1079</v>
      </c>
      <c r="F143" s="18" t="s">
        <v>1080</v>
      </c>
      <c r="G143" s="16" t="s">
        <v>101</v>
      </c>
      <c r="H143" s="7" t="str">
        <f>HYPERLINK("#", "https://matsuoclinic.kisyoukai.jp/")</f>
        <v>https://matsuoclinic.kisyoukai.jp/</v>
      </c>
      <c r="I143" s="5" t="s">
        <v>1081</v>
      </c>
      <c r="J143" s="18" t="s">
        <v>1080</v>
      </c>
      <c r="K143" s="18"/>
      <c r="L143" s="18"/>
      <c r="M143" s="18"/>
      <c r="N143" s="18" t="s">
        <v>1082</v>
      </c>
      <c r="O143" s="16"/>
      <c r="P143" s="16"/>
      <c r="Q143" s="16"/>
      <c r="R143" s="16"/>
      <c r="S143" s="16"/>
      <c r="T143" s="16"/>
      <c r="U143" s="36"/>
      <c r="V143" s="37"/>
      <c r="W143" s="37"/>
      <c r="X143" s="37"/>
      <c r="Y143" s="37"/>
      <c r="Z143" s="37"/>
      <c r="AA143" s="37"/>
      <c r="AB143" s="37"/>
      <c r="AC143" s="37"/>
      <c r="AD143" s="37"/>
      <c r="AE143" s="37"/>
      <c r="AF143" s="37"/>
      <c r="AG143" s="37"/>
      <c r="AH143" s="37"/>
      <c r="AI143" s="37"/>
      <c r="AJ143" s="37"/>
      <c r="AK143" s="37"/>
      <c r="AL143" s="37"/>
      <c r="AM143" s="37"/>
      <c r="AN143" s="37"/>
      <c r="AO143" s="38"/>
      <c r="AP143" s="38"/>
      <c r="AQ143" s="38"/>
      <c r="AR143" s="38"/>
      <c r="AS143" s="37"/>
    </row>
    <row r="144" spans="1:45" ht="28.15" customHeight="1" x14ac:dyDescent="0.15">
      <c r="A144" s="2"/>
      <c r="B144" s="16" t="s">
        <v>402</v>
      </c>
      <c r="C144" s="17" t="s">
        <v>15</v>
      </c>
      <c r="D144" s="18" t="s">
        <v>403</v>
      </c>
      <c r="E144" s="18" t="s">
        <v>404</v>
      </c>
      <c r="F144" s="18" t="s">
        <v>405</v>
      </c>
      <c r="G144" s="16" t="s">
        <v>101</v>
      </c>
      <c r="H144" s="7" t="str">
        <f>HYPERLINK("#", "https://www.takamorigeka.com")</f>
        <v>https://www.takamorigeka.com</v>
      </c>
      <c r="I144" s="5"/>
      <c r="J144" s="18" t="s">
        <v>405</v>
      </c>
      <c r="K144" s="18" t="s">
        <v>1083</v>
      </c>
      <c r="L144" s="18" t="s">
        <v>605</v>
      </c>
      <c r="M144" s="18"/>
      <c r="N144" s="18"/>
      <c r="O144" s="16"/>
      <c r="P144" s="16"/>
      <c r="Q144" s="16"/>
      <c r="R144" s="16"/>
      <c r="S144" s="16"/>
      <c r="T144" s="16"/>
      <c r="U144" s="36"/>
      <c r="V144" s="37"/>
      <c r="W144" s="37"/>
      <c r="X144" s="37"/>
      <c r="Y144" s="37"/>
      <c r="Z144" s="37"/>
      <c r="AA144" s="37"/>
      <c r="AB144" s="37"/>
      <c r="AC144" s="37"/>
      <c r="AD144" s="37"/>
      <c r="AE144" s="37"/>
      <c r="AF144" s="37"/>
      <c r="AG144" s="37"/>
      <c r="AH144" s="37"/>
      <c r="AI144" s="37"/>
      <c r="AJ144" s="37"/>
      <c r="AK144" s="37"/>
      <c r="AL144" s="37"/>
      <c r="AM144" s="37"/>
      <c r="AN144" s="37"/>
      <c r="AO144" s="38"/>
      <c r="AP144" s="38"/>
      <c r="AQ144" s="38"/>
      <c r="AR144" s="38"/>
      <c r="AS144" s="37"/>
    </row>
    <row r="145" spans="1:45" ht="55.9" customHeight="1" x14ac:dyDescent="0.15">
      <c r="A145" s="2"/>
      <c r="B145" s="16" t="s">
        <v>402</v>
      </c>
      <c r="C145" s="17" t="s">
        <v>15</v>
      </c>
      <c r="D145" s="18" t="s">
        <v>406</v>
      </c>
      <c r="E145" s="18" t="s">
        <v>1084</v>
      </c>
      <c r="F145" s="18" t="s">
        <v>407</v>
      </c>
      <c r="G145" s="16" t="s">
        <v>101</v>
      </c>
      <c r="H145" s="7" t="str">
        <f>HYPERLINK("#", "https://www.karindoh.or.jp")</f>
        <v>https://www.karindoh.or.jp</v>
      </c>
      <c r="I145" s="5" t="s">
        <v>457</v>
      </c>
      <c r="J145" s="18" t="s">
        <v>1085</v>
      </c>
      <c r="K145" s="18" t="s">
        <v>1086</v>
      </c>
      <c r="L145" s="18" t="s">
        <v>1087</v>
      </c>
      <c r="M145" s="18" t="s">
        <v>1072</v>
      </c>
      <c r="N145" s="18" t="s">
        <v>1088</v>
      </c>
      <c r="O145" s="16" t="s">
        <v>102</v>
      </c>
      <c r="P145" s="16" t="s">
        <v>104</v>
      </c>
      <c r="Q145" s="16"/>
      <c r="R145" s="16" t="s">
        <v>1089</v>
      </c>
      <c r="S145" s="16"/>
      <c r="T145" s="16">
        <v>21</v>
      </c>
      <c r="U145" s="36"/>
      <c r="V145" s="37"/>
      <c r="W145" s="37"/>
      <c r="X145" s="37"/>
      <c r="Y145" s="37"/>
      <c r="Z145" s="37"/>
      <c r="AA145" s="37"/>
      <c r="AB145" s="37"/>
      <c r="AC145" s="37"/>
      <c r="AD145" s="37"/>
      <c r="AE145" s="37"/>
      <c r="AF145" s="37"/>
      <c r="AG145" s="37"/>
      <c r="AH145" s="37"/>
      <c r="AI145" s="37"/>
      <c r="AJ145" s="37"/>
      <c r="AK145" s="37"/>
      <c r="AL145" s="37"/>
      <c r="AM145" s="37"/>
      <c r="AN145" s="37"/>
      <c r="AO145" s="38"/>
      <c r="AP145" s="38"/>
      <c r="AQ145" s="38"/>
      <c r="AR145" s="38"/>
      <c r="AS145" s="37"/>
    </row>
    <row r="146" spans="1:45" ht="42" customHeight="1" x14ac:dyDescent="0.15">
      <c r="A146" s="2"/>
      <c r="B146" s="16" t="s">
        <v>402</v>
      </c>
      <c r="C146" s="17" t="s">
        <v>14</v>
      </c>
      <c r="D146" s="18" t="s">
        <v>408</v>
      </c>
      <c r="E146" s="18" t="s">
        <v>409</v>
      </c>
      <c r="F146" s="18" t="s">
        <v>410</v>
      </c>
      <c r="G146" s="16" t="s">
        <v>101</v>
      </c>
      <c r="H146" s="7" t="str">
        <f>HYPERLINK("#", "http://www.kuramitsu-hp.or.jp/")</f>
        <v>http://www.kuramitsu-hp.or.jp/</v>
      </c>
      <c r="I146" s="5" t="s">
        <v>1090</v>
      </c>
      <c r="J146" s="18" t="s">
        <v>410</v>
      </c>
      <c r="K146" s="18"/>
      <c r="L146" s="18" t="s">
        <v>1091</v>
      </c>
      <c r="M146" s="18" t="s">
        <v>1092</v>
      </c>
      <c r="N146" s="18" t="s">
        <v>1093</v>
      </c>
      <c r="O146" s="16"/>
      <c r="P146" s="16"/>
      <c r="Q146" s="16"/>
      <c r="R146" s="16"/>
      <c r="S146" s="16"/>
      <c r="T146" s="16"/>
      <c r="U146" s="36"/>
      <c r="V146" s="37"/>
      <c r="W146" s="37"/>
      <c r="X146" s="37"/>
      <c r="Y146" s="37"/>
      <c r="Z146" s="37"/>
      <c r="AA146" s="37"/>
      <c r="AB146" s="37"/>
      <c r="AC146" s="37"/>
      <c r="AD146" s="37"/>
      <c r="AE146" s="37"/>
      <c r="AF146" s="37"/>
      <c r="AG146" s="37"/>
      <c r="AH146" s="37"/>
      <c r="AI146" s="37"/>
      <c r="AJ146" s="37"/>
      <c r="AK146" s="37"/>
      <c r="AL146" s="37"/>
      <c r="AM146" s="37"/>
      <c r="AN146" s="37"/>
      <c r="AO146" s="38"/>
      <c r="AP146" s="38"/>
      <c r="AQ146" s="38"/>
      <c r="AR146" s="38"/>
      <c r="AS146" s="37"/>
    </row>
    <row r="147" spans="1:45" ht="28.15" customHeight="1" x14ac:dyDescent="0.15">
      <c r="A147" s="2"/>
      <c r="B147" s="16" t="s">
        <v>411</v>
      </c>
      <c r="C147" s="17" t="s">
        <v>25</v>
      </c>
      <c r="D147" s="18" t="s">
        <v>1094</v>
      </c>
      <c r="E147" s="18" t="s">
        <v>1095</v>
      </c>
      <c r="F147" s="18" t="s">
        <v>1096</v>
      </c>
      <c r="G147" s="16" t="s">
        <v>101</v>
      </c>
      <c r="H147" s="7" t="str">
        <f>HYPERLINK("#", "http://hakusuien-kasuga.sakura.ne.jp/")</f>
        <v>http://hakusuien-kasuga.sakura.ne.jp/</v>
      </c>
      <c r="I147" s="5" t="s">
        <v>814</v>
      </c>
      <c r="J147" s="18" t="s">
        <v>451</v>
      </c>
      <c r="K147" s="18" t="s">
        <v>459</v>
      </c>
      <c r="L147" s="18" t="s">
        <v>1097</v>
      </c>
      <c r="M147" s="18"/>
      <c r="N147" s="18" t="s">
        <v>104</v>
      </c>
      <c r="O147" s="16"/>
      <c r="P147" s="16"/>
      <c r="Q147" s="16" t="s">
        <v>104</v>
      </c>
      <c r="R147" s="16" t="s">
        <v>104</v>
      </c>
      <c r="S147" s="16" t="s">
        <v>104</v>
      </c>
      <c r="T147" s="16" t="s">
        <v>104</v>
      </c>
      <c r="U147" s="36"/>
      <c r="V147" s="37"/>
      <c r="W147" s="37"/>
      <c r="X147" s="37"/>
      <c r="Y147" s="37"/>
      <c r="Z147" s="37"/>
      <c r="AA147" s="37"/>
      <c r="AB147" s="37"/>
      <c r="AC147" s="37"/>
      <c r="AD147" s="37"/>
      <c r="AE147" s="37"/>
      <c r="AF147" s="37"/>
      <c r="AG147" s="37"/>
      <c r="AH147" s="37"/>
      <c r="AI147" s="37"/>
      <c r="AJ147" s="37"/>
      <c r="AK147" s="37"/>
      <c r="AL147" s="37"/>
      <c r="AM147" s="37"/>
      <c r="AN147" s="37"/>
      <c r="AO147" s="38"/>
      <c r="AP147" s="38"/>
      <c r="AQ147" s="38"/>
      <c r="AR147" s="38"/>
      <c r="AS147" s="37"/>
    </row>
    <row r="148" spans="1:45" ht="28.15" customHeight="1" x14ac:dyDescent="0.15">
      <c r="A148" s="2"/>
      <c r="B148" s="16" t="s">
        <v>411</v>
      </c>
      <c r="C148" s="17" t="s">
        <v>26</v>
      </c>
      <c r="D148" s="18" t="s">
        <v>415</v>
      </c>
      <c r="E148" s="18" t="s">
        <v>416</v>
      </c>
      <c r="F148" s="18" t="s">
        <v>417</v>
      </c>
      <c r="G148" s="16" t="s">
        <v>101</v>
      </c>
      <c r="H148" s="7" t="str">
        <f>HYPERLINK("#", "https://www.seaside-hp.or.jp")</f>
        <v>https://www.seaside-hp.or.jp</v>
      </c>
      <c r="I148" s="5" t="s">
        <v>457</v>
      </c>
      <c r="J148" s="18" t="s">
        <v>1098</v>
      </c>
      <c r="K148" s="18" t="s">
        <v>457</v>
      </c>
      <c r="L148" s="18" t="s">
        <v>1099</v>
      </c>
      <c r="M148" s="18"/>
      <c r="N148" s="18" t="s">
        <v>1100</v>
      </c>
      <c r="O148" s="16"/>
      <c r="P148" s="16"/>
      <c r="Q148" s="16" t="s">
        <v>418</v>
      </c>
      <c r="R148" s="16" t="s">
        <v>104</v>
      </c>
      <c r="S148" s="16" t="s">
        <v>104</v>
      </c>
      <c r="T148" s="16" t="s">
        <v>104</v>
      </c>
      <c r="U148" s="36"/>
      <c r="V148" s="37"/>
      <c r="W148" s="37"/>
      <c r="X148" s="37"/>
      <c r="Y148" s="37"/>
      <c r="Z148" s="37"/>
      <c r="AA148" s="37"/>
      <c r="AB148" s="37"/>
      <c r="AC148" s="37"/>
      <c r="AD148" s="37"/>
      <c r="AE148" s="37"/>
      <c r="AF148" s="37"/>
      <c r="AG148" s="37"/>
      <c r="AH148" s="37"/>
      <c r="AI148" s="37"/>
      <c r="AJ148" s="37"/>
      <c r="AK148" s="37"/>
      <c r="AL148" s="37"/>
      <c r="AM148" s="37"/>
      <c r="AN148" s="37"/>
      <c r="AO148" s="38"/>
      <c r="AP148" s="38"/>
      <c r="AQ148" s="38"/>
      <c r="AR148" s="38"/>
      <c r="AS148" s="37"/>
    </row>
    <row r="149" spans="1:45" ht="70.150000000000006" customHeight="1" x14ac:dyDescent="0.15">
      <c r="A149" s="2"/>
      <c r="B149" s="16" t="s">
        <v>411</v>
      </c>
      <c r="C149" s="17" t="s">
        <v>26</v>
      </c>
      <c r="D149" s="18" t="s">
        <v>1101</v>
      </c>
      <c r="E149" s="18" t="s">
        <v>1102</v>
      </c>
      <c r="F149" s="18" t="s">
        <v>1103</v>
      </c>
      <c r="G149" s="16" t="s">
        <v>101</v>
      </c>
      <c r="H149" s="7" t="str">
        <f>HYPERLINK("#", "http://imazu-med-jrc.jp")</f>
        <v>http://imazu-med-jrc.jp</v>
      </c>
      <c r="I149" s="5" t="s">
        <v>487</v>
      </c>
      <c r="J149" s="18" t="s">
        <v>451</v>
      </c>
      <c r="K149" s="18" t="s">
        <v>1104</v>
      </c>
      <c r="L149" s="18" t="s">
        <v>1105</v>
      </c>
      <c r="M149" s="18" t="s">
        <v>1106</v>
      </c>
      <c r="N149" s="18" t="s">
        <v>1107</v>
      </c>
      <c r="O149" s="16"/>
      <c r="P149" s="16"/>
      <c r="Q149" s="16" t="s">
        <v>512</v>
      </c>
      <c r="R149" s="16" t="s">
        <v>512</v>
      </c>
      <c r="S149" s="16"/>
      <c r="T149" s="16"/>
      <c r="U149" s="36"/>
      <c r="V149" s="37"/>
      <c r="W149" s="37"/>
      <c r="X149" s="37"/>
      <c r="Y149" s="37"/>
      <c r="Z149" s="37"/>
      <c r="AA149" s="37"/>
      <c r="AB149" s="37"/>
      <c r="AC149" s="37"/>
      <c r="AD149" s="37"/>
      <c r="AE149" s="37"/>
      <c r="AF149" s="37"/>
      <c r="AG149" s="37"/>
      <c r="AH149" s="37"/>
      <c r="AI149" s="37"/>
      <c r="AJ149" s="37"/>
      <c r="AK149" s="37"/>
      <c r="AL149" s="37"/>
      <c r="AM149" s="37"/>
      <c r="AN149" s="37"/>
      <c r="AO149" s="38"/>
      <c r="AP149" s="38"/>
      <c r="AQ149" s="38"/>
      <c r="AR149" s="38"/>
      <c r="AS149" s="37"/>
    </row>
    <row r="150" spans="1:45" ht="28.15" customHeight="1" x14ac:dyDescent="0.15">
      <c r="A150" s="2"/>
      <c r="B150" s="16" t="s">
        <v>411</v>
      </c>
      <c r="C150" s="17" t="s">
        <v>26</v>
      </c>
      <c r="D150" s="18" t="s">
        <v>412</v>
      </c>
      <c r="E150" s="18" t="s">
        <v>413</v>
      </c>
      <c r="F150" s="18" t="s">
        <v>414</v>
      </c>
      <c r="G150" s="16" t="s">
        <v>101</v>
      </c>
      <c r="H150" s="7" t="str">
        <f>HYPERLINK("#", "http://www.kawazoe.or.jp")</f>
        <v>http://www.kawazoe.or.jp</v>
      </c>
      <c r="I150" s="5" t="s">
        <v>1108</v>
      </c>
      <c r="J150" s="18" t="s">
        <v>451</v>
      </c>
      <c r="K150" s="18" t="s">
        <v>483</v>
      </c>
      <c r="L150" s="18" t="s">
        <v>1109</v>
      </c>
      <c r="M150" s="18" t="s">
        <v>483</v>
      </c>
      <c r="N150" s="18"/>
      <c r="O150" s="16"/>
      <c r="P150" s="16" t="s">
        <v>104</v>
      </c>
      <c r="Q150" s="16" t="s">
        <v>104</v>
      </c>
      <c r="R150" s="16" t="s">
        <v>104</v>
      </c>
      <c r="S150" s="16" t="s">
        <v>104</v>
      </c>
      <c r="T150" s="16" t="s">
        <v>104</v>
      </c>
      <c r="U150" s="36"/>
      <c r="V150" s="37"/>
      <c r="W150" s="37"/>
      <c r="X150" s="37"/>
      <c r="Y150" s="37"/>
      <c r="Z150" s="37"/>
      <c r="AA150" s="37"/>
      <c r="AB150" s="37"/>
      <c r="AC150" s="37"/>
      <c r="AD150" s="37"/>
      <c r="AE150" s="37"/>
      <c r="AF150" s="37"/>
      <c r="AG150" s="37"/>
      <c r="AH150" s="37"/>
      <c r="AI150" s="37"/>
      <c r="AJ150" s="37"/>
      <c r="AK150" s="37"/>
      <c r="AL150" s="37"/>
      <c r="AM150" s="37"/>
      <c r="AN150" s="37"/>
      <c r="AO150" s="38"/>
      <c r="AP150" s="38"/>
      <c r="AQ150" s="38"/>
      <c r="AR150" s="38"/>
      <c r="AS150" s="37"/>
    </row>
    <row r="151" spans="1:45" ht="28.15" customHeight="1" x14ac:dyDescent="0.15">
      <c r="A151" s="2"/>
      <c r="B151" s="16" t="s">
        <v>419</v>
      </c>
      <c r="C151" s="17" t="s">
        <v>19</v>
      </c>
      <c r="D151" s="18" t="s">
        <v>1110</v>
      </c>
      <c r="E151" s="18" t="s">
        <v>1111</v>
      </c>
      <c r="F151" s="18" t="s">
        <v>1112</v>
      </c>
      <c r="G151" s="16" t="s">
        <v>101</v>
      </c>
      <c r="H151" s="7" t="str">
        <f>HYPERLINK("#", "http://www.fukuoka.hakujyujikai.or.jp")</f>
        <v>http://www.fukuoka.hakujyujikai.or.jp</v>
      </c>
      <c r="I151" s="5" t="s">
        <v>828</v>
      </c>
      <c r="J151" s="18" t="s">
        <v>1113</v>
      </c>
      <c r="K151" s="18" t="s">
        <v>828</v>
      </c>
      <c r="L151" s="18" t="s">
        <v>1114</v>
      </c>
      <c r="M151" s="18" t="s">
        <v>104</v>
      </c>
      <c r="N151" s="18" t="s">
        <v>1115</v>
      </c>
      <c r="O151" s="16"/>
      <c r="P151" s="16"/>
      <c r="Q151" s="16"/>
      <c r="R151" s="16">
        <v>40</v>
      </c>
      <c r="S151" s="16" t="s">
        <v>1116</v>
      </c>
      <c r="T151" s="16" t="s">
        <v>104</v>
      </c>
      <c r="U151" s="36"/>
      <c r="V151" s="37"/>
      <c r="W151" s="37"/>
      <c r="X151" s="37"/>
      <c r="Y151" s="37"/>
      <c r="Z151" s="37"/>
      <c r="AA151" s="37"/>
      <c r="AB151" s="37"/>
      <c r="AC151" s="37"/>
      <c r="AD151" s="37"/>
      <c r="AE151" s="37"/>
      <c r="AF151" s="37"/>
      <c r="AG151" s="37"/>
      <c r="AH151" s="37"/>
      <c r="AI151" s="37"/>
      <c r="AJ151" s="37"/>
      <c r="AK151" s="37"/>
      <c r="AL151" s="37"/>
      <c r="AM151" s="37"/>
      <c r="AN151" s="37"/>
      <c r="AO151" s="38"/>
      <c r="AP151" s="38"/>
      <c r="AQ151" s="38"/>
      <c r="AR151" s="38"/>
      <c r="AS151" s="37"/>
    </row>
    <row r="152" spans="1:45" ht="42" customHeight="1" x14ac:dyDescent="0.15">
      <c r="A152" s="2"/>
      <c r="B152" s="16" t="s">
        <v>419</v>
      </c>
      <c r="C152" s="17" t="s">
        <v>19</v>
      </c>
      <c r="D152" s="18" t="s">
        <v>1117</v>
      </c>
      <c r="E152" s="18" t="s">
        <v>1118</v>
      </c>
      <c r="F152" s="18" t="s">
        <v>1119</v>
      </c>
      <c r="G152" s="16" t="s">
        <v>101</v>
      </c>
      <c r="H152" s="7" t="str">
        <f>HYPERLINK("#", "https://www.fukuoka.hakujyujikai.or.jp/")</f>
        <v>https://www.fukuoka.hakujyujikai.or.jp/</v>
      </c>
      <c r="I152" s="5" t="s">
        <v>506</v>
      </c>
      <c r="J152" s="18" t="s">
        <v>1120</v>
      </c>
      <c r="K152" s="18" t="s">
        <v>1121</v>
      </c>
      <c r="L152" s="18" t="s">
        <v>1122</v>
      </c>
      <c r="M152" s="18" t="s">
        <v>1123</v>
      </c>
      <c r="N152" s="18" t="s">
        <v>1115</v>
      </c>
      <c r="O152" s="16"/>
      <c r="P152" s="16" t="s">
        <v>492</v>
      </c>
      <c r="Q152" s="16" t="s">
        <v>104</v>
      </c>
      <c r="R152" s="16" t="s">
        <v>300</v>
      </c>
      <c r="S152" s="16" t="s">
        <v>104</v>
      </c>
      <c r="T152" s="16" t="s">
        <v>104</v>
      </c>
      <c r="U152" s="36"/>
      <c r="V152" s="37"/>
      <c r="W152" s="37"/>
      <c r="X152" s="37"/>
      <c r="Y152" s="37"/>
      <c r="Z152" s="37"/>
      <c r="AA152" s="37"/>
      <c r="AB152" s="37"/>
      <c r="AC152" s="37"/>
      <c r="AD152" s="37"/>
      <c r="AE152" s="37"/>
      <c r="AF152" s="37"/>
      <c r="AG152" s="37"/>
      <c r="AH152" s="37"/>
      <c r="AI152" s="37"/>
      <c r="AJ152" s="37"/>
      <c r="AK152" s="37"/>
      <c r="AL152" s="37"/>
      <c r="AM152" s="37"/>
      <c r="AN152" s="37"/>
      <c r="AO152" s="38"/>
      <c r="AP152" s="38"/>
      <c r="AQ152" s="38"/>
      <c r="AR152" s="38"/>
      <c r="AS152" s="37"/>
    </row>
    <row r="153" spans="1:45" ht="28.15" customHeight="1" x14ac:dyDescent="0.15">
      <c r="A153" s="2"/>
      <c r="B153" s="16" t="s">
        <v>419</v>
      </c>
      <c r="C153" s="17" t="s">
        <v>16</v>
      </c>
      <c r="D153" s="18" t="s">
        <v>1124</v>
      </c>
      <c r="E153" s="18" t="s">
        <v>1125</v>
      </c>
      <c r="F153" s="18" t="s">
        <v>1126</v>
      </c>
      <c r="G153" s="16" t="s">
        <v>101</v>
      </c>
      <c r="H153" s="7" t="str">
        <f>HYPERLINK("#", "http://takasaki-clinic.net/")</f>
        <v>http://takasaki-clinic.net/</v>
      </c>
      <c r="I153" s="5"/>
      <c r="J153" s="18" t="s">
        <v>500</v>
      </c>
      <c r="K153" s="18"/>
      <c r="L153" s="18"/>
      <c r="M153" s="18"/>
      <c r="N153" s="18"/>
      <c r="O153" s="16"/>
      <c r="P153" s="16"/>
      <c r="Q153" s="16"/>
      <c r="R153" s="16"/>
      <c r="S153" s="16"/>
      <c r="T153" s="16"/>
      <c r="U153" s="36"/>
      <c r="V153" s="37"/>
      <c r="W153" s="37"/>
      <c r="X153" s="37"/>
      <c r="Y153" s="37"/>
      <c r="Z153" s="37"/>
      <c r="AA153" s="37"/>
      <c r="AB153" s="37"/>
      <c r="AC153" s="37"/>
      <c r="AD153" s="37"/>
      <c r="AE153" s="37"/>
      <c r="AF153" s="37"/>
      <c r="AG153" s="37"/>
      <c r="AH153" s="37"/>
      <c r="AI153" s="37"/>
      <c r="AJ153" s="37"/>
      <c r="AK153" s="37"/>
      <c r="AL153" s="37"/>
      <c r="AM153" s="37"/>
      <c r="AN153" s="37"/>
      <c r="AO153" s="38"/>
      <c r="AP153" s="38"/>
      <c r="AQ153" s="38"/>
      <c r="AR153" s="38"/>
      <c r="AS153" s="37"/>
    </row>
    <row r="154" spans="1:45" ht="28.15" customHeight="1" x14ac:dyDescent="0.15">
      <c r="A154" s="2"/>
      <c r="B154" s="16" t="s">
        <v>419</v>
      </c>
      <c r="C154" s="17" t="s">
        <v>16</v>
      </c>
      <c r="D154" s="18" t="s">
        <v>420</v>
      </c>
      <c r="E154" s="18" t="s">
        <v>421</v>
      </c>
      <c r="F154" s="18" t="s">
        <v>422</v>
      </c>
      <c r="G154" s="16" t="s">
        <v>101</v>
      </c>
      <c r="H154" s="7" t="str">
        <f>HYPERLINK("#", "http://fukuoka-wajinkai-hp.or.jp")</f>
        <v>http://fukuoka-wajinkai-hp.or.jp</v>
      </c>
      <c r="I154" s="5" t="s">
        <v>457</v>
      </c>
      <c r="J154" s="18" t="s">
        <v>451</v>
      </c>
      <c r="K154" s="18" t="s">
        <v>562</v>
      </c>
      <c r="L154" s="18" t="s">
        <v>1127</v>
      </c>
      <c r="M154" s="18" t="s">
        <v>1128</v>
      </c>
      <c r="N154" s="18" t="s">
        <v>1129</v>
      </c>
      <c r="O154" s="16"/>
      <c r="P154" s="16"/>
      <c r="Q154" s="16" t="s">
        <v>1130</v>
      </c>
      <c r="R154" s="16" t="s">
        <v>787</v>
      </c>
      <c r="S154" s="16" t="s">
        <v>787</v>
      </c>
      <c r="T154" s="16"/>
      <c r="U154" s="36"/>
      <c r="V154" s="37"/>
      <c r="W154" s="37"/>
      <c r="X154" s="37"/>
      <c r="Y154" s="37"/>
      <c r="Z154" s="37"/>
      <c r="AA154" s="37"/>
      <c r="AB154" s="37"/>
      <c r="AC154" s="37"/>
      <c r="AD154" s="37"/>
      <c r="AE154" s="37"/>
      <c r="AF154" s="37"/>
      <c r="AG154" s="37"/>
      <c r="AH154" s="37"/>
      <c r="AI154" s="37"/>
      <c r="AJ154" s="37"/>
      <c r="AK154" s="37"/>
      <c r="AL154" s="37"/>
      <c r="AM154" s="37"/>
      <c r="AN154" s="37"/>
      <c r="AO154" s="38"/>
      <c r="AP154" s="38"/>
      <c r="AQ154" s="38"/>
      <c r="AR154" s="38"/>
      <c r="AS154" s="37"/>
    </row>
    <row r="155" spans="1:45" ht="28.15" customHeight="1" x14ac:dyDescent="0.15">
      <c r="A155" s="2"/>
      <c r="B155" s="16" t="s">
        <v>423</v>
      </c>
      <c r="C155" s="17" t="s">
        <v>18</v>
      </c>
      <c r="D155" s="18" t="s">
        <v>1131</v>
      </c>
      <c r="E155" s="18" t="s">
        <v>1132</v>
      </c>
      <c r="F155" s="18" t="s">
        <v>1133</v>
      </c>
      <c r="G155" s="16" t="s">
        <v>101</v>
      </c>
      <c r="H155" s="7" t="s">
        <v>1134</v>
      </c>
      <c r="I155" s="5" t="s">
        <v>104</v>
      </c>
      <c r="J155" s="18" t="s">
        <v>451</v>
      </c>
      <c r="K155" s="18" t="s">
        <v>104</v>
      </c>
      <c r="L155" s="18" t="s">
        <v>104</v>
      </c>
      <c r="M155" s="18" t="s">
        <v>104</v>
      </c>
      <c r="N155" s="18"/>
      <c r="O155" s="16"/>
      <c r="P155" s="16" t="s">
        <v>104</v>
      </c>
      <c r="Q155" s="16" t="s">
        <v>104</v>
      </c>
      <c r="R155" s="16" t="s">
        <v>104</v>
      </c>
      <c r="S155" s="16" t="s">
        <v>104</v>
      </c>
      <c r="T155" s="16" t="s">
        <v>104</v>
      </c>
      <c r="U155" s="36"/>
      <c r="V155" s="37"/>
      <c r="W155" s="37"/>
      <c r="X155" s="37"/>
      <c r="Y155" s="37"/>
      <c r="Z155" s="37"/>
      <c r="AA155" s="37"/>
      <c r="AB155" s="37"/>
      <c r="AC155" s="37"/>
      <c r="AD155" s="37"/>
      <c r="AE155" s="37"/>
      <c r="AF155" s="37"/>
      <c r="AG155" s="37"/>
      <c r="AH155" s="37"/>
      <c r="AI155" s="37"/>
      <c r="AJ155" s="37"/>
      <c r="AK155" s="37"/>
      <c r="AL155" s="37"/>
      <c r="AM155" s="37"/>
      <c r="AN155" s="37"/>
      <c r="AO155" s="38"/>
      <c r="AP155" s="38"/>
      <c r="AQ155" s="38"/>
      <c r="AR155" s="38"/>
      <c r="AS155" s="37"/>
    </row>
    <row r="156" spans="1:45" ht="70.150000000000006" customHeight="1" x14ac:dyDescent="0.15">
      <c r="A156" s="2"/>
      <c r="B156" s="16" t="s">
        <v>423</v>
      </c>
      <c r="C156" s="17" t="s">
        <v>18</v>
      </c>
      <c r="D156" s="18" t="s">
        <v>1135</v>
      </c>
      <c r="E156" s="18" t="s">
        <v>1136</v>
      </c>
      <c r="F156" s="18" t="s">
        <v>1137</v>
      </c>
      <c r="G156" s="16" t="s">
        <v>101</v>
      </c>
      <c r="H156" s="7" t="str">
        <f>HYPERLINK("#", "http://frh.or.jp")</f>
        <v>http://frh.or.jp</v>
      </c>
      <c r="I156" s="5" t="s">
        <v>1138</v>
      </c>
      <c r="J156" s="18" t="s">
        <v>1139</v>
      </c>
      <c r="K156" s="18" t="s">
        <v>1138</v>
      </c>
      <c r="L156" s="18" t="s">
        <v>1140</v>
      </c>
      <c r="M156" s="18" t="s">
        <v>1141</v>
      </c>
      <c r="N156" s="18" t="s">
        <v>1142</v>
      </c>
      <c r="O156" s="16"/>
      <c r="P156" s="16"/>
      <c r="Q156" s="16"/>
      <c r="R156" s="16">
        <v>60</v>
      </c>
      <c r="S156" s="16">
        <v>60</v>
      </c>
      <c r="T156" s="16"/>
      <c r="U156" s="36"/>
      <c r="V156" s="37"/>
      <c r="W156" s="37"/>
      <c r="X156" s="37"/>
      <c r="Y156" s="37"/>
      <c r="Z156" s="37"/>
      <c r="AA156" s="37"/>
      <c r="AB156" s="37"/>
      <c r="AC156" s="37"/>
      <c r="AD156" s="37"/>
      <c r="AE156" s="37"/>
      <c r="AF156" s="37"/>
      <c r="AG156" s="37"/>
      <c r="AH156" s="37"/>
      <c r="AI156" s="37"/>
      <c r="AJ156" s="37"/>
      <c r="AK156" s="37"/>
      <c r="AL156" s="37"/>
      <c r="AM156" s="37"/>
      <c r="AN156" s="37"/>
      <c r="AO156" s="38"/>
      <c r="AP156" s="38"/>
      <c r="AQ156" s="38"/>
      <c r="AR156" s="38"/>
      <c r="AS156" s="37"/>
    </row>
    <row r="157" spans="1:45" ht="55.9" customHeight="1" x14ac:dyDescent="0.15">
      <c r="A157" s="2"/>
      <c r="B157" s="16" t="s">
        <v>424</v>
      </c>
      <c r="C157" s="17" t="s">
        <v>425</v>
      </c>
      <c r="D157" s="18" t="s">
        <v>1146</v>
      </c>
      <c r="E157" s="18" t="s">
        <v>1147</v>
      </c>
      <c r="F157" s="18" t="s">
        <v>1148</v>
      </c>
      <c r="G157" s="16" t="s">
        <v>101</v>
      </c>
      <c r="H157" s="7" t="str">
        <f>HYPERLINK("#", "http://www.itonooka.dr-clinic.jp/")</f>
        <v>http://www.itonooka.dr-clinic.jp/</v>
      </c>
      <c r="I157" s="5"/>
      <c r="J157" s="18" t="s">
        <v>451</v>
      </c>
      <c r="K157" s="18" t="s">
        <v>483</v>
      </c>
      <c r="L157" s="18" t="s">
        <v>1149</v>
      </c>
      <c r="M157" s="18" t="s">
        <v>1150</v>
      </c>
      <c r="N157" s="18" t="s">
        <v>469</v>
      </c>
      <c r="O157" s="16"/>
      <c r="P157" s="16"/>
      <c r="Q157" s="16"/>
      <c r="R157" s="16"/>
      <c r="S157" s="16"/>
      <c r="T157" s="16"/>
      <c r="U157" s="36"/>
      <c r="V157" s="37"/>
      <c r="W157" s="37"/>
      <c r="X157" s="37"/>
      <c r="Y157" s="37"/>
      <c r="Z157" s="37"/>
      <c r="AA157" s="37"/>
      <c r="AB157" s="37"/>
      <c r="AC157" s="37"/>
      <c r="AD157" s="37"/>
      <c r="AE157" s="37"/>
      <c r="AF157" s="37"/>
      <c r="AG157" s="37"/>
      <c r="AH157" s="37"/>
      <c r="AI157" s="37"/>
      <c r="AJ157" s="37"/>
      <c r="AK157" s="37"/>
      <c r="AL157" s="37"/>
      <c r="AM157" s="37"/>
      <c r="AN157" s="37"/>
      <c r="AO157" s="38"/>
      <c r="AP157" s="38"/>
      <c r="AQ157" s="38"/>
      <c r="AR157" s="38"/>
      <c r="AS157" s="37"/>
    </row>
    <row r="158" spans="1:45" ht="42" customHeight="1" x14ac:dyDescent="0.15">
      <c r="A158" s="2"/>
      <c r="B158" s="16" t="s">
        <v>424</v>
      </c>
      <c r="C158" s="17" t="s">
        <v>425</v>
      </c>
      <c r="D158" s="18" t="s">
        <v>1151</v>
      </c>
      <c r="E158" s="18" t="s">
        <v>1152</v>
      </c>
      <c r="F158" s="18" t="s">
        <v>1153</v>
      </c>
      <c r="G158" s="16" t="s">
        <v>101</v>
      </c>
      <c r="H158" s="7" t="str">
        <f>HYPERLINK("#", "https://www.tomogiku.or.jp")</f>
        <v>https://www.tomogiku.or.jp</v>
      </c>
      <c r="I158" s="5" t="s">
        <v>457</v>
      </c>
      <c r="J158" s="18" t="s">
        <v>1153</v>
      </c>
      <c r="K158" s="18" t="s">
        <v>1154</v>
      </c>
      <c r="L158" s="18" t="s">
        <v>1155</v>
      </c>
      <c r="M158" s="18"/>
      <c r="N158" s="18" t="s">
        <v>1156</v>
      </c>
      <c r="O158" s="16" t="s">
        <v>102</v>
      </c>
      <c r="P158" s="16"/>
      <c r="Q158" s="16"/>
      <c r="R158" s="16">
        <v>90</v>
      </c>
      <c r="S158" s="16"/>
      <c r="T158" s="16"/>
      <c r="U158" s="36"/>
      <c r="V158" s="37"/>
      <c r="W158" s="37"/>
      <c r="X158" s="37"/>
      <c r="Y158" s="37"/>
      <c r="Z158" s="37"/>
      <c r="AA158" s="37"/>
      <c r="AB158" s="37"/>
      <c r="AC158" s="37"/>
      <c r="AD158" s="37"/>
      <c r="AE158" s="37"/>
      <c r="AF158" s="37"/>
      <c r="AG158" s="37"/>
      <c r="AH158" s="37"/>
      <c r="AI158" s="37"/>
      <c r="AJ158" s="37"/>
      <c r="AK158" s="37"/>
      <c r="AL158" s="37"/>
      <c r="AM158" s="37"/>
      <c r="AN158" s="37"/>
      <c r="AO158" s="38"/>
      <c r="AP158" s="38"/>
      <c r="AQ158" s="38"/>
      <c r="AR158" s="38"/>
      <c r="AS158" s="37"/>
    </row>
    <row r="159" spans="1:45" ht="42" customHeight="1" x14ac:dyDescent="0.15">
      <c r="A159" s="2"/>
      <c r="B159" s="16" t="s">
        <v>424</v>
      </c>
      <c r="C159" s="17" t="s">
        <v>13</v>
      </c>
      <c r="D159" s="18" t="s">
        <v>429</v>
      </c>
      <c r="E159" s="18" t="s">
        <v>430</v>
      </c>
      <c r="F159" s="18" t="s">
        <v>431</v>
      </c>
      <c r="G159" s="19"/>
      <c r="H159" s="7"/>
      <c r="I159" s="5" t="s">
        <v>1144</v>
      </c>
      <c r="J159" s="18" t="s">
        <v>431</v>
      </c>
      <c r="K159" s="18"/>
      <c r="L159" s="18"/>
      <c r="M159" s="18"/>
      <c r="N159" s="18" t="s">
        <v>1145</v>
      </c>
      <c r="O159" s="16"/>
      <c r="P159" s="16"/>
      <c r="Q159" s="16"/>
      <c r="R159" s="16"/>
      <c r="S159" s="16"/>
      <c r="T159" s="16"/>
      <c r="U159" s="36"/>
      <c r="V159" s="37"/>
      <c r="W159" s="37"/>
      <c r="X159" s="37"/>
      <c r="Y159" s="37"/>
      <c r="Z159" s="37"/>
      <c r="AA159" s="37"/>
      <c r="AB159" s="37"/>
      <c r="AC159" s="37"/>
      <c r="AD159" s="37"/>
      <c r="AE159" s="37"/>
      <c r="AF159" s="37"/>
      <c r="AG159" s="37"/>
      <c r="AH159" s="37"/>
      <c r="AI159" s="37"/>
      <c r="AJ159" s="37"/>
      <c r="AK159" s="37"/>
      <c r="AL159" s="37"/>
      <c r="AM159" s="37"/>
      <c r="AN159" s="37"/>
      <c r="AO159" s="38"/>
      <c r="AP159" s="38"/>
      <c r="AQ159" s="38"/>
      <c r="AR159" s="38"/>
      <c r="AS159" s="37"/>
    </row>
    <row r="160" spans="1:45" ht="28.15" customHeight="1" x14ac:dyDescent="0.15">
      <c r="A160" s="2"/>
      <c r="B160" s="16" t="s">
        <v>424</v>
      </c>
      <c r="C160" s="17" t="s">
        <v>21</v>
      </c>
      <c r="D160" s="18" t="s">
        <v>426</v>
      </c>
      <c r="E160" s="18" t="s">
        <v>427</v>
      </c>
      <c r="F160" s="18" t="s">
        <v>428</v>
      </c>
      <c r="G160" s="16" t="s">
        <v>101</v>
      </c>
      <c r="H160" s="7" t="str">
        <f>HYPERLINK("#", "https://morimoto-clinic-3434.com/")</f>
        <v>https://morimoto-clinic-3434.com/</v>
      </c>
      <c r="I160" s="5"/>
      <c r="J160" s="18" t="s">
        <v>451</v>
      </c>
      <c r="K160" s="18"/>
      <c r="L160" s="18" t="s">
        <v>1143</v>
      </c>
      <c r="M160" s="18"/>
      <c r="N160" s="18" t="s">
        <v>1093</v>
      </c>
      <c r="O160" s="16" t="s">
        <v>102</v>
      </c>
      <c r="P160" s="16"/>
      <c r="Q160" s="16"/>
      <c r="R160" s="16"/>
      <c r="S160" s="16"/>
      <c r="T160" s="16"/>
      <c r="U160" s="36"/>
      <c r="V160" s="37"/>
      <c r="W160" s="37"/>
      <c r="X160" s="37"/>
      <c r="Y160" s="37"/>
      <c r="Z160" s="37"/>
      <c r="AA160" s="37"/>
      <c r="AB160" s="37"/>
      <c r="AC160" s="37"/>
      <c r="AD160" s="37"/>
      <c r="AE160" s="37"/>
      <c r="AF160" s="37"/>
      <c r="AG160" s="37"/>
      <c r="AH160" s="37"/>
      <c r="AI160" s="37"/>
      <c r="AJ160" s="37"/>
      <c r="AK160" s="37"/>
      <c r="AL160" s="37"/>
      <c r="AM160" s="37"/>
      <c r="AN160" s="37"/>
      <c r="AO160" s="38"/>
      <c r="AP160" s="38"/>
      <c r="AQ160" s="38"/>
      <c r="AR160" s="38"/>
      <c r="AS160" s="37"/>
    </row>
    <row r="161" spans="1:45" ht="55.9" customHeight="1" x14ac:dyDescent="0.15">
      <c r="A161" s="2"/>
      <c r="B161" s="16" t="s">
        <v>424</v>
      </c>
      <c r="C161" s="17" t="s">
        <v>21</v>
      </c>
      <c r="D161" s="18" t="s">
        <v>432</v>
      </c>
      <c r="E161" s="18" t="s">
        <v>433</v>
      </c>
      <c r="F161" s="18" t="s">
        <v>434</v>
      </c>
      <c r="G161" s="16" t="s">
        <v>101</v>
      </c>
      <c r="H161" s="7" t="str">
        <f>HYPERLINK("#", "http://www.houeikai.or.jp/")</f>
        <v>http://www.houeikai.or.jp/</v>
      </c>
      <c r="I161" s="5" t="s">
        <v>986</v>
      </c>
      <c r="J161" s="18" t="s">
        <v>1157</v>
      </c>
      <c r="K161" s="18" t="s">
        <v>1158</v>
      </c>
      <c r="L161" s="18" t="s">
        <v>1159</v>
      </c>
      <c r="M161" s="18" t="s">
        <v>562</v>
      </c>
      <c r="N161" s="18" t="s">
        <v>572</v>
      </c>
      <c r="O161" s="16"/>
      <c r="P161" s="16"/>
      <c r="Q161" s="16"/>
      <c r="R161" s="16"/>
      <c r="S161" s="16" t="s">
        <v>1160</v>
      </c>
      <c r="T161" s="16"/>
      <c r="U161" s="36"/>
      <c r="V161" s="37"/>
      <c r="W161" s="37"/>
      <c r="X161" s="37"/>
      <c r="Y161" s="37"/>
      <c r="Z161" s="37"/>
      <c r="AA161" s="37"/>
      <c r="AB161" s="37"/>
      <c r="AC161" s="37"/>
      <c r="AD161" s="37"/>
      <c r="AE161" s="37"/>
      <c r="AF161" s="37"/>
      <c r="AG161" s="37"/>
      <c r="AH161" s="37"/>
      <c r="AI161" s="37"/>
      <c r="AJ161" s="37"/>
      <c r="AK161" s="37"/>
      <c r="AL161" s="37"/>
      <c r="AM161" s="37"/>
      <c r="AN161" s="37"/>
      <c r="AO161" s="38"/>
      <c r="AP161" s="38"/>
      <c r="AQ161" s="38"/>
      <c r="AR161" s="38"/>
      <c r="AS161" s="37"/>
    </row>
    <row r="162" spans="1:45" x14ac:dyDescent="0.15">
      <c r="A162" s="2"/>
    </row>
    <row r="163" spans="1:45" x14ac:dyDescent="0.15">
      <c r="A163" s="2"/>
    </row>
    <row r="164" spans="1:45" x14ac:dyDescent="0.15">
      <c r="A164" s="2"/>
    </row>
    <row r="165" spans="1:45" x14ac:dyDescent="0.15">
      <c r="A165" s="2"/>
    </row>
    <row r="166" spans="1:45" x14ac:dyDescent="0.15">
      <c r="A166" s="2"/>
    </row>
    <row r="167" spans="1:45" x14ac:dyDescent="0.15">
      <c r="A167" s="2"/>
    </row>
    <row r="168" spans="1:45" x14ac:dyDescent="0.15">
      <c r="A168" s="2"/>
    </row>
    <row r="169" spans="1:45" x14ac:dyDescent="0.15">
      <c r="A169" s="2"/>
    </row>
    <row r="170" spans="1:45" x14ac:dyDescent="0.15">
      <c r="A170" s="2"/>
    </row>
    <row r="171" spans="1:45" x14ac:dyDescent="0.15">
      <c r="A171" s="2"/>
    </row>
    <row r="172" spans="1:45" x14ac:dyDescent="0.15">
      <c r="A172" s="2"/>
    </row>
    <row r="173" spans="1:45" x14ac:dyDescent="0.15">
      <c r="A173" s="2"/>
    </row>
    <row r="174" spans="1:45" x14ac:dyDescent="0.15">
      <c r="A174" s="2"/>
    </row>
    <row r="175" spans="1:45" x14ac:dyDescent="0.15">
      <c r="A175" s="2"/>
    </row>
    <row r="176" spans="1:45" x14ac:dyDescent="0.15">
      <c r="A176" s="2"/>
    </row>
    <row r="177" spans="1:1" x14ac:dyDescent="0.15">
      <c r="A177" s="2"/>
    </row>
    <row r="178" spans="1:1" x14ac:dyDescent="0.15">
      <c r="A178" s="2"/>
    </row>
    <row r="179" spans="1:1" x14ac:dyDescent="0.15">
      <c r="A179" s="2"/>
    </row>
    <row r="180" spans="1:1" x14ac:dyDescent="0.15">
      <c r="A180" s="2"/>
    </row>
    <row r="181" spans="1:1" x14ac:dyDescent="0.15">
      <c r="A181" s="2"/>
    </row>
    <row r="182" spans="1:1" x14ac:dyDescent="0.15">
      <c r="A182" s="2"/>
    </row>
    <row r="183" spans="1:1" x14ac:dyDescent="0.15">
      <c r="A183" s="2"/>
    </row>
    <row r="184" spans="1:1" x14ac:dyDescent="0.15">
      <c r="A184" s="2"/>
    </row>
    <row r="185" spans="1:1" x14ac:dyDescent="0.15">
      <c r="A185" s="2"/>
    </row>
    <row r="186" spans="1:1" x14ac:dyDescent="0.15">
      <c r="A186" s="2"/>
    </row>
    <row r="187" spans="1:1" x14ac:dyDescent="0.15">
      <c r="A187" s="2"/>
    </row>
    <row r="188" spans="1:1" x14ac:dyDescent="0.15">
      <c r="A188" s="2"/>
    </row>
    <row r="189" spans="1:1" x14ac:dyDescent="0.15">
      <c r="A189" s="2"/>
    </row>
    <row r="190" spans="1:1" x14ac:dyDescent="0.15">
      <c r="A190" s="2"/>
    </row>
    <row r="191" spans="1:1" x14ac:dyDescent="0.15">
      <c r="A191" s="2"/>
    </row>
    <row r="192" spans="1:1" x14ac:dyDescent="0.15">
      <c r="A192" s="2"/>
    </row>
    <row r="193" spans="1:1" x14ac:dyDescent="0.15">
      <c r="A193" s="2"/>
    </row>
    <row r="194" spans="1:1" x14ac:dyDescent="0.15">
      <c r="A194" s="2"/>
    </row>
    <row r="195" spans="1:1" x14ac:dyDescent="0.15">
      <c r="A195" s="2"/>
    </row>
    <row r="196" spans="1:1" x14ac:dyDescent="0.15">
      <c r="A196" s="2"/>
    </row>
    <row r="197" spans="1:1" x14ac:dyDescent="0.15">
      <c r="A197" s="2"/>
    </row>
    <row r="198" spans="1:1" x14ac:dyDescent="0.15">
      <c r="A198" s="2"/>
    </row>
    <row r="199" spans="1:1" x14ac:dyDescent="0.15">
      <c r="A199" s="2"/>
    </row>
    <row r="200" spans="1:1" x14ac:dyDescent="0.15">
      <c r="A200" s="2"/>
    </row>
    <row r="201" spans="1:1" x14ac:dyDescent="0.15">
      <c r="A201" s="2"/>
    </row>
    <row r="202" spans="1:1" x14ac:dyDescent="0.15">
      <c r="A202" s="2"/>
    </row>
    <row r="203" spans="1:1" x14ac:dyDescent="0.15">
      <c r="A203" s="2"/>
    </row>
    <row r="204" spans="1:1" x14ac:dyDescent="0.15">
      <c r="A204" s="2"/>
    </row>
    <row r="205" spans="1:1" x14ac:dyDescent="0.15">
      <c r="A205" s="2"/>
    </row>
    <row r="206" spans="1:1" x14ac:dyDescent="0.15">
      <c r="A206" s="2"/>
    </row>
    <row r="207" spans="1:1" x14ac:dyDescent="0.15">
      <c r="A207" s="2"/>
    </row>
    <row r="208" spans="1:1" x14ac:dyDescent="0.15">
      <c r="A208" s="2"/>
    </row>
    <row r="209" spans="1:1" x14ac:dyDescent="0.15">
      <c r="A209" s="2"/>
    </row>
    <row r="210" spans="1:1" x14ac:dyDescent="0.15">
      <c r="A210" s="2"/>
    </row>
    <row r="211" spans="1:1" x14ac:dyDescent="0.15">
      <c r="A211" s="2"/>
    </row>
    <row r="212" spans="1:1" x14ac:dyDescent="0.15">
      <c r="A212" s="2"/>
    </row>
    <row r="213" spans="1:1" x14ac:dyDescent="0.15">
      <c r="A213" s="2"/>
    </row>
    <row r="214" spans="1:1" x14ac:dyDescent="0.15">
      <c r="A214" s="2"/>
    </row>
    <row r="215" spans="1:1" x14ac:dyDescent="0.15">
      <c r="A215" s="2"/>
    </row>
    <row r="216" spans="1:1" x14ac:dyDescent="0.15">
      <c r="A216" s="2"/>
    </row>
    <row r="217" spans="1:1" x14ac:dyDescent="0.15">
      <c r="A217" s="2"/>
    </row>
    <row r="218" spans="1:1" x14ac:dyDescent="0.15">
      <c r="A218" s="2"/>
    </row>
    <row r="219" spans="1:1" x14ac:dyDescent="0.15">
      <c r="A219" s="2"/>
    </row>
    <row r="220" spans="1:1" x14ac:dyDescent="0.15">
      <c r="A220" s="2"/>
    </row>
    <row r="221" spans="1:1" x14ac:dyDescent="0.15">
      <c r="A221" s="2"/>
    </row>
    <row r="222" spans="1:1" x14ac:dyDescent="0.15">
      <c r="A222" s="2"/>
    </row>
    <row r="223" spans="1:1" x14ac:dyDescent="0.15">
      <c r="A223" s="2"/>
    </row>
    <row r="224" spans="1:1" x14ac:dyDescent="0.15">
      <c r="A224" s="2"/>
    </row>
    <row r="225" spans="1:1" x14ac:dyDescent="0.15">
      <c r="A225" s="2"/>
    </row>
    <row r="226" spans="1:1" x14ac:dyDescent="0.15">
      <c r="A226" s="2"/>
    </row>
    <row r="227" spans="1:1" x14ac:dyDescent="0.15">
      <c r="A227" s="2"/>
    </row>
    <row r="228" spans="1:1" x14ac:dyDescent="0.15">
      <c r="A228" s="2"/>
    </row>
    <row r="229" spans="1:1" x14ac:dyDescent="0.15">
      <c r="A229" s="2"/>
    </row>
    <row r="230" spans="1:1" x14ac:dyDescent="0.15">
      <c r="A230" s="2"/>
    </row>
    <row r="231" spans="1:1" x14ac:dyDescent="0.15">
      <c r="A231" s="2"/>
    </row>
    <row r="232" spans="1:1" x14ac:dyDescent="0.15">
      <c r="A232" s="2"/>
    </row>
    <row r="233" spans="1:1" x14ac:dyDescent="0.15">
      <c r="A233" s="2"/>
    </row>
    <row r="234" spans="1:1" x14ac:dyDescent="0.15">
      <c r="A234" s="2"/>
    </row>
    <row r="235" spans="1:1" x14ac:dyDescent="0.15">
      <c r="A235" s="2"/>
    </row>
    <row r="236" spans="1:1" x14ac:dyDescent="0.15">
      <c r="A236" s="2"/>
    </row>
    <row r="237" spans="1:1" x14ac:dyDescent="0.15">
      <c r="A237" s="2"/>
    </row>
    <row r="238" spans="1:1" x14ac:dyDescent="0.15">
      <c r="A238" s="2"/>
    </row>
    <row r="239" spans="1:1" x14ac:dyDescent="0.15">
      <c r="A239" s="2"/>
    </row>
    <row r="240" spans="1:1" x14ac:dyDescent="0.15">
      <c r="A240" s="2"/>
    </row>
    <row r="241" spans="1:1" x14ac:dyDescent="0.15">
      <c r="A241" s="2"/>
    </row>
    <row r="242" spans="1:1" x14ac:dyDescent="0.15">
      <c r="A242" s="2"/>
    </row>
    <row r="243" spans="1:1" x14ac:dyDescent="0.15">
      <c r="A243" s="2"/>
    </row>
    <row r="244" spans="1:1" x14ac:dyDescent="0.15">
      <c r="A244" s="2"/>
    </row>
    <row r="245" spans="1:1" x14ac:dyDescent="0.15">
      <c r="A245" s="2"/>
    </row>
    <row r="246" spans="1:1" x14ac:dyDescent="0.15">
      <c r="A246" s="2"/>
    </row>
    <row r="247" spans="1:1" x14ac:dyDescent="0.15">
      <c r="A247" s="2"/>
    </row>
    <row r="248" spans="1:1" x14ac:dyDescent="0.15">
      <c r="A248" s="2"/>
    </row>
    <row r="249" spans="1:1" x14ac:dyDescent="0.15">
      <c r="A249" s="2"/>
    </row>
    <row r="250" spans="1:1" x14ac:dyDescent="0.15">
      <c r="A250" s="2"/>
    </row>
    <row r="251" spans="1:1" x14ac:dyDescent="0.15">
      <c r="A251" s="2"/>
    </row>
    <row r="252" spans="1:1" x14ac:dyDescent="0.15">
      <c r="A252" s="2"/>
    </row>
    <row r="253" spans="1:1" x14ac:dyDescent="0.15">
      <c r="A253" s="2"/>
    </row>
    <row r="254" spans="1:1" x14ac:dyDescent="0.15">
      <c r="A254" s="2"/>
    </row>
    <row r="255" spans="1:1" x14ac:dyDescent="0.15">
      <c r="A255" s="2"/>
    </row>
    <row r="256" spans="1:1" x14ac:dyDescent="0.15">
      <c r="A256" s="2"/>
    </row>
    <row r="257" spans="1:1" x14ac:dyDescent="0.15">
      <c r="A257" s="2"/>
    </row>
    <row r="258" spans="1:1" x14ac:dyDescent="0.15">
      <c r="A258" s="2"/>
    </row>
    <row r="259" spans="1:1" x14ac:dyDescent="0.15">
      <c r="A259" s="2"/>
    </row>
  </sheetData>
  <autoFilter ref="A3:AW161"/>
  <mergeCells count="15">
    <mergeCell ref="K2:L2"/>
    <mergeCell ref="B2:B3"/>
    <mergeCell ref="C2:C3"/>
    <mergeCell ref="D2:D3"/>
    <mergeCell ref="E2:H2"/>
    <mergeCell ref="I2:J2"/>
    <mergeCell ref="S2:S3"/>
    <mergeCell ref="T2:T3"/>
    <mergeCell ref="U2:U3"/>
    <mergeCell ref="M2:M3"/>
    <mergeCell ref="N2:N3"/>
    <mergeCell ref="O2:O3"/>
    <mergeCell ref="P2:P3"/>
    <mergeCell ref="Q2:Q3"/>
    <mergeCell ref="R2:R3"/>
  </mergeCells>
  <phoneticPr fontId="1"/>
  <conditionalFormatting sqref="D162:D1048576 D2:D3">
    <cfRule type="duplicateValues" dxfId="0" priority="1"/>
  </conditionalFormatting>
  <pageMargins left="0.23622047244094491" right="0.23622047244094491" top="0.74803149606299213" bottom="0.74803149606299213" header="0.31496062992125984" footer="0.31496062992125984"/>
  <pageSetup paperSize="9" scale="70" fitToHeight="0" orientation="landscape" r:id="rId1"/>
  <rowBreaks count="4" manualBreakCount="4">
    <brk id="22" max="21" man="1"/>
    <brk id="59" max="21" man="1"/>
    <brk id="105" max="21" man="1"/>
    <brk id="123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病院・有床診療所</vt:lpstr>
      <vt:lpstr>病院・有床診療所!Print_Area</vt:lpstr>
      <vt:lpstr>病院・有床診療所!Print_Titles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井寺　俊太郎</dc:creator>
  <cp:lastModifiedBy>FINE_User</cp:lastModifiedBy>
  <cp:lastPrinted>2024-02-15T01:53:39Z</cp:lastPrinted>
  <dcterms:created xsi:type="dcterms:W3CDTF">2020-02-12T09:08:13Z</dcterms:created>
  <dcterms:modified xsi:type="dcterms:W3CDTF">2024-02-16T08:55:21Z</dcterms:modified>
</cp:coreProperties>
</file>