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共有（医療支援係）\01 在宅医療\04　調査\社会資源調査\R05\19　印刷データとHP掲載データ\HP掲載用【0517時点】【配布後の修正】\専門職\"/>
    </mc:Choice>
  </mc:AlternateContent>
  <bookViews>
    <workbookView xWindow="0" yWindow="0" windowWidth="16605" windowHeight="7470" tabRatio="731"/>
  </bookViews>
  <sheets>
    <sheet name="病院・診療所" sheetId="202" r:id="rId1"/>
  </sheets>
  <definedNames>
    <definedName name="_xlnm._FilterDatabase" localSheetId="0" hidden="1">病院・診療所!$B$3:$AG$580</definedName>
    <definedName name="_xlnm._FilterDatabase" hidden="1">#N/A</definedName>
    <definedName name="_xlnm.Print_Area" localSheetId="0">病院・診療所!$A$1:$AG$580</definedName>
    <definedName name="_xlnm.Print_Titles" localSheetId="0">病院・診療所!$1:$3</definedName>
    <definedName name="T1会員名簿" localSheetId="0">#REF!</definedName>
    <definedName name="T1会員名簿">#REF!</definedName>
    <definedName name="会員名簿" localSheetId="0">#REF!</definedName>
    <definedName name="会員名簿">#REF!</definedName>
    <definedName name="会員名簿1" localSheetId="0">#REF!</definedName>
    <definedName name="会員名簿1">#REF!</definedName>
    <definedName name="原本" localSheetId="0">#REF!</definedName>
    <definedName name="原本">#REF!</definedName>
  </definedNames>
  <calcPr calcId="162913"/>
</workbook>
</file>

<file path=xl/calcChain.xml><?xml version="1.0" encoding="utf-8"?>
<calcChain xmlns="http://schemas.openxmlformats.org/spreadsheetml/2006/main">
  <c r="H180" i="202" l="1"/>
  <c r="H578" i="202" l="1"/>
  <c r="H569" i="202"/>
  <c r="H568" i="202"/>
  <c r="H576" i="202"/>
  <c r="H575" i="202"/>
  <c r="H573" i="202"/>
  <c r="H570" i="202"/>
  <c r="H577" i="202"/>
  <c r="H565" i="202"/>
  <c r="H561" i="202"/>
  <c r="H560" i="202"/>
  <c r="H559" i="202"/>
  <c r="H558" i="202"/>
  <c r="H557" i="202"/>
  <c r="H556" i="202"/>
  <c r="H549" i="202"/>
  <c r="H555" i="202"/>
  <c r="H554" i="202"/>
  <c r="H551" i="202"/>
  <c r="H550" i="202"/>
  <c r="H547" i="202"/>
  <c r="H546" i="202"/>
  <c r="H545" i="202"/>
  <c r="H544" i="202"/>
  <c r="H542" i="202"/>
  <c r="H541" i="202"/>
  <c r="H538" i="202"/>
  <c r="H537" i="202"/>
  <c r="H536" i="202"/>
  <c r="H535" i="202"/>
  <c r="H534" i="202"/>
  <c r="H533" i="202"/>
  <c r="H532" i="202"/>
  <c r="H531" i="202"/>
  <c r="H530" i="202"/>
  <c r="H519" i="202"/>
  <c r="H528" i="202"/>
  <c r="H518" i="202"/>
  <c r="H514" i="202"/>
  <c r="H515" i="202"/>
  <c r="H525" i="202"/>
  <c r="H524" i="202"/>
  <c r="H522" i="202"/>
  <c r="H507" i="202"/>
  <c r="H506" i="202"/>
  <c r="H504" i="202"/>
  <c r="H513" i="202"/>
  <c r="H512" i="202"/>
  <c r="H511" i="202"/>
  <c r="H510" i="202"/>
  <c r="H509" i="202"/>
  <c r="H508" i="202"/>
  <c r="H498" i="202"/>
  <c r="H492" i="202"/>
  <c r="H491" i="202"/>
  <c r="H488" i="202"/>
  <c r="H484" i="202"/>
  <c r="H483" i="202"/>
  <c r="H482" i="202"/>
  <c r="H481" i="202"/>
  <c r="H480" i="202"/>
  <c r="H478" i="202"/>
  <c r="H497" i="202"/>
  <c r="H496" i="202"/>
  <c r="H495" i="202"/>
  <c r="H494" i="202"/>
  <c r="H476" i="202"/>
  <c r="H472" i="202"/>
  <c r="H463" i="202"/>
  <c r="H466" i="202"/>
  <c r="H461" i="202"/>
  <c r="H468" i="202"/>
  <c r="H467" i="202"/>
  <c r="H458" i="202"/>
  <c r="H454" i="202"/>
  <c r="H453" i="202"/>
  <c r="H452" i="202"/>
  <c r="H451" i="202"/>
  <c r="H450" i="202"/>
  <c r="H443" i="202"/>
  <c r="H442" i="202"/>
  <c r="H448" i="202"/>
  <c r="H447" i="202"/>
  <c r="H446" i="202"/>
  <c r="H445" i="202"/>
  <c r="H438" i="202"/>
  <c r="H437" i="202"/>
  <c r="H436" i="202"/>
  <c r="H435" i="202"/>
  <c r="H434" i="202"/>
  <c r="H433" i="202"/>
  <c r="H432" i="202"/>
  <c r="H429" i="202"/>
  <c r="H428" i="202"/>
  <c r="H426" i="202"/>
  <c r="H425" i="202"/>
  <c r="H424" i="202"/>
  <c r="H422" i="202"/>
  <c r="H421" i="202"/>
  <c r="H420" i="202"/>
  <c r="H419" i="202"/>
  <c r="H413" i="202"/>
  <c r="H416" i="202"/>
  <c r="H410" i="202"/>
  <c r="H409" i="202"/>
  <c r="H407" i="202"/>
  <c r="H406" i="202"/>
  <c r="H404" i="202"/>
  <c r="H403" i="202"/>
  <c r="H402" i="202"/>
  <c r="H401" i="202"/>
  <c r="H399" i="202"/>
  <c r="H400" i="202"/>
  <c r="H393" i="202"/>
  <c r="H396" i="202"/>
  <c r="H395" i="202"/>
  <c r="H394" i="202"/>
  <c r="H388" i="202"/>
  <c r="H386" i="202"/>
  <c r="H387" i="202"/>
  <c r="H383" i="202"/>
  <c r="H382" i="202"/>
  <c r="H380" i="202"/>
  <c r="H379" i="202"/>
  <c r="H378" i="202"/>
  <c r="H377" i="202"/>
  <c r="H376" i="202"/>
  <c r="H373" i="202"/>
  <c r="H371" i="202"/>
  <c r="H365" i="202"/>
  <c r="H364" i="202"/>
  <c r="H363" i="202"/>
  <c r="H360" i="202"/>
  <c r="H359" i="202"/>
  <c r="H367" i="202"/>
  <c r="H358" i="202"/>
  <c r="H353" i="202"/>
  <c r="H352" i="202"/>
  <c r="H350" i="202"/>
  <c r="H349" i="202"/>
  <c r="H347" i="202"/>
  <c r="H344" i="202"/>
  <c r="H343" i="202"/>
  <c r="H342" i="202"/>
  <c r="H339" i="202"/>
  <c r="H338" i="202"/>
  <c r="H337" i="202"/>
  <c r="H325" i="202"/>
  <c r="H322" i="202"/>
  <c r="H334" i="202"/>
  <c r="H331" i="202"/>
  <c r="H330" i="202"/>
  <c r="H323" i="202"/>
  <c r="H326" i="202"/>
  <c r="H321" i="202"/>
  <c r="H320" i="202"/>
  <c r="H319" i="202"/>
  <c r="H317" i="202"/>
  <c r="H312" i="202"/>
  <c r="H310" i="202"/>
  <c r="H309" i="202"/>
  <c r="H308" i="202"/>
  <c r="H314" i="202"/>
  <c r="H313" i="202"/>
  <c r="H296" i="202"/>
  <c r="H295" i="202"/>
  <c r="H293" i="202"/>
  <c r="H302" i="202"/>
  <c r="H301" i="202"/>
  <c r="H299" i="202"/>
  <c r="H298" i="202"/>
  <c r="H291" i="202"/>
  <c r="H289" i="202"/>
  <c r="H288" i="202"/>
  <c r="H287" i="202"/>
  <c r="H286" i="202"/>
  <c r="H285" i="202"/>
  <c r="H282" i="202"/>
  <c r="H281" i="202"/>
  <c r="H284" i="202"/>
  <c r="H268" i="202"/>
  <c r="H280" i="202"/>
  <c r="H279" i="202"/>
  <c r="H278" i="202"/>
  <c r="H275" i="202"/>
  <c r="H274" i="202"/>
  <c r="H273" i="202"/>
  <c r="H272" i="202"/>
  <c r="H267" i="202"/>
  <c r="H254" i="202"/>
  <c r="H253" i="202"/>
  <c r="H252" i="202"/>
  <c r="H251" i="202"/>
  <c r="H250" i="202"/>
  <c r="H263" i="202"/>
  <c r="H262" i="202"/>
  <c r="H261" i="202"/>
  <c r="H260" i="202"/>
  <c r="H259" i="202"/>
  <c r="H256" i="202"/>
  <c r="H217" i="202"/>
  <c r="H215" i="202"/>
  <c r="H212" i="202"/>
  <c r="H232" i="202"/>
  <c r="H230" i="202"/>
  <c r="H229" i="202"/>
  <c r="H228" i="202"/>
  <c r="H227" i="202"/>
  <c r="H226" i="202"/>
  <c r="H224" i="202"/>
  <c r="H223" i="202"/>
  <c r="H236" i="202"/>
  <c r="H234" i="202"/>
  <c r="H247" i="202"/>
  <c r="H237" i="202"/>
  <c r="H222" i="202"/>
  <c r="H246" i="202"/>
  <c r="H245" i="202"/>
  <c r="H220" i="202"/>
  <c r="H218" i="202"/>
  <c r="H243" i="202"/>
  <c r="H242" i="202"/>
  <c r="H241" i="202"/>
  <c r="H240" i="202"/>
  <c r="H211" i="202"/>
  <c r="H210" i="202"/>
  <c r="H209" i="202"/>
  <c r="H208" i="202"/>
  <c r="H207" i="202"/>
  <c r="H206" i="202"/>
  <c r="H204" i="202"/>
  <c r="H202" i="202"/>
  <c r="H200" i="202"/>
  <c r="H198" i="202"/>
  <c r="H197" i="202"/>
  <c r="H196" i="202"/>
  <c r="H192" i="202"/>
  <c r="H189" i="202"/>
  <c r="H187" i="202"/>
  <c r="H186" i="202"/>
  <c r="H185" i="202"/>
  <c r="H183" i="202"/>
  <c r="H182" i="202"/>
  <c r="H181" i="202"/>
  <c r="H195" i="202"/>
  <c r="H194" i="202"/>
  <c r="H193" i="202"/>
  <c r="H172" i="202"/>
  <c r="H171" i="202"/>
  <c r="H170" i="202"/>
  <c r="H169" i="202"/>
  <c r="H177" i="202"/>
  <c r="H176" i="202"/>
  <c r="H168" i="202"/>
  <c r="H174" i="202"/>
  <c r="H160" i="202"/>
  <c r="H162" i="202"/>
  <c r="H161" i="202"/>
  <c r="H157" i="202"/>
  <c r="H155" i="202"/>
  <c r="H154" i="202"/>
  <c r="H153" i="202"/>
  <c r="H151" i="202"/>
  <c r="H150" i="202"/>
  <c r="H148" i="202"/>
  <c r="H146" i="202"/>
  <c r="H143" i="202"/>
  <c r="H142" i="202"/>
  <c r="H144" i="202"/>
  <c r="H136" i="202"/>
  <c r="H135" i="202"/>
  <c r="H134" i="202"/>
  <c r="H133" i="202"/>
  <c r="H132" i="202"/>
  <c r="H131" i="202"/>
  <c r="H141" i="202"/>
  <c r="H137" i="202"/>
  <c r="H140" i="202"/>
  <c r="H139" i="202"/>
  <c r="H129" i="202"/>
  <c r="H128" i="202"/>
  <c r="H123" i="202"/>
  <c r="H121" i="202"/>
  <c r="H119" i="202"/>
  <c r="H118" i="202"/>
  <c r="H126" i="202"/>
  <c r="H125" i="202"/>
  <c r="H124" i="202"/>
  <c r="H106" i="202"/>
  <c r="H105" i="202"/>
  <c r="H104" i="202"/>
  <c r="H103" i="202"/>
  <c r="H102" i="202"/>
  <c r="H100" i="202"/>
  <c r="H98" i="202"/>
  <c r="H97" i="202"/>
  <c r="H116" i="202"/>
  <c r="H115" i="202"/>
  <c r="H113" i="202"/>
  <c r="H112" i="202"/>
  <c r="H111" i="202"/>
  <c r="H110" i="202"/>
  <c r="H108" i="202"/>
  <c r="H96" i="202"/>
  <c r="H95" i="202"/>
  <c r="H91" i="202"/>
  <c r="H85" i="202"/>
  <c r="H89" i="202"/>
  <c r="H88" i="202"/>
  <c r="H90" i="202"/>
  <c r="H87" i="202"/>
  <c r="H84" i="202"/>
  <c r="H82" i="202"/>
  <c r="H81" i="202"/>
  <c r="H80" i="202"/>
  <c r="H78" i="202"/>
  <c r="H77" i="202"/>
  <c r="H76" i="202"/>
  <c r="H74" i="202"/>
  <c r="H72" i="202"/>
  <c r="H69" i="202"/>
  <c r="H65" i="202"/>
  <c r="H64" i="202"/>
  <c r="H63" i="202"/>
  <c r="H61" i="202"/>
  <c r="H57" i="202"/>
  <c r="H56" i="202"/>
  <c r="H59" i="202"/>
  <c r="H51" i="202"/>
  <c r="H50" i="202"/>
  <c r="H52" i="202"/>
  <c r="H46" i="202"/>
  <c r="H45" i="202"/>
  <c r="H40" i="202"/>
  <c r="H44" i="202"/>
  <c r="H42" i="202"/>
  <c r="H38" i="202"/>
  <c r="H33" i="202"/>
  <c r="H37" i="202"/>
  <c r="H36" i="202"/>
  <c r="H35" i="202"/>
  <c r="H32" i="202"/>
  <c r="H30" i="202"/>
  <c r="H29" i="202"/>
  <c r="H24" i="202"/>
  <c r="H23" i="202"/>
  <c r="H22" i="202"/>
  <c r="H27" i="202"/>
  <c r="H26" i="202"/>
  <c r="H20" i="202"/>
  <c r="H19" i="202"/>
  <c r="H16" i="202"/>
  <c r="H15" i="202"/>
  <c r="H7" i="202"/>
  <c r="H14" i="202"/>
  <c r="H10" i="202"/>
</calcChain>
</file>

<file path=xl/sharedStrings.xml><?xml version="1.0" encoding="utf-8"?>
<sst xmlns="http://schemas.openxmlformats.org/spreadsheetml/2006/main" count="9819" uniqueCount="2308">
  <si>
    <t>三筑</t>
  </si>
  <si>
    <t>席田</t>
  </si>
  <si>
    <t>青葉</t>
  </si>
  <si>
    <t>赤坂</t>
  </si>
  <si>
    <t>西新</t>
  </si>
  <si>
    <t>高取</t>
  </si>
  <si>
    <t>愛宕</t>
  </si>
  <si>
    <t>愛宕浜</t>
  </si>
  <si>
    <t>姪浜</t>
  </si>
  <si>
    <t>城南</t>
  </si>
  <si>
    <t>原</t>
  </si>
  <si>
    <t>舞鶴</t>
  </si>
  <si>
    <t>当仁</t>
  </si>
  <si>
    <t>有田</t>
  </si>
  <si>
    <t>原西</t>
  </si>
  <si>
    <t>飯倉</t>
  </si>
  <si>
    <t>飯倉中央</t>
  </si>
  <si>
    <t>飯原</t>
  </si>
  <si>
    <t>周船寺</t>
  </si>
  <si>
    <t>金武</t>
  </si>
  <si>
    <t>壱岐南</t>
  </si>
  <si>
    <t>下山門</t>
  </si>
  <si>
    <t>西陵</t>
  </si>
  <si>
    <t>壱岐</t>
  </si>
  <si>
    <t>内野</t>
  </si>
  <si>
    <t>石丸</t>
  </si>
  <si>
    <t>宮竹</t>
  </si>
  <si>
    <t>高木</t>
  </si>
  <si>
    <t>元岡</t>
  </si>
  <si>
    <t>板付</t>
  </si>
  <si>
    <t>板付北</t>
  </si>
  <si>
    <t>西高宮</t>
  </si>
  <si>
    <t>警固</t>
  </si>
  <si>
    <t>南当仁</t>
  </si>
  <si>
    <t>今宿</t>
  </si>
  <si>
    <t>玄洋</t>
  </si>
  <si>
    <t>今津</t>
  </si>
  <si>
    <t>早良</t>
  </si>
  <si>
    <t>内浜</t>
  </si>
  <si>
    <t>七隈</t>
  </si>
  <si>
    <t>野芥</t>
  </si>
  <si>
    <t>東月隈</t>
  </si>
  <si>
    <t>吉塚</t>
  </si>
  <si>
    <t>大池</t>
  </si>
  <si>
    <t>大楠</t>
  </si>
  <si>
    <t>西戸崎</t>
  </si>
  <si>
    <t>玉川</t>
  </si>
  <si>
    <t>塩原</t>
  </si>
  <si>
    <t>三宅</t>
  </si>
  <si>
    <t>筑紫丘</t>
  </si>
  <si>
    <t>高宮</t>
  </si>
  <si>
    <t>博多</t>
  </si>
  <si>
    <t>曰佐</t>
  </si>
  <si>
    <t>弥永</t>
  </si>
  <si>
    <t>小笹</t>
  </si>
  <si>
    <t>笹丘</t>
  </si>
  <si>
    <t>北崎</t>
  </si>
  <si>
    <t>小田部</t>
  </si>
  <si>
    <t>姪北</t>
  </si>
  <si>
    <t>東箱崎</t>
  </si>
  <si>
    <t>香椎下原</t>
  </si>
  <si>
    <t>香椎東</t>
  </si>
  <si>
    <t>香椎</t>
  </si>
  <si>
    <t>千早</t>
  </si>
  <si>
    <t>堅粕</t>
  </si>
  <si>
    <t>照葉</t>
  </si>
  <si>
    <t>東光</t>
  </si>
  <si>
    <t>千早西</t>
  </si>
  <si>
    <t>月隈</t>
  </si>
  <si>
    <t>香陵</t>
  </si>
  <si>
    <t>柏原</t>
  </si>
  <si>
    <t>花畑</t>
  </si>
  <si>
    <t>鶴田</t>
  </si>
  <si>
    <t>香住丘</t>
  </si>
  <si>
    <t>片江</t>
  </si>
  <si>
    <t>金山</t>
  </si>
  <si>
    <t>多々良</t>
  </si>
  <si>
    <t>春住</t>
  </si>
  <si>
    <t>那珂</t>
  </si>
  <si>
    <t>城原</t>
  </si>
  <si>
    <t>和白東</t>
  </si>
  <si>
    <t>那珂南</t>
  </si>
  <si>
    <t>賀茂</t>
  </si>
  <si>
    <t>奈多</t>
  </si>
  <si>
    <t>住吉</t>
  </si>
  <si>
    <t>春吉</t>
  </si>
  <si>
    <t>千代</t>
  </si>
  <si>
    <t>草ヶ江</t>
  </si>
  <si>
    <t>弥永西</t>
  </si>
  <si>
    <t>玄界</t>
  </si>
  <si>
    <t>筥松</t>
  </si>
  <si>
    <t>平尾</t>
  </si>
  <si>
    <t>西花畑</t>
  </si>
  <si>
    <t>和白</t>
  </si>
  <si>
    <t>東住吉</t>
  </si>
  <si>
    <t>田村</t>
  </si>
  <si>
    <t>四箇田</t>
  </si>
  <si>
    <t>入部</t>
  </si>
  <si>
    <t>東吉塚</t>
  </si>
  <si>
    <t>別府</t>
  </si>
  <si>
    <t>城浜</t>
  </si>
  <si>
    <t>長尾</t>
  </si>
  <si>
    <t>若久</t>
  </si>
  <si>
    <t>堤</t>
  </si>
  <si>
    <t>田隈</t>
  </si>
  <si>
    <t>田島</t>
  </si>
  <si>
    <t>堤丘</t>
  </si>
  <si>
    <t>南片江</t>
  </si>
  <si>
    <t>老司</t>
  </si>
  <si>
    <t>鳥飼</t>
  </si>
  <si>
    <t>東花畑</t>
  </si>
  <si>
    <t>長丘</t>
  </si>
  <si>
    <t>長住</t>
  </si>
  <si>
    <t>西長住</t>
  </si>
  <si>
    <t>名島</t>
  </si>
  <si>
    <t>能古</t>
  </si>
  <si>
    <t>野多目</t>
  </si>
  <si>
    <t>箱崎</t>
  </si>
  <si>
    <t>松島</t>
  </si>
  <si>
    <t>八田</t>
  </si>
  <si>
    <t>大原</t>
  </si>
  <si>
    <t>馬出</t>
  </si>
  <si>
    <t>福重</t>
  </si>
  <si>
    <t>室見</t>
  </si>
  <si>
    <t>舞松原</t>
  </si>
  <si>
    <t>若宮</t>
  </si>
  <si>
    <t>三苫</t>
  </si>
  <si>
    <t>原北</t>
  </si>
  <si>
    <t>美和台</t>
  </si>
  <si>
    <t>百道</t>
  </si>
  <si>
    <t>百道浜</t>
  </si>
  <si>
    <t>東若久</t>
  </si>
  <si>
    <t>横手</t>
  </si>
  <si>
    <t>訪問診療及び往診実施診療所（病院一覧）　　令和５年12月現在</t>
    <rPh sb="0" eb="4">
      <t>ホウモンシンリョウ</t>
    </rPh>
    <rPh sb="4" eb="5">
      <t>オヨ</t>
    </rPh>
    <rPh sb="6" eb="8">
      <t>オウシン</t>
    </rPh>
    <rPh sb="8" eb="10">
      <t>ジッシ</t>
    </rPh>
    <rPh sb="10" eb="13">
      <t>シンリョウショ</t>
    </rPh>
    <rPh sb="14" eb="16">
      <t>ビョウイン</t>
    </rPh>
    <rPh sb="16" eb="18">
      <t>イチラン</t>
    </rPh>
    <phoneticPr fontId="12"/>
  </si>
  <si>
    <t>※対応医療処置は条件がある場合がありますので、詳細は医療機関にお尋ねください。</t>
    <phoneticPr fontId="12"/>
  </si>
  <si>
    <t>包括</t>
    <rPh sb="0" eb="2">
      <t>ホウカツ</t>
    </rPh>
    <phoneticPr fontId="1"/>
  </si>
  <si>
    <t>小学
校区</t>
    <rPh sb="0" eb="2">
      <t>ショウガク</t>
    </rPh>
    <rPh sb="3" eb="5">
      <t>コウク</t>
    </rPh>
    <rPh sb="4" eb="5">
      <t>ク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</si>
  <si>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</si>
  <si>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所在地等</t>
    <rPh sb="0" eb="3">
      <t>ショザイチ</t>
    </rPh>
    <rPh sb="3" eb="4">
      <t>トウ</t>
    </rPh>
    <phoneticPr fontId="1"/>
  </si>
  <si>
    <t>主たる
診療科目</t>
    <rPh sb="0" eb="1">
      <t>シュ</t>
    </rPh>
    <rPh sb="4" eb="6">
      <t>シンリョウ</t>
    </rPh>
    <rPh sb="6" eb="8">
      <t>カモク</t>
    </rPh>
    <phoneticPr fontId="1"/>
  </si>
  <si>
    <t>訪問診療</t>
    <rPh sb="0" eb="2">
      <t>ホウモン</t>
    </rPh>
    <rPh sb="2" eb="4">
      <t>シンリョウ</t>
    </rPh>
    <phoneticPr fontId="1"/>
  </si>
  <si>
    <t>対応可能な訪問診療の距離</t>
    <rPh sb="0" eb="2">
      <t>タイオウ</t>
    </rPh>
    <rPh sb="2" eb="4">
      <t>カノウ</t>
    </rPh>
    <rPh sb="5" eb="9">
      <t>ホウモンシンリョウ</t>
    </rPh>
    <rPh sb="10" eb="12">
      <t>キョリ</t>
    </rPh>
    <phoneticPr fontId="12"/>
  </si>
  <si>
    <t>往診</t>
    <rPh sb="0" eb="2">
      <t>オウシン</t>
    </rPh>
    <phoneticPr fontId="1"/>
  </si>
  <si>
    <t>施設往診</t>
    <rPh sb="0" eb="2">
      <t>シセツ</t>
    </rPh>
    <rPh sb="2" eb="4">
      <t>オウシン</t>
    </rPh>
    <phoneticPr fontId="1"/>
  </si>
  <si>
    <t>受診時の送迎</t>
    <rPh sb="0" eb="3">
      <t>ジュシンジ</t>
    </rPh>
    <rPh sb="4" eb="6">
      <t>ソウゲイ</t>
    </rPh>
    <phoneticPr fontId="12"/>
  </si>
  <si>
    <t>訪問看護</t>
    <rPh sb="0" eb="2">
      <t>ホウモン</t>
    </rPh>
    <rPh sb="2" eb="4">
      <t>カンゴ</t>
    </rPh>
    <phoneticPr fontId="1"/>
  </si>
  <si>
    <t>外来リハビリ</t>
    <rPh sb="0" eb="2">
      <t>ガイライ</t>
    </rPh>
    <phoneticPr fontId="12"/>
  </si>
  <si>
    <t>訪問リハビリ</t>
    <rPh sb="0" eb="2">
      <t>ホウモン</t>
    </rPh>
    <phoneticPr fontId="1"/>
  </si>
  <si>
    <t>在宅看取り</t>
    <rPh sb="0" eb="2">
      <t>ザイタク</t>
    </rPh>
    <rPh sb="2" eb="4">
      <t>ミト</t>
    </rPh>
    <phoneticPr fontId="1"/>
  </si>
  <si>
    <t>認知症診断</t>
    <rPh sb="0" eb="3">
      <t>ニンチショウ</t>
    </rPh>
    <rPh sb="3" eb="5">
      <t>シンダン</t>
    </rPh>
    <phoneticPr fontId="1"/>
  </si>
  <si>
    <t>対応医療処置</t>
    <rPh sb="0" eb="2">
      <t>タイオウ</t>
    </rPh>
    <rPh sb="2" eb="4">
      <t>イリョウ</t>
    </rPh>
    <rPh sb="4" eb="6">
      <t>ショチ</t>
    </rPh>
    <phoneticPr fontId="1"/>
  </si>
  <si>
    <t>在支診又は在支病</t>
    <rPh sb="0" eb="3">
      <t>ザイシシン</t>
    </rPh>
    <rPh sb="3" eb="4">
      <t>マタ</t>
    </rPh>
    <rPh sb="5" eb="6">
      <t>ザイ</t>
    </rPh>
    <rPh sb="6" eb="7">
      <t>シ</t>
    </rPh>
    <rPh sb="7" eb="8">
      <t>ビョウ</t>
    </rPh>
    <phoneticPr fontId="1"/>
  </si>
  <si>
    <t>病床数</t>
    <rPh sb="0" eb="3">
      <t>ビョウショウスウ</t>
    </rPh>
    <phoneticPr fontId="1"/>
  </si>
  <si>
    <t>〒・住所</t>
    <rPh sb="2" eb="4">
      <t>ジュウショ</t>
    </rPh>
    <phoneticPr fontId="1"/>
  </si>
  <si>
    <t>①TEL
②FAX</t>
    <phoneticPr fontId="1"/>
  </si>
  <si>
    <t>ホーム
ページ</t>
    <phoneticPr fontId="12"/>
  </si>
  <si>
    <t>認知症治療
（BPSD除く）</t>
    <rPh sb="0" eb="3">
      <t>ニンチショウ</t>
    </rPh>
    <rPh sb="3" eb="5">
      <t>チリョウ</t>
    </rPh>
    <rPh sb="11" eb="12">
      <t>ノゾ</t>
    </rPh>
    <phoneticPr fontId="1"/>
  </si>
  <si>
    <t>麻薬疼痛管理</t>
    <rPh sb="0" eb="2">
      <t>マヤク</t>
    </rPh>
    <rPh sb="2" eb="4">
      <t>トウツウ</t>
    </rPh>
    <rPh sb="4" eb="6">
      <t>カンリ</t>
    </rPh>
    <phoneticPr fontId="1"/>
  </si>
  <si>
    <t>気管切開</t>
    <rPh sb="0" eb="2">
      <t>キカン</t>
    </rPh>
    <rPh sb="2" eb="4">
      <t>セッカイ</t>
    </rPh>
    <phoneticPr fontId="1"/>
  </si>
  <si>
    <t>人工呼吸器管理</t>
    <rPh sb="0" eb="2">
      <t>ジンコウ</t>
    </rPh>
    <rPh sb="2" eb="5">
      <t>コキュウキ</t>
    </rPh>
    <rPh sb="5" eb="7">
      <t>カンリ</t>
    </rPh>
    <phoneticPr fontId="1"/>
  </si>
  <si>
    <t>在宅酸素療法</t>
    <rPh sb="0" eb="2">
      <t>ザイタク</t>
    </rPh>
    <rPh sb="2" eb="4">
      <t>サンソ</t>
    </rPh>
    <rPh sb="4" eb="6">
      <t>リョウホウ</t>
    </rPh>
    <phoneticPr fontId="1"/>
  </si>
  <si>
    <t>胃ろう管理</t>
    <rPh sb="0" eb="1">
      <t>イ</t>
    </rPh>
    <rPh sb="3" eb="5">
      <t>カンリ</t>
    </rPh>
    <phoneticPr fontId="1"/>
  </si>
  <si>
    <t>経管栄養</t>
    <rPh sb="0" eb="4">
      <t>ケイカンエイヨウ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</si>
  <si>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</si>
  <si>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ストーマ管理</t>
    <rPh sb="4" eb="6">
      <t>カンリ</t>
    </rPh>
    <phoneticPr fontId="1"/>
  </si>
  <si>
    <t>褥瘡処置</t>
    <rPh sb="0" eb="2">
      <t>ジョクソウ</t>
    </rPh>
    <rPh sb="2" eb="4">
      <t>ショチ</t>
    </rPh>
    <phoneticPr fontId="1"/>
  </si>
  <si>
    <t>神経難病</t>
    <rPh sb="0" eb="2">
      <t>シンケイ</t>
    </rPh>
    <rPh sb="2" eb="4">
      <t>ナンビョウ</t>
    </rPh>
    <phoneticPr fontId="1"/>
  </si>
  <si>
    <t>在宅小児対応</t>
    <rPh sb="0" eb="2">
      <t>ザイタク</t>
    </rPh>
    <rPh sb="2" eb="4">
      <t>ショウニ</t>
    </rPh>
    <rPh sb="4" eb="6">
      <t>タイオウ</t>
    </rPh>
    <phoneticPr fontId="1"/>
  </si>
  <si>
    <t>社会福祉法人寿福祉会　福浜中央クリニック</t>
  </si>
  <si>
    <t>810-0066
福浜2-1-3</t>
  </si>
  <si>
    <t>①761-5115
②761-5125</t>
  </si>
  <si>
    <t>有</t>
    <rPh sb="0" eb="1">
      <t>アリ</t>
    </rPh>
    <phoneticPr fontId="12"/>
  </si>
  <si>
    <t>可</t>
  </si>
  <si>
    <t>16km</t>
  </si>
  <si>
    <t>〇</t>
  </si>
  <si>
    <t>東1</t>
  </si>
  <si>
    <t>しもじ内科クリニック</t>
  </si>
  <si>
    <t>811-0201
三苫3-2-49</t>
  </si>
  <si>
    <t>①605-6300
②605-6302</t>
  </si>
  <si>
    <t>要相談</t>
  </si>
  <si>
    <t>にしおか皮ふ科</t>
  </si>
  <si>
    <t>811-0201
三苫3-2-50</t>
  </si>
  <si>
    <t>①410-1686
②410-1687</t>
  </si>
  <si>
    <t>3km</t>
  </si>
  <si>
    <t>まつもと整形外科クリニック</t>
  </si>
  <si>
    <t>811-0202
和白3-27-64</t>
  </si>
  <si>
    <t>①605-6006
②605-6007</t>
  </si>
  <si>
    <t/>
  </si>
  <si>
    <t>医療法人あんのうクリニック</t>
  </si>
  <si>
    <t>811-0202
和白3-17-24</t>
  </si>
  <si>
    <t>①607-8455
②607-8451</t>
  </si>
  <si>
    <t>19</t>
  </si>
  <si>
    <t>榎本内科医院</t>
  </si>
  <si>
    <t>811-0202
和白5-9-7</t>
  </si>
  <si>
    <t>①606-3333
②606-3334</t>
  </si>
  <si>
    <t>和白クリニック</t>
  </si>
  <si>
    <t>811-0202
和白3-15-20</t>
  </si>
  <si>
    <t>①608-7707
②608-7702</t>
  </si>
  <si>
    <t>東福岡和仁会病院</t>
  </si>
  <si>
    <t>811-0204
奈多1-4-1</t>
  </si>
  <si>
    <t>①608-1511
②607-6942</t>
  </si>
  <si>
    <t>なた内科診療所</t>
  </si>
  <si>
    <t>811-0205
奈多団地27-3</t>
  </si>
  <si>
    <t>①607-5624
②607-5046</t>
  </si>
  <si>
    <t>0.5km</t>
  </si>
  <si>
    <t>医療法人香露木会上田内科クリニック</t>
  </si>
  <si>
    <t>811-0206
雁の巣1-4-7</t>
  </si>
  <si>
    <t>①605-7312
②605-7313</t>
  </si>
  <si>
    <t>5km</t>
  </si>
  <si>
    <t>雁の巣病院</t>
  </si>
  <si>
    <t>811-0206
雁の巣1-26-1</t>
  </si>
  <si>
    <t>①606-2861
②607-2211</t>
  </si>
  <si>
    <t>医療法人平塚医院</t>
  </si>
  <si>
    <t>811-0321
西戸崎1-8-6</t>
  </si>
  <si>
    <t>①603-0005
②603-0593</t>
  </si>
  <si>
    <t>1km</t>
  </si>
  <si>
    <t>東2</t>
  </si>
  <si>
    <t>あんどうクリニック</t>
  </si>
  <si>
    <t>811-0212
美和台4−1−1</t>
  </si>
  <si>
    <t>①606-2355
②608-2866</t>
  </si>
  <si>
    <t>2km</t>
  </si>
  <si>
    <t>社会医療法人財団池友会　福岡和白総合健診クリニック</t>
  </si>
  <si>
    <t>811-0213
和白丘2-11-17</t>
  </si>
  <si>
    <t>①608-0138
②607-5504</t>
  </si>
  <si>
    <t>医療法人坂本脳神経外科クリニック</t>
  </si>
  <si>
    <t>811-0213
和白丘2-2-36</t>
  </si>
  <si>
    <t>①605-8282
②605-8282</t>
  </si>
  <si>
    <t>秋山とおる整形外科医院</t>
  </si>
  <si>
    <t>811-0213
和白丘3-22-1</t>
  </si>
  <si>
    <t>①606-8111
②606-8146</t>
  </si>
  <si>
    <t>福岡和白病院</t>
  </si>
  <si>
    <t>811-0213
和白丘2-2-75</t>
  </si>
  <si>
    <t>①608-0001
②608-0233</t>
  </si>
  <si>
    <t>369</t>
  </si>
  <si>
    <t>医療法人三原クリニック</t>
  </si>
  <si>
    <t>811-0214
和白東2-13-35　ｳｲﾝｸﾞ友和1F</t>
  </si>
  <si>
    <t>①608-7300
②608-7307</t>
  </si>
  <si>
    <t>永野外科胃腸科医院</t>
  </si>
  <si>
    <t>811-0215
高美台2-4-27</t>
  </si>
  <si>
    <t>①607-3261
②607-6708</t>
  </si>
  <si>
    <t>東3</t>
  </si>
  <si>
    <t>三善病院</t>
  </si>
  <si>
    <t>813-0001
唐原4-18-15</t>
  </si>
  <si>
    <t>①661-1611
②661-1612</t>
  </si>
  <si>
    <t>15km</t>
  </si>
  <si>
    <t>135</t>
  </si>
  <si>
    <t>医療法人酒見内科胃腸科医院</t>
  </si>
  <si>
    <t>813-0003
香住ｹ丘3-3-13</t>
  </si>
  <si>
    <t>①681-0553
②662-7838</t>
  </si>
  <si>
    <t>たつやまファミリークリニック</t>
  </si>
  <si>
    <t>813-0003
香住ヶ丘6-8-14</t>
  </si>
  <si>
    <t>①674-2066
②674-2077</t>
  </si>
  <si>
    <t>たかもとホームクリニック</t>
  </si>
  <si>
    <t>813-0013
香椎駅前2-1-4</t>
  </si>
  <si>
    <t>①681-8811
②681-8088</t>
  </si>
  <si>
    <t>四つ葉在宅クリニック福岡東</t>
  </si>
  <si>
    <t>813-0013
香椎駅前2-1-8-102</t>
  </si>
  <si>
    <t>①692-2366
②692-2367</t>
  </si>
  <si>
    <t>医療法人涼和会　あまねクリニック</t>
  </si>
  <si>
    <t>813-0013
香椎駅前1-12-2　ASSET香椎4F</t>
  </si>
  <si>
    <t>①692-1234
②692-1237</t>
  </si>
  <si>
    <t>東4</t>
  </si>
  <si>
    <t>医療法人皓白会　きくかわ眼科</t>
  </si>
  <si>
    <t>813-0016
香椎浜4-1-8</t>
  </si>
  <si>
    <t>①201-2222
②201-6666</t>
  </si>
  <si>
    <t>10km</t>
  </si>
  <si>
    <t>ちはやACTクリニック</t>
  </si>
  <si>
    <t>813-0044
千早5-20-1　ﾆｭｰｶﾞｲﾔ千早BLDG.No18 701</t>
  </si>
  <si>
    <t>①674-0101
②674-0102</t>
  </si>
  <si>
    <t>はらまき内科消化器内科クリニック</t>
  </si>
  <si>
    <t>813-0044
千早6-5-13</t>
  </si>
  <si>
    <t>①681-1324
②663-7816</t>
  </si>
  <si>
    <t>2～3km</t>
  </si>
  <si>
    <t>医療法人輝栄会　トリニテ千早クリニック</t>
  </si>
  <si>
    <t>813-0044
千早5-2-22</t>
  </si>
  <si>
    <t>①410-1119
②410-1119</t>
  </si>
  <si>
    <t>医療法人輝栄会福岡輝栄会病院</t>
  </si>
  <si>
    <t>813-0044
千早4-14-40</t>
  </si>
  <si>
    <t>①681-3115
②681-3972</t>
  </si>
  <si>
    <t>医療法人宮近整形外科医院</t>
  </si>
  <si>
    <t>813-0044
千早1-6-11</t>
  </si>
  <si>
    <t>①672-0071
②672-1358</t>
  </si>
  <si>
    <t>医療法人福香会おくだクリニック</t>
  </si>
  <si>
    <t>813-0044
千早2-4-18</t>
  </si>
  <si>
    <t>①661-9555
②661-9578</t>
  </si>
  <si>
    <t>東4</t>
    <phoneticPr fontId="12"/>
  </si>
  <si>
    <t>千鳥橋病院附属城浜診療所</t>
  </si>
  <si>
    <t>813-0044
千早1-6-8</t>
  </si>
  <si>
    <t>①671-3031
②662-5011</t>
  </si>
  <si>
    <t>東10</t>
  </si>
  <si>
    <t>医療法人福島整形外科クリニック</t>
  </si>
  <si>
    <t>813-0044
千早4-93-2-201</t>
  </si>
  <si>
    <t>①663-5800
②663-5801</t>
  </si>
  <si>
    <t>国家公務員共済組合連合会千早病院</t>
  </si>
  <si>
    <t>813-0044
千早2-30-1</t>
  </si>
  <si>
    <t>①661-2211
②683-0411</t>
  </si>
  <si>
    <t>矢野循環器科内科クリニック</t>
  </si>
  <si>
    <t>813-0044
千早5-15-27　ｱｰｻｰ香椎倶楽部2F201</t>
  </si>
  <si>
    <t>①663-5200
②663-0021</t>
  </si>
  <si>
    <t>東5</t>
  </si>
  <si>
    <t>青葉レディースクリニック</t>
  </si>
  <si>
    <t>813-0036
若宮5-18-21</t>
  </si>
  <si>
    <t>①663-8103
②662-0800</t>
  </si>
  <si>
    <t>医療法人　三好医院</t>
  </si>
  <si>
    <t>813-0036
若宮5-3-45</t>
  </si>
  <si>
    <t>①682-1547
②682-1291</t>
  </si>
  <si>
    <t>賀数耳鼻咽喉科医院</t>
  </si>
  <si>
    <t>813-0036
若宮4-2-20</t>
  </si>
  <si>
    <t>①661-7132
②661-7148</t>
  </si>
  <si>
    <t>いわくに内科クリニック</t>
  </si>
  <si>
    <t>813-0041
水谷2-1-1</t>
  </si>
  <si>
    <t>①683-1877
②683-1878</t>
  </si>
  <si>
    <t>iwakuni-naika.jp</t>
  </si>
  <si>
    <t>ふくどめ内科医院</t>
  </si>
  <si>
    <t>813-0041
水谷2-8-50</t>
  </si>
  <si>
    <t>①681-1516
②405-7338</t>
  </si>
  <si>
    <t>荒川内科循環器科クリニック</t>
  </si>
  <si>
    <t>813-0042
舞松原5-27-25　舞松原MCﾋﾞﾙ1F</t>
  </si>
  <si>
    <t>①683-0333
②683-0241</t>
  </si>
  <si>
    <t>医療法人中村内科医院</t>
  </si>
  <si>
    <t>813-0042
舞松原1-6-18</t>
  </si>
  <si>
    <t>①681-7363
②682-4091</t>
  </si>
  <si>
    <t>るり内科クリニック</t>
  </si>
  <si>
    <t>813-0042
舞松原2-12-25</t>
  </si>
  <si>
    <t>①663-5201
②663-5203</t>
  </si>
  <si>
    <t>医療法人安田クリニック</t>
  </si>
  <si>
    <t>813-0042
舞松原1-14-82</t>
  </si>
  <si>
    <t>①662-7100
②662-7100</t>
  </si>
  <si>
    <t>医療法人社団　かもりクリニック</t>
  </si>
  <si>
    <t>813-0042
舞松原1-11-11</t>
  </si>
  <si>
    <t>①661-3311
②</t>
    <phoneticPr fontId="12"/>
  </si>
  <si>
    <t>東6</t>
  </si>
  <si>
    <t>みどりのクリニック</t>
  </si>
  <si>
    <t>813-0024
名子1-18-9</t>
  </si>
  <si>
    <t>①691-0045
②691-0065</t>
  </si>
  <si>
    <t>医療法人田辺整形外科医院</t>
  </si>
  <si>
    <t>813-0025
青葉2-1-16</t>
  </si>
  <si>
    <t>①691-9119
②691-9120</t>
  </si>
  <si>
    <t>かつだ内科・循環器内科クリニック</t>
  </si>
  <si>
    <t>813-0025
青葉7-6−1</t>
  </si>
  <si>
    <t>①674-5039
②674-5040</t>
  </si>
  <si>
    <t>医療法人あおばクリニック</t>
  </si>
  <si>
    <t>813-0025
青葉3-1-6</t>
  </si>
  <si>
    <t>①663-2037
②663-2039</t>
  </si>
  <si>
    <t>添島内科医院</t>
  </si>
  <si>
    <t>813-0031
八田1-14-13</t>
  </si>
  <si>
    <t>①691-3663
②691-3661</t>
  </si>
  <si>
    <t>たたらリハビリテーション病院</t>
  </si>
  <si>
    <t>813-0031
八田1-4-66</t>
  </si>
  <si>
    <t>①691-5508
②691-5595</t>
  </si>
  <si>
    <t>宮岡皮膚科医院</t>
  </si>
  <si>
    <t>813-0032
土井1-21-1　ｻﾝｺ-ﾋﾞﾙ2F</t>
  </si>
  <si>
    <t>①691-2778
②691-2778</t>
  </si>
  <si>
    <t>可</t>
    <rPh sb="0" eb="1">
      <t>カ</t>
    </rPh>
    <phoneticPr fontId="12"/>
  </si>
  <si>
    <t>石橋整形外科</t>
  </si>
  <si>
    <t>813-0032
土井1-1-3</t>
  </si>
  <si>
    <t>①691-1031
②691-1032</t>
  </si>
  <si>
    <t>http?//isibasi-seikei.jp</t>
  </si>
  <si>
    <t>おおがみ医院</t>
  </si>
  <si>
    <t>813-0033
多-良1-7-2</t>
  </si>
  <si>
    <t>①663-1919
②672-8490</t>
  </si>
  <si>
    <t>宮﨑内科クリニック</t>
  </si>
  <si>
    <t>813-0033
多々良1-25-23-1-D</t>
  </si>
  <si>
    <t>①681-6777
②681-8759</t>
  </si>
  <si>
    <t>医療法人　辻内科クリニック</t>
  </si>
  <si>
    <t>813-0034
多の津1-7-1</t>
  </si>
  <si>
    <t>①622-5800
②622-6118</t>
  </si>
  <si>
    <t>東7</t>
  </si>
  <si>
    <t>医療法人ホームケア　よつばの杜クリニック</t>
  </si>
  <si>
    <t>813-0035
松崎4-40-18</t>
  </si>
  <si>
    <t>①674-1212
②691-8671</t>
  </si>
  <si>
    <t>医療法人松崎クリニック</t>
  </si>
  <si>
    <t>813-0035
松崎2-22-6</t>
  </si>
  <si>
    <t>①672-1700
②672-5777</t>
  </si>
  <si>
    <t>あだち耳鼻咽喉科</t>
  </si>
  <si>
    <t>813-0043
名島2-30-16</t>
  </si>
  <si>
    <t>①710-8733
②710-8732</t>
  </si>
  <si>
    <t>たろうクリニック</t>
  </si>
  <si>
    <t>813-0043
名島1-1-31</t>
  </si>
  <si>
    <t>①410-3333
②410-3332</t>
  </si>
  <si>
    <t>松井内科胃腸クリニック</t>
  </si>
  <si>
    <t>813-0043
名島2-2-22</t>
  </si>
  <si>
    <t>①673-7800
②673-7801</t>
  </si>
  <si>
    <t>医療法人池田小児科内科クリニック</t>
  </si>
  <si>
    <t>813-0043
名島2-22-10</t>
  </si>
  <si>
    <t>①681-0017
②681-0017</t>
  </si>
  <si>
    <t>東8</t>
  </si>
  <si>
    <t>医療法人田村医院</t>
  </si>
  <si>
    <t>812-0053
箱崎1-24-31</t>
  </si>
  <si>
    <t>①651-2310
②651-1853</t>
  </si>
  <si>
    <t>古賀医院</t>
  </si>
  <si>
    <t>812-0053
箱崎1-20-18</t>
  </si>
  <si>
    <t>①651-0225
②651-1710</t>
  </si>
  <si>
    <t>たなか内科クリニック</t>
  </si>
  <si>
    <t>812-0053
箱崎1-5-7</t>
  </si>
  <si>
    <t>①643-6777
②643-6776</t>
  </si>
  <si>
    <t>はーとクリニック</t>
  </si>
  <si>
    <t>812-0053
箱崎5-11-10</t>
  </si>
  <si>
    <t>①632-7111
②632-7110</t>
  </si>
  <si>
    <t>よしむら脳神経外科・頭痛クリニック</t>
  </si>
  <si>
    <t>812-0053
箱崎6-13-3</t>
  </si>
  <si>
    <t>①632-2288
②632-2274</t>
  </si>
  <si>
    <t>医療法人貝塚病院</t>
  </si>
  <si>
    <t>812-0053
箱崎7-7-27</t>
  </si>
  <si>
    <t>①632-3333
②632-2230</t>
  </si>
  <si>
    <t>199</t>
  </si>
  <si>
    <t>医療法人陣内整形外科内科医院</t>
  </si>
  <si>
    <t>812-0053
箱崎6-12-50</t>
  </si>
  <si>
    <t>①651-0747
②651-0747</t>
  </si>
  <si>
    <t>二宮医院</t>
  </si>
  <si>
    <t>812-0053
箱崎2-4-1</t>
  </si>
  <si>
    <t>①651-1327
②651-2592</t>
  </si>
  <si>
    <t>日浅循環器内科クリニック</t>
  </si>
  <si>
    <t>812-0054
馬出1-24-42　ﾆｭ-ｳｪ-ﾌﾞ博多ﾋﾞﾙ3F</t>
  </si>
  <si>
    <t>①645-1155
②645-1157</t>
  </si>
  <si>
    <t>増田内科小児科医院</t>
  </si>
  <si>
    <t>812-0054
馬出5-35-17</t>
  </si>
  <si>
    <t>①651-2824
②651-2814</t>
  </si>
  <si>
    <t>八木病院</t>
  </si>
  <si>
    <t>812-0054
馬出2-21-25</t>
  </si>
  <si>
    <t>①651-0022
②631-1919</t>
  </si>
  <si>
    <t>医療法人健誠会ゆめタウン総合クリニック</t>
  </si>
  <si>
    <t>812-0055
東浜1-1-1　ゆめﾀｳﾝ2F</t>
  </si>
  <si>
    <t>①631-8027
②631-8029</t>
  </si>
  <si>
    <t>10km以内</t>
    <phoneticPr fontId="12"/>
  </si>
  <si>
    <t>東9</t>
  </si>
  <si>
    <t>社会医療法人財団　池友会　香椎丘リハビリテーション病院</t>
  </si>
  <si>
    <t>813-0002
下原2-24-36</t>
  </si>
  <si>
    <t>①662-3200
②662-3303</t>
  </si>
  <si>
    <t>福岡東ひかりクリニック</t>
  </si>
  <si>
    <t>813-0002
下原4-2-1</t>
  </si>
  <si>
    <t>①674-1205
②674-1207</t>
  </si>
  <si>
    <t>fh-hikari-cl.com</t>
  </si>
  <si>
    <t>医療法人美土里会近藤内科クリニック</t>
  </si>
  <si>
    <t>813-0011
香椎4-1-30</t>
  </si>
  <si>
    <t>①663-5111
②663-5150</t>
  </si>
  <si>
    <t>香椎原病院</t>
  </si>
  <si>
    <t>813-0011
香椎3-3-1</t>
  </si>
  <si>
    <t>①662-1333
②662-1330</t>
  </si>
  <si>
    <t>東区全域</t>
  </si>
  <si>
    <t>疋田病院</t>
  </si>
  <si>
    <t>813-0011
香椎4-8-15</t>
  </si>
  <si>
    <t>①681-3111
②682-2780</t>
  </si>
  <si>
    <t>香椎療養所</t>
  </si>
  <si>
    <t>813-0011
香椎1-9-15</t>
  </si>
  <si>
    <t>①661-1083
②661-1084</t>
  </si>
  <si>
    <t>医療法人健悠会　田坂医院</t>
  </si>
  <si>
    <t>813-0014
香椎台1-5-17</t>
  </si>
  <si>
    <t>①661-6730
②410-1225</t>
  </si>
  <si>
    <t>照葉浅部クリニック</t>
  </si>
  <si>
    <t>813-0017
香椎照葉2-2-7</t>
  </si>
  <si>
    <t>①202-2000
②202-2010</t>
  </si>
  <si>
    <t>照葉北</t>
  </si>
  <si>
    <t>医療法人海陽会まえだクリニック</t>
  </si>
  <si>
    <t>813-0017
香椎照葉3-4-5　2F</t>
  </si>
  <si>
    <t>①410-5222
②410-5212</t>
  </si>
  <si>
    <t>医療法人相生会　福岡みらい病院</t>
  </si>
  <si>
    <t>813-0017
香椎照葉3-5-1</t>
  </si>
  <si>
    <t>①662-3001
②662-3002</t>
  </si>
  <si>
    <t>418</t>
  </si>
  <si>
    <t>照葉こどもクリニック</t>
  </si>
  <si>
    <t>813-0017
香椎照葉5-2-19-2F</t>
  </si>
  <si>
    <t>①663-5015
②663-5018</t>
  </si>
  <si>
    <t>可(小児のみ)</t>
  </si>
  <si>
    <t>医療法人江森医院</t>
  </si>
  <si>
    <t>813-0045
城浜団地8-2</t>
  </si>
  <si>
    <t>①661-2525
②671-7351</t>
  </si>
  <si>
    <t>4（休床中）</t>
  </si>
  <si>
    <t>川﨑外科整形外科医院</t>
  </si>
  <si>
    <t>813-0045
城浜団地8ｰ3</t>
  </si>
  <si>
    <t>①671-0061
②401-9676</t>
  </si>
  <si>
    <t>東11</t>
  </si>
  <si>
    <t>医療法人髙野胃腸科医院</t>
  </si>
  <si>
    <t>812-0061
筥松2-24-11</t>
  </si>
  <si>
    <t>①622-1461
②612-5140</t>
  </si>
  <si>
    <t>14</t>
  </si>
  <si>
    <t>秋吉整形外科</t>
  </si>
  <si>
    <t>812-0061
筥松3-19-72</t>
  </si>
  <si>
    <t>①624-1055
②624-1066</t>
  </si>
  <si>
    <t>akiyoshi-cl.com</t>
  </si>
  <si>
    <t>まつしま内科クリニック</t>
  </si>
  <si>
    <t>812-0062
松島1-40-2</t>
  </si>
  <si>
    <t>医療法人神戸整形外科医院</t>
  </si>
  <si>
    <t>812-0063
原田1-2-23</t>
  </si>
  <si>
    <t>①621-4934
②623-9017</t>
  </si>
  <si>
    <t>医療法人井本クリニック</t>
  </si>
  <si>
    <t>812-0063
原田1-41-15</t>
  </si>
  <si>
    <t>①621-3455
②621-3705</t>
  </si>
  <si>
    <t>はやぶさ在宅クリニック</t>
  </si>
  <si>
    <t>813-0062
松島6-5-8　ｱﾊﾞﾝｾ松島101</t>
  </si>
  <si>
    <t>①402-0526
②402-0527</t>
  </si>
  <si>
    <t>博多
1</t>
    <phoneticPr fontId="12"/>
  </si>
  <si>
    <t>医療法人　蓮珠会　太田医院　</t>
  </si>
  <si>
    <t>812-0024
綱場町1-10</t>
  </si>
  <si>
    <t>①291-0417
②291-0973</t>
  </si>
  <si>
    <t>つつみクリニック福岡</t>
  </si>
  <si>
    <t>812-0025
店屋町1-31　博多ｱｰﾊﾞﾝｽｸｴｱ1.2F</t>
  </si>
  <si>
    <t>①273-2222
②273-2221</t>
  </si>
  <si>
    <t>木梨整形外科医院</t>
  </si>
  <si>
    <t>812-0027
下川端町9-18</t>
  </si>
  <si>
    <t>①291-6828
②291-6828</t>
  </si>
  <si>
    <t>原三信おおはまクリニック</t>
  </si>
  <si>
    <t>812-0034
下呉服町2-13</t>
  </si>
  <si>
    <t>①283-5121
②283-5131</t>
  </si>
  <si>
    <t>メンタルクリニック倉掛</t>
  </si>
  <si>
    <t>812-0036
上呉服町10-10　呉服町ﾋﾞｼﾞﾈｽｾﾝﾀ-ﾋﾞﾙ2F</t>
  </si>
  <si>
    <t>①261-5330
②261-5331</t>
  </si>
  <si>
    <t>医療法人牟田内科クリニック</t>
  </si>
  <si>
    <t>812-0036
上呉服町10-1</t>
  </si>
  <si>
    <t>①281-7113
②281-7120</t>
  </si>
  <si>
    <t>もとこクリニック祇園</t>
  </si>
  <si>
    <t>812-0038
祇園町2-8 ﾘｱﾝ祇園ﾋﾞﾙ2F</t>
  </si>
  <si>
    <t>①282-4114
②282-4112</t>
  </si>
  <si>
    <t>貝原整形外科医院</t>
  </si>
  <si>
    <t>812-0038
祇園町8-20</t>
  </si>
  <si>
    <t>①271-6116
②271-6116</t>
  </si>
  <si>
    <t>博多セントラルクリニック</t>
  </si>
  <si>
    <t>812-0038
祇園町8-12-624</t>
  </si>
  <si>
    <t>①263-7121
②263-7110</t>
  </si>
  <si>
    <t>医療法人上栄会　博多冷泉まごころクリニック</t>
  </si>
  <si>
    <t>812-0039
冷泉町7-19　NRﾋﾞﾙ1F</t>
  </si>
  <si>
    <t>①271-2525
②271-2526</t>
  </si>
  <si>
    <t>大博通り内科・総合診療クリニック</t>
  </si>
  <si>
    <t>812-0039
冷泉町5-32　ｵ-ｼｬﾝ博多ﾋﾞﾙ1F</t>
  </si>
  <si>
    <t>①283-7041
②283-7055</t>
  </si>
  <si>
    <t>医療法人加藤神経科クリニック</t>
  </si>
  <si>
    <t>812-0044
千代4-21-18</t>
  </si>
  <si>
    <t>①651-2610
②651-7146</t>
  </si>
  <si>
    <t>おおはら脳神経クリニック</t>
  </si>
  <si>
    <t>812-0044
千代4-29-24　三原第3ﾋﾞﾙ2F</t>
  </si>
  <si>
    <t>①633-3111
②633-3112</t>
  </si>
  <si>
    <t>ちどりばし在宅診療所</t>
  </si>
  <si>
    <t>812-0044
千代5-16-1</t>
  </si>
  <si>
    <t>①651-8101
②651-1016</t>
  </si>
  <si>
    <t>内科・循環器内科　西坂医院</t>
  </si>
  <si>
    <t>812-0044
千代4-29-46-1F</t>
  </si>
  <si>
    <t>①555-3117
②555-3118</t>
    <phoneticPr fontId="12"/>
  </si>
  <si>
    <t>やまもと皮ふ科</t>
  </si>
  <si>
    <t>812-0044
千代1-2-1　BRANCH博多ﾊﾟﾋﾟﾖﾝｶﾞ-ﾃﾞﾝ</t>
  </si>
  <si>
    <t>①643-5321
②643-5330</t>
  </si>
  <si>
    <t>y-hifu.com</t>
  </si>
  <si>
    <t>医療法人　梅野小児科内科医院</t>
  </si>
  <si>
    <t>812-0044
千代1-33-2</t>
  </si>
  <si>
    <t>①651-3558
②292-7770</t>
  </si>
  <si>
    <t>医療法人　優豊会　パピヨン乳腺クリニック</t>
  </si>
  <si>
    <t>812-0044
千代1-1-55</t>
  </si>
  <si>
    <t>①409-9311
②409-9315</t>
  </si>
  <si>
    <t>社会医療法人社団至誠会　木村病院</t>
  </si>
  <si>
    <t>812-0044
千代2-13-19</t>
  </si>
  <si>
    <t>①641-1966
②651-7210</t>
  </si>
  <si>
    <t>121</t>
  </si>
  <si>
    <t>千代診療所</t>
  </si>
  <si>
    <t>812-0044
千代5-11-38</t>
  </si>
  <si>
    <t>①651-0726
②651-6135</t>
  </si>
  <si>
    <t>博多パークサイドクリニック</t>
  </si>
  <si>
    <t>812-0044
千代1-31-24　ｱﾎﾟﾛﾋﾞﾙ2F</t>
  </si>
  <si>
    <t>①632-3222
②632-3222</t>
  </si>
  <si>
    <t>博多
2</t>
    <phoneticPr fontId="12"/>
  </si>
  <si>
    <t>医療法人ながら医院</t>
  </si>
  <si>
    <t>812-0007
東比恵3-20-1</t>
  </si>
  <si>
    <t>①411-2358
②411-2557</t>
  </si>
  <si>
    <t>医療法人増田耳鼻咽喉科医院</t>
  </si>
  <si>
    <t>812-0007
東比恵4-4-10</t>
  </si>
  <si>
    <t>①411-0845
②411-0876</t>
  </si>
  <si>
    <t>20km</t>
  </si>
  <si>
    <t>医療法人遊行会藤川メディケアクリニック</t>
  </si>
  <si>
    <t>812-0008
東光2-22-25</t>
  </si>
  <si>
    <t>①432-6166
②432-6165</t>
  </si>
  <si>
    <t>特別養護老人ホームマザーハート医務室</t>
  </si>
  <si>
    <t>812-0008
東光2-8-23</t>
  </si>
  <si>
    <t>①441-3630
②441-3631</t>
  </si>
  <si>
    <t>さかもと内科クリニック</t>
  </si>
  <si>
    <t>812-0011
博多駅前2-3-7-2F</t>
  </si>
  <si>
    <t>①472-9477
②292-5903</t>
  </si>
  <si>
    <t>医)博多駅東クリニック</t>
  </si>
  <si>
    <t>812-0011
博多駅東1-13-9　いちご博多駅東ﾋﾞﾙ2F</t>
  </si>
  <si>
    <t>①473-9177
②481-6245</t>
  </si>
  <si>
    <t>医療法人朝日クリニック秋本神経科</t>
  </si>
  <si>
    <t>812-0011
博多駅前2-1-1</t>
  </si>
  <si>
    <t>①411-2758
②411-2758</t>
  </si>
  <si>
    <t>まつしまメンタルクリニック</t>
  </si>
  <si>
    <t>812-0013
博多駅東1-13-17　松岡ﾋﾞﾙ2F</t>
  </si>
  <si>
    <t>①432-6110
②432-6112</t>
  </si>
  <si>
    <t>みらいクリニック</t>
  </si>
  <si>
    <t>812-0013
博多駅東1-13-31　6F</t>
  </si>
  <si>
    <t>①415-2153
②415-2154</t>
  </si>
  <si>
    <t>光の庭メンタルクリニック</t>
  </si>
  <si>
    <t>812-0013
博多駅東1-13-1-5F</t>
  </si>
  <si>
    <t>①292-8336
②292-8337</t>
  </si>
  <si>
    <t>ブレインメディカルクリニック博多</t>
  </si>
  <si>
    <t>812-0043
堅粕4-26-7</t>
  </si>
  <si>
    <t>①710-7724
②710-7723</t>
  </si>
  <si>
    <t>博多メディカルクリニック</t>
  </si>
  <si>
    <t>812-0043
堅粕4-16-21</t>
  </si>
  <si>
    <t>①710-7600
②710-7601</t>
  </si>
  <si>
    <t>博多
3</t>
    <phoneticPr fontId="12"/>
  </si>
  <si>
    <t>ふじ養生クリニック福岡</t>
  </si>
  <si>
    <t>812-0011
博多駅前3-7-34　第2博多ｸﾘｴｲﾄﾋﾞﾙ3F</t>
  </si>
  <si>
    <t>①409-1345
②409-1346</t>
  </si>
  <si>
    <t>かなみやクリニック</t>
  </si>
  <si>
    <t>812-0016
博多駅南1-3-11　KDX博多南ﾋﾞﾙ1F</t>
  </si>
  <si>
    <t>①432-0738
②432-0737</t>
  </si>
  <si>
    <t>山茶花在宅クリニック</t>
  </si>
  <si>
    <t>812-0016
博多駅南3-4-36-101</t>
  </si>
  <si>
    <t>①402-0604
②402-0605</t>
  </si>
  <si>
    <t>伊東外科医院</t>
  </si>
  <si>
    <t>812-0016
博多駅南5-11-16</t>
  </si>
  <si>
    <t>①431-7685
②431-7686</t>
  </si>
  <si>
    <t>博多南ビル内科クリニック</t>
  </si>
  <si>
    <t>812-0016
博多駅南1-3-11-4F</t>
  </si>
  <si>
    <t>①451-3030
②</t>
  </si>
  <si>
    <t>矢住医院</t>
  </si>
  <si>
    <t>812-0017
美野島2-11-16</t>
  </si>
  <si>
    <t>①451-0527
②451-0528</t>
  </si>
  <si>
    <t>医療法人　小野病院</t>
  </si>
  <si>
    <t>812-0017
美野島3-5-2</t>
  </si>
  <si>
    <t>①431-1788
②474-7497</t>
  </si>
  <si>
    <t>医療法人弘照会　城山国際医院</t>
  </si>
  <si>
    <t>812-0018
住吉4-8-24-5F</t>
  </si>
  <si>
    <t>①411-2177
②411-2178</t>
  </si>
  <si>
    <t>博腎会病院</t>
  </si>
  <si>
    <t>812-0018
住吉2-21-21</t>
  </si>
  <si>
    <t>①272-0565
②272-1092</t>
  </si>
  <si>
    <t>安部整形外科クリニック</t>
  </si>
  <si>
    <t>812-0018
住吉4-8-24-2F</t>
  </si>
  <si>
    <t>①431-1901
②431-1905</t>
  </si>
  <si>
    <t>医療法人慈生会福岡がん総合クリニック</t>
  </si>
  <si>
    <t>812-0018
住吉3-1-1　富士ﾌｲﾙﾑ福岡ﾋﾞﾙ6F</t>
  </si>
  <si>
    <t>①282-7696
②405-6376</t>
  </si>
  <si>
    <t>医療法人平井クリニック</t>
  </si>
  <si>
    <t>812-0018
住吉5-12-20</t>
  </si>
  <si>
    <t>①474-4733
②474-5705</t>
  </si>
  <si>
    <t>博多
4</t>
    <phoneticPr fontId="12"/>
  </si>
  <si>
    <t>空港前田中医院</t>
  </si>
  <si>
    <t>812-0002
空港前3-9-1</t>
  </si>
  <si>
    <t>①621-4728
②621-4757</t>
  </si>
  <si>
    <t>介護老人福祉施設アットホーム博多の森医務室</t>
  </si>
  <si>
    <t>812-0855
下月隈73-1</t>
  </si>
  <si>
    <t>①623-6236
②623-6116</t>
  </si>
  <si>
    <t>あゆ在宅クリニック</t>
  </si>
  <si>
    <t>812-0858
月隈2-5-47-305</t>
  </si>
  <si>
    <t>①710-0310
②710-0311</t>
  </si>
  <si>
    <t>医療法人相生会　金隈病院</t>
  </si>
  <si>
    <t>812-0863
金の隈3-24-16</t>
  </si>
  <si>
    <t>①504-0097
②504-1502</t>
  </si>
  <si>
    <t>博多
5</t>
    <phoneticPr fontId="12"/>
  </si>
  <si>
    <t>みのだ内科クリニック</t>
  </si>
  <si>
    <t>812-0871
東雲町2-3-26</t>
  </si>
  <si>
    <t>①558-9596
②558-9597</t>
  </si>
  <si>
    <t>重松内科医院</t>
  </si>
  <si>
    <t>812-0882
麦野4-32-15</t>
  </si>
  <si>
    <t>①571-4350
②585-7108</t>
  </si>
  <si>
    <t>医療法人寛惠会がんこクリニック</t>
  </si>
  <si>
    <t>812-0888
板付1-5-9</t>
  </si>
  <si>
    <t>①260-8376
②413-1313</t>
  </si>
  <si>
    <t xml:space="preserve"> http://gankoclinic.jp/</t>
  </si>
  <si>
    <t>平橋内科医院</t>
  </si>
  <si>
    <t>812-0888
板付7-2-1</t>
  </si>
  <si>
    <t>①581-9357
②585-3213</t>
  </si>
  <si>
    <t>博多
6</t>
    <phoneticPr fontId="12"/>
  </si>
  <si>
    <t>もりはら内科クリニック</t>
  </si>
  <si>
    <t>812-0016
博多駅南6-1-7</t>
  </si>
  <si>
    <t>①477-1012
②477-1013</t>
  </si>
  <si>
    <t>駅みなみウイメンズクリニック</t>
  </si>
  <si>
    <t>812-0016
博多駅南6-1-8</t>
  </si>
  <si>
    <t>①477-2440
②477-2441</t>
  </si>
  <si>
    <t>桑原病院</t>
  </si>
  <si>
    <t>812-0892
東那珂1-17-11</t>
  </si>
  <si>
    <t>①411-4647
②474-9510</t>
  </si>
  <si>
    <t>ケアイン博多医務室</t>
  </si>
  <si>
    <t>812-0892
東那珂1-8-8</t>
  </si>
  <si>
    <t>①452-0005
②452-0020</t>
  </si>
  <si>
    <t>うちかど脳神経外科クリニック</t>
  </si>
  <si>
    <t>812-0893
那珂1-2-3</t>
  </si>
  <si>
    <t>①477-2355
②477-2325</t>
  </si>
  <si>
    <t>医療法人原田医院</t>
  </si>
  <si>
    <t>812-0894
諸岡3-6-25</t>
  </si>
  <si>
    <t>①571-4309
②585-5701</t>
  </si>
  <si>
    <t>さく病院</t>
  </si>
  <si>
    <t>812-0895
竹下4-6-25</t>
  </si>
  <si>
    <t>①471-1139
②451-5829</t>
  </si>
  <si>
    <t>172</t>
  </si>
  <si>
    <t>森山循環器内科医院</t>
  </si>
  <si>
    <t>812-0895
竹下2-10-30</t>
  </si>
  <si>
    <t>①431-0123
②431-0565</t>
  </si>
  <si>
    <t>保険診療範囲内</t>
  </si>
  <si>
    <t>さかい内科・内視鏡クリニック</t>
  </si>
  <si>
    <t>812-0897
半道橋2-7-50</t>
  </si>
  <si>
    <t>①482-3966
②415-6407</t>
  </si>
  <si>
    <t>博多
7</t>
    <phoneticPr fontId="12"/>
  </si>
  <si>
    <t>みやざき整形外科リハビリテーションクリニック</t>
  </si>
  <si>
    <t>812-0873
西春町3-1-2</t>
  </si>
  <si>
    <t>①589-3832
②589-3838</t>
  </si>
  <si>
    <t>医療法人誠仁会籠田医院</t>
  </si>
  <si>
    <t>812-0873
西春町1-2-16</t>
  </si>
  <si>
    <t>①501-7535
②501-7502</t>
  </si>
  <si>
    <t>南福岡さくらクリニック</t>
  </si>
  <si>
    <t>812-0873
西春町3-1-1</t>
  </si>
  <si>
    <t>①581-0803
②581-0820</t>
  </si>
  <si>
    <t>シグマクリニック</t>
  </si>
  <si>
    <t>812-0875
新和町2-5-11</t>
  </si>
  <si>
    <t>①589-0012
②589-0013</t>
  </si>
  <si>
    <t>くまクリニック</t>
  </si>
  <si>
    <t>812-0879
銀天町2-2-3</t>
  </si>
  <si>
    <t>①575-3112
②575-3116</t>
  </si>
  <si>
    <t>戸早医院</t>
  </si>
  <si>
    <t>812-0879
銀天町3-1-11</t>
  </si>
  <si>
    <t>①581-0051
②573-4437</t>
  </si>
  <si>
    <t>医療法人濱整形外科医院</t>
  </si>
  <si>
    <t>812-0883
南本町2-1-9</t>
  </si>
  <si>
    <t>①502-0080
②502-0080</t>
  </si>
  <si>
    <t>山口医院</t>
  </si>
  <si>
    <t>812-0885
相生町3-2-10</t>
  </si>
  <si>
    <t>①581-1079
②591-4993</t>
  </si>
  <si>
    <t>友田病院</t>
  </si>
  <si>
    <t>812-0894
諸岡4-28-24</t>
  </si>
  <si>
    <t>①591-8088
②591-8090</t>
  </si>
  <si>
    <t>72</t>
  </si>
  <si>
    <t>博多
8</t>
    <phoneticPr fontId="12"/>
  </si>
  <si>
    <t>医療法人小さな診療所</t>
  </si>
  <si>
    <t>812-0041
吉塚1-27-7</t>
  </si>
  <si>
    <t>①409-3270
②409-3271</t>
  </si>
  <si>
    <t>医療法人れぐと会せいわ整形外科内科医院</t>
  </si>
  <si>
    <t>812-0041
吉塚8-1-12</t>
  </si>
  <si>
    <t>①612-1200
②612-7572</t>
  </si>
  <si>
    <t>こうけん医院</t>
  </si>
  <si>
    <t>812-0041
吉塚3-7-19</t>
  </si>
  <si>
    <t>①621-0043
②622-6530</t>
  </si>
  <si>
    <t>ひまわりホームクリニック</t>
  </si>
  <si>
    <t>812-0041
吉塚4-2-23-802</t>
  </si>
  <si>
    <t>①292-1688
②292-1689</t>
  </si>
  <si>
    <t>森本医院</t>
  </si>
  <si>
    <t>812-0041
吉塚1-4-14</t>
  </si>
  <si>
    <t>①622-1581
②622-1581</t>
  </si>
  <si>
    <t>医療法人　誠十字クリニック</t>
  </si>
  <si>
    <t>812-0041
吉塚5-6-32</t>
  </si>
  <si>
    <t>①622-9030
②622-9031</t>
  </si>
  <si>
    <t>医療法人相生会　新吉塚病院</t>
  </si>
  <si>
    <t>812-0041
吉塚7-6-29</t>
  </si>
  <si>
    <t>①621-3706
②622-8752</t>
  </si>
  <si>
    <t>吉永皮膚科医院</t>
  </si>
  <si>
    <t>812-0041
吉塚1-27-30</t>
  </si>
  <si>
    <t>①621-2421
②621-2421</t>
  </si>
  <si>
    <t>木村内科医院</t>
  </si>
  <si>
    <t>812-0041
吉塚1-33-17</t>
  </si>
  <si>
    <t>①621-3053
②629-7411</t>
  </si>
  <si>
    <t>福岡市民病院</t>
  </si>
  <si>
    <t>812-0046
吉塚本町13-1</t>
  </si>
  <si>
    <t>①632-1111
②632-0900</t>
  </si>
  <si>
    <t>よう整形外科クリニック</t>
  </si>
  <si>
    <t>812-0046
吉塚本町13-27　RJRﾌﾟﾚｼｱ吉塚駅前Ⅱ2F</t>
  </si>
  <si>
    <t>①260-3935
②260-3937</t>
  </si>
  <si>
    <t>内科小児科大西医院</t>
  </si>
  <si>
    <t>812-0046
吉塚本町10-28</t>
  </si>
  <si>
    <t>①621-0716
②621-5764</t>
  </si>
  <si>
    <t>ohnishi-cl.jp</t>
  </si>
  <si>
    <t>中央
1</t>
    <phoneticPr fontId="12"/>
  </si>
  <si>
    <t>医療法人　阿部医院</t>
  </si>
  <si>
    <t>810-0054
今川1-2-6</t>
  </si>
  <si>
    <t>①741-7295
②726-5067</t>
  </si>
  <si>
    <t>医療法人藤見胃腸科内科医院</t>
  </si>
  <si>
    <t>810-0054
今川2-1-15</t>
  </si>
  <si>
    <t>①741-3508
②741-3508</t>
  </si>
  <si>
    <t>おおさと眼科クリニック</t>
  </si>
  <si>
    <t>810-0054
今川1-5-16</t>
  </si>
  <si>
    <t>①737-0151
②737-0152</t>
  </si>
  <si>
    <t>なごみ泌尿器科クリニック</t>
  </si>
  <si>
    <t>810-0055
黒門2-31</t>
  </si>
  <si>
    <t>①718-0753
②718-0754</t>
  </si>
  <si>
    <t>福岡みなと在宅医療クリニック</t>
  </si>
  <si>
    <t>810-0055
黒門9-17</t>
  </si>
  <si>
    <t>①791-4860
②791-4870</t>
  </si>
  <si>
    <t>Ｒパークサイド皮ふ科</t>
  </si>
  <si>
    <t>810-0062
荒戸3-4-20　1F</t>
  </si>
  <si>
    <t>①717-9545
②717-9546</t>
  </si>
  <si>
    <t>医療法人光安整形外科</t>
  </si>
  <si>
    <t>810-0062
荒戸2-3-26</t>
  </si>
  <si>
    <t>①741-5093
②752-1001</t>
  </si>
  <si>
    <t>ひろた内科クリニック</t>
  </si>
  <si>
    <t>810-0062
荒戸2-4-14　ｻﾝｸﾁｭｱﾘｰﾋﾞﾙ</t>
  </si>
  <si>
    <t>①738-8001
②738-8071</t>
  </si>
  <si>
    <t>みぞかみ外科内科クリニック</t>
  </si>
  <si>
    <t>810-0062
荒戸2-3-30</t>
  </si>
  <si>
    <t>①737-7505
②737-7506</t>
  </si>
  <si>
    <t>ささき　心のクリニック</t>
  </si>
  <si>
    <t>810-0063
唐人町1-11-19</t>
  </si>
  <si>
    <t>①980-2520
②980-2695</t>
  </si>
  <si>
    <t>まち神経内科クリニック</t>
  </si>
  <si>
    <t>810-0063
唐人町1-5-1-3F</t>
  </si>
  <si>
    <t>①717-7272
②717-7273</t>
  </si>
  <si>
    <t>医療法人山名としこ眼科</t>
  </si>
  <si>
    <t>810-0063
唐人町1-12-18</t>
  </si>
  <si>
    <t>①752-6688
②752-2488</t>
  </si>
  <si>
    <t>香江医院</t>
  </si>
  <si>
    <t>810-0063
唐人町1-12-12</t>
  </si>
  <si>
    <t>①741-3386
②712-0918</t>
  </si>
  <si>
    <t>医療法人　たかお整形外科</t>
  </si>
  <si>
    <t>810-0064
地行3-1-24</t>
  </si>
  <si>
    <t>①753-9119
②753-9122</t>
  </si>
  <si>
    <t>伊崎内科神経科クリニック</t>
  </si>
  <si>
    <t>810-0067
伊崎9-6</t>
  </si>
  <si>
    <t>①781-6616
②781-6616</t>
  </si>
  <si>
    <t>中央
2</t>
    <phoneticPr fontId="12"/>
  </si>
  <si>
    <t>アイさくらクリニック</t>
  </si>
  <si>
    <t>810-0001
天神1-2-12　ﾒｯﾄﾗｲﾌ天神ﾋﾞﾙ4F</t>
  </si>
  <si>
    <t>①738-8733
②753-6999</t>
  </si>
  <si>
    <t>天神頭痛クリニック陣の内脳神経外科</t>
  </si>
  <si>
    <t>810-0001
天神2-14-13</t>
  </si>
  <si>
    <t>①791-3985
②791-3986</t>
  </si>
  <si>
    <t>溝口外科整形外科病院</t>
  </si>
  <si>
    <t>810-0001
天神4-6-25</t>
  </si>
  <si>
    <t>①721-5252
②721-5254</t>
  </si>
  <si>
    <t>天神光安整形外科クリニック</t>
  </si>
  <si>
    <t>810-0001
天神1-6-8　天神ﾂｲﾝﾋﾞﾙ5F</t>
  </si>
  <si>
    <t>①714-5050
②714-5454</t>
  </si>
  <si>
    <t>医療法人いわさき一教クリニック</t>
  </si>
  <si>
    <t>810-0041
大名2-7-11　斎藤ﾋﾞﾙ201</t>
  </si>
  <si>
    <t>①781-3255
②781-9431</t>
  </si>
  <si>
    <t>福岡市内全域</t>
  </si>
  <si>
    <t>友愛クリニック福岡</t>
  </si>
  <si>
    <t>810-0041
大名2-6-53　福岡大名ｶﾞｰﾃﾞﾝｼﾃｨ4F</t>
  </si>
  <si>
    <t>①791-5728
②791-5729</t>
  </si>
  <si>
    <t>ひかりクリニック</t>
  </si>
  <si>
    <t>810-0041
大名1-1-4-2F</t>
  </si>
  <si>
    <t>①717-1700
②717-1701</t>
  </si>
  <si>
    <t>医療法人　まちどり内科クリニック</t>
  </si>
  <si>
    <t>810-0041
大名2-6-40-5F</t>
  </si>
  <si>
    <t>①732-8800
②732-8800</t>
  </si>
  <si>
    <t>医療法人瑛和会眼科かわさき貴子クリニック</t>
  </si>
  <si>
    <t>810-0062
荒戸1-1-3　大濠ｼﾞｮｲﾋﾞﾙ1F</t>
  </si>
  <si>
    <t>①737-7171
②737-7172</t>
  </si>
  <si>
    <t>有村内科クリニック</t>
  </si>
  <si>
    <t>810-0062
荒戸1-5-28</t>
  </si>
  <si>
    <t>①721-6679
②721-6679</t>
  </si>
  <si>
    <t>みなと内科クリニック</t>
  </si>
  <si>
    <t>810-0072
長浜3-11-3-201</t>
  </si>
  <si>
    <t>①711-6900
②711-6521</t>
  </si>
  <si>
    <t>いしだ心療クリニック</t>
  </si>
  <si>
    <t>810-0073
舞鶴1-1-3　ﾘｸﾙ-ﾄ天神ﾋﾞﾙ3F</t>
  </si>
  <si>
    <t>①720-2100
②720-2101</t>
  </si>
  <si>
    <t>医療法人社団ゆみの わかばハートクリニック</t>
  </si>
  <si>
    <t>810-0073
舞鶴3-9-39　福岡舞鶴スクエア1F</t>
  </si>
  <si>
    <t>①737-8836
②737-8838</t>
  </si>
  <si>
    <t>御所ヶ谷ホームクリニック</t>
  </si>
  <si>
    <t>810-0073
舞鶴1-6-1　ﾗﾌｫｰﾚ舞鶴2F</t>
  </si>
  <si>
    <t>①739-8525
②739-8521</t>
  </si>
  <si>
    <t>川上クリニック</t>
  </si>
  <si>
    <t>810-0073
舞鶴1-2-1　天神陽明ﾋﾞﾙ8.9F</t>
  </si>
  <si>
    <t>①734-6686
②734-6686</t>
  </si>
  <si>
    <t>テスラクリニック</t>
  </si>
  <si>
    <t>810-0074
大手門2-1-11-4F</t>
  </si>
  <si>
    <t>①791-4643
②791-4644</t>
  </si>
  <si>
    <t>中央
3</t>
    <phoneticPr fontId="12"/>
  </si>
  <si>
    <t>中央公園クリニック</t>
  </si>
  <si>
    <t>810-0002
西中洲6-20</t>
  </si>
  <si>
    <t>①724-3951
②724-3951</t>
  </si>
  <si>
    <t>林眼科天神クリニック</t>
  </si>
  <si>
    <t>810-0002
西中洲6-20　占部ﾋﾞﾙ2F</t>
  </si>
  <si>
    <t>①716-3030
②716-4450</t>
  </si>
  <si>
    <t>医療法人梶山医院</t>
  </si>
  <si>
    <t>810-0003
春吉2-15-18</t>
  </si>
  <si>
    <t>①731-2233
②731-2234</t>
  </si>
  <si>
    <t>船越内科医院</t>
  </si>
  <si>
    <t>810-0003
春吉2-2-17</t>
  </si>
  <si>
    <t>①761-1912
②741-1171</t>
  </si>
  <si>
    <t>医療法人佐田厚生会佐田病院</t>
  </si>
  <si>
    <t>810-0004
渡辺通2-4-28</t>
  </si>
  <si>
    <t>①781-6381
②724-9411</t>
  </si>
  <si>
    <t>医療法人清水皮膚科医院</t>
  </si>
  <si>
    <t>810-0004
渡辺通2-1-82　電気ﾋﾞﾙ北館2F</t>
  </si>
  <si>
    <t>①761-2008
②761-2008</t>
  </si>
  <si>
    <t>えんどう整形外科クリニック</t>
  </si>
  <si>
    <t>810-0004
渡辺通2-6-12　八千代ﾋﾞﾙYA55-3F</t>
  </si>
  <si>
    <t>①737-7313
②737-7320</t>
  </si>
  <si>
    <t>医療法人香露木会　セントラルクリニック</t>
  </si>
  <si>
    <t>810-0004
渡辺通1-9-2　ｾﾝﾄﾗﾙﾊｲﾂ602</t>
  </si>
  <si>
    <t>①738-6177
②738-6180</t>
  </si>
  <si>
    <t>医療法人社団広仁会　広瀬病院</t>
  </si>
  <si>
    <t>810-0004
渡辺通1-12-11</t>
  </si>
  <si>
    <t>①731-2345
②771-6517</t>
  </si>
  <si>
    <t>医療法人福岡桜十字桜十字福岡病院</t>
  </si>
  <si>
    <t>810-0004
渡辺通3-5-11</t>
  </si>
  <si>
    <t>①791-1100
②791-1105</t>
  </si>
  <si>
    <t>天神心療クリニック</t>
  </si>
  <si>
    <t>810-0004
渡辺通4-10-10　紙与天神ﾋﾞﾙ2F</t>
  </si>
  <si>
    <t>①737-7373
②737-7370</t>
  </si>
  <si>
    <t>薬院内科循環器クリニック</t>
  </si>
  <si>
    <t>810-0004
渡辺通2-6-12</t>
  </si>
  <si>
    <t>①738-0123
②738-0080</t>
  </si>
  <si>
    <t>内科循環器科　末松医院</t>
  </si>
  <si>
    <t>810-0005
清川3-14-10</t>
  </si>
  <si>
    <t>①531-2506
②791-7643</t>
  </si>
  <si>
    <t>4km</t>
  </si>
  <si>
    <t>医療法人　守永クリニック</t>
  </si>
  <si>
    <t>810-0005
清川3-13-6</t>
  </si>
  <si>
    <t>①522-4321
②522-4329</t>
  </si>
  <si>
    <t>医療法人統ジェネラルクリニック福岡</t>
  </si>
  <si>
    <t>810-0011
高砂2-8-12</t>
  </si>
  <si>
    <t>①526-0055
②526-0058</t>
  </si>
  <si>
    <t>はたえ桜クリニック</t>
  </si>
  <si>
    <t>810-0011
高砂1-8-8　ｻﾝｸｽ渡辺通2F</t>
  </si>
  <si>
    <t>①982-8600
②983-8788</t>
  </si>
  <si>
    <t>下野クリニック</t>
  </si>
  <si>
    <t>810-0011
高砂1-22-1</t>
  </si>
  <si>
    <t>①531-4516
②531-4520</t>
  </si>
  <si>
    <t>7～8km</t>
  </si>
  <si>
    <t>森内科循環器科医院</t>
  </si>
  <si>
    <t>810-0011
高砂2-18-12</t>
  </si>
  <si>
    <t>①531-1958
②531-9615</t>
  </si>
  <si>
    <t>池田バスキュラーアクセス・透析・内科</t>
  </si>
  <si>
    <t>810-0012
白金1-20-3　紙与薬院ﾋﾞﾙ1.2F</t>
  </si>
  <si>
    <t>①526-4810
②526-4812</t>
  </si>
  <si>
    <t>医療法人　優美会　Ｃ５クリニック</t>
  </si>
  <si>
    <t>810-0013
大宮2-4-8</t>
  </si>
  <si>
    <t>①521-2031
②521-2037</t>
  </si>
  <si>
    <t>山田整形外科</t>
  </si>
  <si>
    <t>810-0015
那の川2-5-9-3F</t>
  </si>
  <si>
    <t>①534-7510
②534-7519</t>
  </si>
  <si>
    <t>医療法人薬院ひ尿器科医院</t>
  </si>
  <si>
    <t>810-0022
薬院2-5-20</t>
  </si>
  <si>
    <t>①761-3001
②761-3716</t>
  </si>
  <si>
    <t>岡部・浦川クリニック</t>
  </si>
  <si>
    <t>810-0022
薬院2-13-10　ﾙ･ﾌﾞﾗﾝ薬院1F</t>
  </si>
  <si>
    <t>①751-2462
②751-4668</t>
  </si>
  <si>
    <t>スポーツ栄養クリニック</t>
  </si>
  <si>
    <t>810-0022
薬院1-5-6　ﾊｲﾋﾙｽﾞﾋﾞﾙ1F</t>
  </si>
  <si>
    <t>①716-5550
②716-5580</t>
  </si>
  <si>
    <t>福岡中央病院</t>
  </si>
  <si>
    <t>810-0022
薬院2-6-11</t>
  </si>
  <si>
    <t>①741-0300
②781-2563</t>
  </si>
  <si>
    <t>薬院河島脳神経外科クリニック</t>
  </si>
  <si>
    <t>810-0022
薬院1-2-2-101</t>
  </si>
  <si>
    <t>①791-9351
②791-9352</t>
  </si>
  <si>
    <t>医療法人愛生会三宅内科クリニック</t>
  </si>
  <si>
    <t>810-0022
薬院2-5-15</t>
  </si>
  <si>
    <t>①741-2705
②741-2811</t>
  </si>
  <si>
    <t>けご病院</t>
  </si>
  <si>
    <t>810-0023
警固1-14-8</t>
  </si>
  <si>
    <t>①741-6074
②741-6531</t>
  </si>
  <si>
    <t>まつい整形外科桜坂スポーツ関節クリニック</t>
  </si>
  <si>
    <t>810-0023
警固3-6-1 ｸﾗｼｵﾝ桜坂</t>
  </si>
  <si>
    <t>①726-7737
②726-7737</t>
  </si>
  <si>
    <t>古小烏耳鼻咽喉科医院</t>
  </si>
  <si>
    <t>810-0023
警固3-3-2</t>
  </si>
  <si>
    <t>①731-4606
②751-1817</t>
  </si>
  <si>
    <t>桜坂内科循環器科</t>
  </si>
  <si>
    <t>810-0023
警固3-6-1</t>
  </si>
  <si>
    <t>①736-1700
②736-1701</t>
  </si>
  <si>
    <t>医療法人畠山内科胃腸科クリニック</t>
  </si>
  <si>
    <t>810-0024
桜坂1-3-31</t>
  </si>
  <si>
    <t>①761-7453
②761-7453</t>
  </si>
  <si>
    <t>桜坂中央外科医院</t>
  </si>
  <si>
    <t>810-0024
桜坂2-1-41</t>
  </si>
  <si>
    <t>①751-5914
②751-5914</t>
  </si>
  <si>
    <t>医療法人久成会木村眼科クリニック</t>
  </si>
  <si>
    <t>810-0042
赤坂1-10-23</t>
  </si>
  <si>
    <t>①741-8620
②731-6107</t>
  </si>
  <si>
    <t>医療法人星子整形外科医院</t>
  </si>
  <si>
    <t>810-0042
赤坂1-7-6</t>
  </si>
  <si>
    <t>①712-8313
②712-8315</t>
  </si>
  <si>
    <t>石蔵病院</t>
  </si>
  <si>
    <t>810-0042
赤坂3-2-13</t>
  </si>
  <si>
    <t>①731-4848
②771-4858</t>
  </si>
  <si>
    <t>58</t>
  </si>
  <si>
    <t>森田クリニック</t>
  </si>
  <si>
    <t>810-0074
大手門1-4-21　萬屋館201</t>
  </si>
  <si>
    <t>①751-1188
②751-1199</t>
  </si>
  <si>
    <t>中央
4</t>
    <phoneticPr fontId="12"/>
  </si>
  <si>
    <t>ごうだ神経内科院</t>
  </si>
  <si>
    <t>810-0032
輝国2-1-16</t>
  </si>
  <si>
    <t>①751-5242
②406-8875</t>
  </si>
  <si>
    <t>医療法人エイチ・シー・ユー　たけとみクリニック</t>
  </si>
  <si>
    <t>810-0032
輝国2-11-13-101</t>
  </si>
  <si>
    <t>①736-5183
②736-5185</t>
  </si>
  <si>
    <t>医療法人音花会　音花クリニック</t>
  </si>
  <si>
    <t>810-0032
輝国2-24-29</t>
  </si>
  <si>
    <t>①752-7557
②752-7558</t>
  </si>
  <si>
    <t>otoka-clinic.jp</t>
  </si>
  <si>
    <t>つのだ泌尿器科クリニック</t>
  </si>
  <si>
    <t>810-0034
笹丘1-10-21</t>
  </si>
  <si>
    <t>①717-7788
②717-7788</t>
  </si>
  <si>
    <t>8km</t>
  </si>
  <si>
    <t>ふなこし内科・循環器内科</t>
  </si>
  <si>
    <t>810-0034
笹丘1-4-12</t>
  </si>
  <si>
    <t>①722-2754
②722-2747</t>
  </si>
  <si>
    <t>医療法人　まえだ眼科医院</t>
  </si>
  <si>
    <t>810-0034
笹丘1-11-13</t>
  </si>
  <si>
    <t>①751-8330
②751-8322</t>
  </si>
  <si>
    <t>松本整形外科医院</t>
  </si>
  <si>
    <t>810-0034
笹丘1-34-2</t>
  </si>
  <si>
    <t>①781-6085
②714-6835</t>
  </si>
  <si>
    <t>博愛会病院</t>
  </si>
  <si>
    <t>810-0034
笹丘1-28-25</t>
  </si>
  <si>
    <t>①741-2626
②741-2627</t>
  </si>
  <si>
    <t>1.5km</t>
  </si>
  <si>
    <t>医療法人たけうち　六本松足と心臓血管クリニック</t>
  </si>
  <si>
    <t>810-0035
梅光園1-1-11-101</t>
  </si>
  <si>
    <t>①707-3828
②707-3827</t>
  </si>
  <si>
    <t>梅光園田中たもつクリニック</t>
  </si>
  <si>
    <t>810-0035
梅光園2-7-6-101</t>
  </si>
  <si>
    <t>①215-1435
②215-1436</t>
  </si>
  <si>
    <t>梅野眼科医院</t>
  </si>
  <si>
    <t>810-0044
六本松3-10-18</t>
  </si>
  <si>
    <t>①751-0344
②731-6830</t>
  </si>
  <si>
    <t>しまだ内科・循環器クリニック</t>
  </si>
  <si>
    <t>810-0044
六本松4-2-2</t>
  </si>
  <si>
    <t>①717-6771
②717-6788</t>
  </si>
  <si>
    <t>島松循環器内科クリニック</t>
  </si>
  <si>
    <t>810-0044
六本松2-8-2　ｴﾑｴｽﾋﾞﾙ1F</t>
  </si>
  <si>
    <t>①714-2220
②714-2221</t>
  </si>
  <si>
    <t>0.4km</t>
  </si>
  <si>
    <t>鶴田クリニック</t>
  </si>
  <si>
    <t>810-0044
六本松4-11-26　ﾋﾞﾊﾞ-ﾁｪ･ﾊｼﾓﾄ2F-10</t>
  </si>
  <si>
    <t>①791-7891
②791-7892</t>
  </si>
  <si>
    <t>〇</t>
    <phoneticPr fontId="12"/>
  </si>
  <si>
    <t>とよしまファミリークリニック</t>
  </si>
  <si>
    <t>810-0044
六本松4-8-15</t>
  </si>
  <si>
    <t>①771-8858
②771-8877</t>
  </si>
  <si>
    <t>六本松漢方内科</t>
  </si>
  <si>
    <t>810-0044
六本松2-3-6　六本松SKﾋﾞﾙ2F</t>
  </si>
  <si>
    <t>①738-5002
②738-5021</t>
  </si>
  <si>
    <t>ふくろのクリニック</t>
  </si>
  <si>
    <t>810-0045
草香江1-8-39</t>
  </si>
  <si>
    <t>①761-7273
②761-7265</t>
  </si>
  <si>
    <t>医療法人　平田内科胃腸科クリニック</t>
  </si>
  <si>
    <t>810-0053
鳥飼1-5-45</t>
  </si>
  <si>
    <t>①725-6778
②716-3715</t>
  </si>
  <si>
    <t>hirataclinic.jp</t>
  </si>
  <si>
    <t>後藤整形外科医院</t>
  </si>
  <si>
    <t>①751-1301
②716-7610</t>
  </si>
  <si>
    <t>中央
5</t>
    <phoneticPr fontId="12"/>
  </si>
  <si>
    <t>あべ整形外科クリニック</t>
  </si>
  <si>
    <t>810-0014
平尾3-5-3　ｱ-ﾊﾞﾝﾊﾟﾚｽｱﾙｶﾃﾞｨｱ薬院南1F</t>
  </si>
  <si>
    <t>①522-0332
②522-0332</t>
  </si>
  <si>
    <t>医療法人佐藤クリニック</t>
  </si>
  <si>
    <t>810-0014
平尾2-19-10</t>
  </si>
  <si>
    <t>①521-4361
②521-4363</t>
  </si>
  <si>
    <t>きよさわ眼科</t>
  </si>
  <si>
    <t>810-0014
平尾2-16-15　平尾ﾋﾞﾙ1F</t>
  </si>
  <si>
    <t>①521-0559
②521-0569</t>
  </si>
  <si>
    <t>医療法人恵臣会　吉村内科</t>
  </si>
  <si>
    <t>810-0014
平尾3-7-16</t>
  </si>
  <si>
    <t>①534-0088
②534-0089</t>
  </si>
  <si>
    <t>宮瀬内科クリニック</t>
  </si>
  <si>
    <t>810-0014
平尾2-6-3</t>
  </si>
  <si>
    <t>①526-0200
②526-7722</t>
  </si>
  <si>
    <t>平尾山病院</t>
  </si>
  <si>
    <t>810-0014
平尾5-22-18</t>
  </si>
  <si>
    <t>①531-7322
②531-0275</t>
  </si>
  <si>
    <t>医療法人健康長寿会　薬院浄水クリニック</t>
  </si>
  <si>
    <t>810-0022
薬院4-10-40</t>
  </si>
  <si>
    <t>①534-1315
②534-1316</t>
  </si>
  <si>
    <t>医療法人迫内科循環器科クリニック</t>
  </si>
  <si>
    <t>810-0022
薬院4-1-26-205</t>
  </si>
  <si>
    <t>①533-5230
②533-5233</t>
  </si>
  <si>
    <t>おだこどもアレルギークリニック</t>
  </si>
  <si>
    <t>810-0022
薬院3-11-8</t>
  </si>
  <si>
    <t>①521-7277
②531-9235</t>
  </si>
  <si>
    <t>占部医院</t>
  </si>
  <si>
    <t>810-0022
薬院3-7-28</t>
  </si>
  <si>
    <t>①531-6809
②531-6809</t>
  </si>
  <si>
    <t>医療法人和信会平野医院</t>
  </si>
  <si>
    <t>810-0033
小笹2-1-5</t>
  </si>
  <si>
    <t>①531-1047
②521-5560</t>
  </si>
  <si>
    <t>とみた内科クリニック</t>
  </si>
  <si>
    <t>810-0033
小笹4-4-5</t>
  </si>
  <si>
    <t>①707-2103
②707-2104</t>
  </si>
  <si>
    <t>tomita-nclinic.com</t>
  </si>
  <si>
    <t>栗林内科循環器科</t>
  </si>
  <si>
    <t>810-0033
小笹5-5-18</t>
  </si>
  <si>
    <t>①525-3200
②525-3188</t>
  </si>
  <si>
    <t>南1</t>
  </si>
  <si>
    <t>たかた内科医院</t>
  </si>
  <si>
    <t>815-0031
清水3-20-29</t>
  </si>
  <si>
    <t>①512-7786
②512-7825</t>
  </si>
  <si>
    <t>公立学校共済組合　九州中央病院</t>
  </si>
  <si>
    <t>815-0032
塩原3-23-1</t>
  </si>
  <si>
    <t>①541-4936
②541-4540</t>
  </si>
  <si>
    <t>(医)菅原内科医院</t>
  </si>
  <si>
    <t>815-0033
大橋2-3-20</t>
  </si>
  <si>
    <t>①541-5494
②541-5621</t>
  </si>
  <si>
    <t>医療法人369 おがたメンタルクリニック</t>
  </si>
  <si>
    <t>815-0033
大橋1-15-8-1202</t>
  </si>
  <si>
    <t>①554-4788
②554-4780</t>
  </si>
  <si>
    <t>つちや内科循環器内科クリニック</t>
  </si>
  <si>
    <t>815-0033
大橋2-2-17　大橋駅南ｸﾘﾆｯｸﾋﾞﾙ2F</t>
  </si>
  <si>
    <t>①557-1121
②557-1173</t>
  </si>
  <si>
    <t>医療法人　かじクリニック</t>
  </si>
  <si>
    <t>815-0033
大橋1-2-8 ﾚ-ﾍﾞﾝﾄ大橋2F</t>
  </si>
  <si>
    <t>①542-0084
②542-0087</t>
  </si>
  <si>
    <t>医療法人植田クリニック</t>
  </si>
  <si>
    <t>815-0033
大橋1-14-5</t>
  </si>
  <si>
    <t>①552-0625
②403-3003</t>
  </si>
  <si>
    <t>平川内科クリニック</t>
  </si>
  <si>
    <t>815-0035
向野2-5-7</t>
  </si>
  <si>
    <t>①562-8871
②562-8872</t>
  </si>
  <si>
    <t>医療法人　やの内科胃腸科クリニック</t>
  </si>
  <si>
    <t>815-0037
玉川町5-19</t>
  </si>
  <si>
    <t>①512-7560
②512-7566</t>
  </si>
  <si>
    <t>（医）くがクリニック</t>
  </si>
  <si>
    <t>815-0041
野間1-9-8</t>
  </si>
  <si>
    <t>①541-2335
②541-2337</t>
  </si>
  <si>
    <t>医療法人たかやま内科医院</t>
  </si>
  <si>
    <t>815-0041
野間1-9-20</t>
  </si>
  <si>
    <t>①551-5403
②551-5403</t>
  </si>
  <si>
    <t>南2</t>
  </si>
  <si>
    <t>うえはら整形リハビリクリニック</t>
  </si>
  <si>
    <t>811-1361
西長住2-29-32</t>
  </si>
  <si>
    <t>①555-3033
②555-3032</t>
  </si>
  <si>
    <t>しまだハートクリニック</t>
  </si>
  <si>
    <t>811-1361
西長住2-23-8</t>
  </si>
  <si>
    <t>①551-1510
②551-1551</t>
  </si>
  <si>
    <t>大平眼科神経科医院</t>
  </si>
  <si>
    <t>811-1361
西長住2-27-13</t>
  </si>
  <si>
    <t>①562-4515
②562-4401</t>
  </si>
  <si>
    <t>医療法人　漱流会　佐藤クリニック</t>
  </si>
  <si>
    <t>811-1362
長住1-9-15</t>
  </si>
  <si>
    <t>①553-7175
②551-2406</t>
  </si>
  <si>
    <t>医療法人　ふくだ内科循環器・糖尿病内科</t>
  </si>
  <si>
    <t>811-1362
長住2-1-11</t>
  </si>
  <si>
    <t>①552-1122
②552-1170</t>
  </si>
  <si>
    <t>うめ野消化器科肛門科外科クリニック</t>
  </si>
  <si>
    <t>811-1362
長住3-1-27</t>
  </si>
  <si>
    <t>①554-2878
②401-2879</t>
  </si>
  <si>
    <t>みはら整形外科</t>
  </si>
  <si>
    <t>811-1362
長住4-1-4</t>
  </si>
  <si>
    <t>①554-7200
②554-7201</t>
  </si>
  <si>
    <t>医療法人　かめい内科クリニック</t>
  </si>
  <si>
    <t>811-1362
長住7-5-23</t>
  </si>
  <si>
    <t>①541-2460
②541-2620</t>
  </si>
  <si>
    <t>医療法人　野上耳鼻咽喉科医院</t>
  </si>
  <si>
    <t>811-1362
長住5-11-25</t>
  </si>
  <si>
    <t>①511-6350
②510-1954</t>
  </si>
  <si>
    <t>医療法人明幸会長住医院</t>
  </si>
  <si>
    <t>811-1362
長住2-15-15</t>
  </si>
  <si>
    <t>①551-3410
②551-3430</t>
  </si>
  <si>
    <t>医療法人　長丘五丁目クリニック</t>
  </si>
  <si>
    <t>815-0075
長丘5-28-10</t>
  </si>
  <si>
    <t>①541-0055
②541-0056</t>
  </si>
  <si>
    <t>医療法人鳳鳴会　吉田醫院</t>
  </si>
  <si>
    <t>815-0075
長丘3-20-18</t>
  </si>
  <si>
    <t>①559-8234
②559-8237</t>
  </si>
  <si>
    <t>ささぐり内科循環器科クリニック</t>
  </si>
  <si>
    <t>815-0075
長丘3-3-8</t>
  </si>
  <si>
    <t>①512-8378
②512-8377</t>
  </si>
  <si>
    <t>古川整形外科</t>
  </si>
  <si>
    <t>815-0075
長丘5-24-17</t>
  </si>
  <si>
    <t>①557-8632
②557-8633</t>
  </si>
  <si>
    <t>医療法人野口整形外科・外科医院</t>
  </si>
  <si>
    <t>815-0075
長丘1-1-10</t>
  </si>
  <si>
    <t>①551-1578
②551-3299</t>
  </si>
  <si>
    <t>南3</t>
  </si>
  <si>
    <t>佐伯医院</t>
  </si>
  <si>
    <t>811-1343
和田1-4-18</t>
  </si>
  <si>
    <t>①551-7660
②512-8069</t>
  </si>
  <si>
    <t>医療法人楳木医院</t>
  </si>
  <si>
    <t>811-1344
三宅1-13-16</t>
  </si>
  <si>
    <t>①551-1375
②551-3097</t>
  </si>
  <si>
    <t>こうだ内科クリニック</t>
  </si>
  <si>
    <t>811-1344
三宅2-10-31</t>
  </si>
  <si>
    <t>①551-6412
②551-6574</t>
  </si>
  <si>
    <t>医療法人石井リハビリクリニック</t>
  </si>
  <si>
    <t>811-1344
三宅1-25-13</t>
  </si>
  <si>
    <t>①562-0077
②562-0071</t>
  </si>
  <si>
    <t>社会医療法人喜悦会那珂川病院</t>
  </si>
  <si>
    <t>811-1345
向新町2-17-17</t>
  </si>
  <si>
    <t>①565-3531
②566-6460</t>
  </si>
  <si>
    <t>医療法人堺整形外科医院さかい内科クリニック</t>
  </si>
  <si>
    <t>811-1345
向新町1-13-43-B</t>
  </si>
  <si>
    <t>①557-1201
②541-9888</t>
  </si>
  <si>
    <t>5</t>
  </si>
  <si>
    <t>医療法人堺整形外科医院福岡スポーツクリニック</t>
  </si>
  <si>
    <t>811-1345
向新町1-13-43-A</t>
  </si>
  <si>
    <t>①557-8886
②557-8836</t>
  </si>
  <si>
    <t>野多目まつおかクリニック</t>
  </si>
  <si>
    <t>811-1345
向新町1-14-33</t>
  </si>
  <si>
    <t>①557-8050
②557-8052</t>
  </si>
  <si>
    <t>（医）匠会 図師眼科医院</t>
  </si>
  <si>
    <t>811-1347
野多目1-1-13　ﾌﾛ-ﾗ野多目1F</t>
  </si>
  <si>
    <t>①557-2577
②557-2500</t>
  </si>
  <si>
    <t>医療法人　心療クリニック岳</t>
  </si>
  <si>
    <t>815-0033
大橋1-9-16　LENTE FUKUOKA6F</t>
  </si>
  <si>
    <t>①553-9961
②553-9958</t>
  </si>
  <si>
    <t>大橋ごう脳神経外科・脳神経内科クリニック</t>
  </si>
  <si>
    <t>815-0033
大橋1-9-16</t>
  </si>
  <si>
    <t>①511-5219
②511-5222</t>
  </si>
  <si>
    <t>にしだ眼科医院</t>
  </si>
  <si>
    <t>815-0033
大橋3-12-5</t>
  </si>
  <si>
    <t>①541-5821
②541-5826</t>
  </si>
  <si>
    <t>藤田整形外科医院</t>
  </si>
  <si>
    <t>815-0033
大橋3-31-19</t>
  </si>
  <si>
    <t>①561-2811
②561-5501</t>
  </si>
  <si>
    <t>みんなの福岡クリニック</t>
  </si>
  <si>
    <t>815-0033
大橋2-14-16　築地第2ﾋﾞﾙ202</t>
  </si>
  <si>
    <t>①555-6630
②555-6631</t>
  </si>
  <si>
    <t>医療法人ひのでクリニック</t>
  </si>
  <si>
    <t>815-0033
大橋3-25-32</t>
  </si>
  <si>
    <t>①541-5341
②562-8037</t>
  </si>
  <si>
    <t>南4</t>
  </si>
  <si>
    <t>（医）真祥会吉永脳神経外科クリニック</t>
  </si>
  <si>
    <t>811-1302
井尻2-22-5</t>
  </si>
  <si>
    <t>①587-1515
②587-1514</t>
  </si>
  <si>
    <t>(医)成冨整形外科クリニック</t>
  </si>
  <si>
    <t>811-1302
井尻2-20-8</t>
  </si>
  <si>
    <t>①585-3100
②585-3100</t>
  </si>
  <si>
    <t>医療法人竹本整形外科・眼科クリニック</t>
  </si>
  <si>
    <t>811-1302
井尻3-13-14</t>
  </si>
  <si>
    <t>①582-8858
②582-8880</t>
  </si>
  <si>
    <t>馬場外科医院</t>
  </si>
  <si>
    <t>811-1302
井尻5-25-17</t>
  </si>
  <si>
    <t>①591-3412
②591-4130</t>
  </si>
  <si>
    <t>医療法人　こじま内科クリニック</t>
  </si>
  <si>
    <t>811-1302
井尻3-10-10</t>
    <phoneticPr fontId="12"/>
  </si>
  <si>
    <t>①581-0323
②581-0323</t>
  </si>
  <si>
    <t>井尻メンタルクリニック</t>
  </si>
  <si>
    <t>811-1302
井尻3-25-31　YMﾋﾞﾙⅡ204号室</t>
  </si>
  <si>
    <t>①588-2900
②588-2910</t>
  </si>
  <si>
    <t>長沢医院</t>
  </si>
  <si>
    <t>811-1302
井尻5-12-30</t>
  </si>
  <si>
    <t>①581-0063
②581-0063</t>
  </si>
  <si>
    <t>むらおかホームクリニック</t>
  </si>
  <si>
    <t>811-1311
横手2-32-5</t>
  </si>
  <si>
    <t>①985-1980
②985-1983</t>
  </si>
  <si>
    <t>清水クリニック</t>
  </si>
  <si>
    <t>811-1311
横手2-8-7</t>
  </si>
  <si>
    <t>①502-6767
②502-6868</t>
  </si>
  <si>
    <t>徳永内科医院</t>
  </si>
  <si>
    <t>811-1311
横手3-40-2</t>
  </si>
  <si>
    <t>①593-1600
②593-1700</t>
  </si>
  <si>
    <t>（医）弘仁会筑紫診療所</t>
  </si>
  <si>
    <t>811-1312
横手南町3-26</t>
  </si>
  <si>
    <t>①571-4332
②591-5023</t>
  </si>
  <si>
    <t>福岡脳神経外科病院</t>
  </si>
  <si>
    <t>811-1313
曰佐5-3-15</t>
  </si>
  <si>
    <t>①558-0081
②558-0018</t>
  </si>
  <si>
    <t>福岡保養院</t>
  </si>
  <si>
    <t>815-0004
高木1-17-5</t>
  </si>
  <si>
    <t>①431-3031
②431-3190</t>
  </si>
  <si>
    <t>334</t>
  </si>
  <si>
    <t>南5</t>
  </si>
  <si>
    <t>（医）大森整形外科医院</t>
  </si>
  <si>
    <t>811-1323
弥永4-6-15</t>
  </si>
  <si>
    <t>①593-0202
②593-0620</t>
  </si>
  <si>
    <t>医療法人あそうクリニック</t>
  </si>
  <si>
    <t>811-1323
弥永4-2-3</t>
  </si>
  <si>
    <t>①502-3523
②502-1911</t>
  </si>
  <si>
    <t>（医）南島整形外科</t>
  </si>
  <si>
    <t>811-1324
警弥郷3-2-3</t>
  </si>
  <si>
    <t>①581-0033
②581-3358</t>
  </si>
  <si>
    <t>けやごう内科胃腸内科クリニック</t>
  </si>
  <si>
    <t>811-1324
警弥郷1-17-13</t>
  </si>
  <si>
    <t>①513-5811
②513-5810</t>
  </si>
  <si>
    <t>811-1324
警弥郷1-4-15</t>
  </si>
  <si>
    <t>①585-7711
②585-7718</t>
  </si>
  <si>
    <t>南6</t>
  </si>
  <si>
    <t>ユニタクリニック</t>
  </si>
  <si>
    <t>811-1346
老司1-27-12</t>
  </si>
  <si>
    <t>①564-6001
②564-6004</t>
  </si>
  <si>
    <t>西岡病院</t>
  </si>
  <si>
    <t>811-1346
老司2-3-34</t>
  </si>
  <si>
    <t>①565-5651
②565-5652</t>
  </si>
  <si>
    <t>150</t>
  </si>
  <si>
    <t>中村病院</t>
  </si>
  <si>
    <t>811-1346
老司3-33-1</t>
  </si>
  <si>
    <t>①565-5331
②566-5566</t>
  </si>
  <si>
    <t>230</t>
  </si>
  <si>
    <t>医療法人鳳優葵こばやし眼科</t>
  </si>
  <si>
    <t>811-1352
鶴田3-10-40</t>
  </si>
  <si>
    <t>①400-5884
②400-5839</t>
  </si>
  <si>
    <t>医療法人　うえのやま整形外科リウマチ科</t>
  </si>
  <si>
    <t>811-1352
鶴田4-8-5</t>
  </si>
  <si>
    <t>①565-2481
②565-2482</t>
  </si>
  <si>
    <t>南7</t>
  </si>
  <si>
    <t>野口内科クリニック</t>
  </si>
  <si>
    <t>811-1351
屋形原4-17-15</t>
  </si>
  <si>
    <t>①565-1019
②565-8431</t>
  </si>
  <si>
    <t>（医）永野医院</t>
  </si>
  <si>
    <t>811-1353
柏原6-19-26</t>
  </si>
  <si>
    <t>①565-4822
②565-4821</t>
  </si>
  <si>
    <t>田中医院</t>
  </si>
  <si>
    <t>811-1355
桧原3-22-20</t>
  </si>
  <si>
    <t>①565-5121
②565-5127</t>
  </si>
  <si>
    <t>いとう循環器内科クリニック</t>
  </si>
  <si>
    <t>811-1356
花畑1-45-34-2F</t>
  </si>
  <si>
    <t>①554-1360
②554-1370</t>
  </si>
  <si>
    <t>しばた内科クリニック</t>
  </si>
  <si>
    <t>811-1356
花畑2-32-18</t>
  </si>
  <si>
    <t>①565-3148
②566-8529</t>
  </si>
  <si>
    <t>松田整形外科</t>
  </si>
  <si>
    <t>811-1356
花畑1-45-34</t>
  </si>
  <si>
    <t>①554-6001
②554-6002</t>
  </si>
  <si>
    <t>医療法人光生会かなざわクリニック</t>
  </si>
  <si>
    <t>811-1364
中尾3-37-20</t>
  </si>
  <si>
    <t>①551-3883
②541-3838</t>
  </si>
  <si>
    <t>南8</t>
  </si>
  <si>
    <t>医療法人社団　村山循環器科内科医院</t>
  </si>
  <si>
    <t>815-0041
野間3-3-6</t>
  </si>
  <si>
    <t>①541-0126
②552-6788</t>
  </si>
  <si>
    <t>医療法人中村博整形外科医院</t>
  </si>
  <si>
    <t>815-0041
野間4-18-26</t>
  </si>
  <si>
    <t>①554-1700
②554-1717</t>
  </si>
  <si>
    <t>医療法人友医会牛尾医院</t>
  </si>
  <si>
    <t>815-0042
若久4-5-3</t>
  </si>
  <si>
    <t>①541-3757
②512-5382</t>
  </si>
  <si>
    <t>（医）イースタンクリニック野間医院</t>
  </si>
  <si>
    <t>815-0072
多賀2-4-6</t>
  </si>
  <si>
    <t>①557-3600
②557-3605</t>
  </si>
  <si>
    <t>医療法人松田脳神経外科クリニック</t>
  </si>
  <si>
    <t>815-0074
寺塚1-17-10</t>
  </si>
  <si>
    <t>①511-0500
②551-2711</t>
  </si>
  <si>
    <t>寺塚クリニック</t>
  </si>
  <si>
    <t>815-0074
寺塚2-20-1</t>
  </si>
  <si>
    <t>①559-7211
②554-7006</t>
  </si>
  <si>
    <t>2.5km</t>
  </si>
  <si>
    <t>医療法人やなせ内科医院</t>
  </si>
  <si>
    <t>815-0083
高宮5-18-4</t>
  </si>
  <si>
    <t>①554-5180
②554-5181</t>
  </si>
  <si>
    <t>南9</t>
  </si>
  <si>
    <t>ありた整形外科</t>
  </si>
  <si>
    <t>815-0071
平和1-2-24-3F</t>
  </si>
  <si>
    <t>①534-8060
②534-8061</t>
  </si>
  <si>
    <t>医療法人青見内科胃腸内科クリニック</t>
  </si>
  <si>
    <t>815-0082
大楠3-17-21</t>
  </si>
  <si>
    <t>①531-1889
②531-1877</t>
  </si>
  <si>
    <t>如月福岡クリニック</t>
    <phoneticPr fontId="12"/>
  </si>
  <si>
    <t>815-0082
大楠1-32-14　きさらぎﾋﾞﾙ4F</t>
  </si>
  <si>
    <t>①535-2500
②535-2510</t>
  </si>
  <si>
    <t>さわやま内科・総合診療クリニック</t>
  </si>
  <si>
    <t>815-0082
大楠2-8-29</t>
  </si>
  <si>
    <t>①534-6590
②534-6591</t>
  </si>
  <si>
    <t>htttps:://無呼吸.net</t>
  </si>
  <si>
    <t>よしなり内科クリニック</t>
  </si>
  <si>
    <t>815-0082
大楠2-3-10　ｺﾄﾌﾞｷﾋﾞﾙ3F</t>
  </si>
  <si>
    <t>①525-3111
②525-3112</t>
  </si>
  <si>
    <t>yoshinari-clinic.com</t>
  </si>
  <si>
    <t>医療法人財団友朋会ものわすれメンタルクリニック</t>
  </si>
  <si>
    <t>815-0082
大楠2-15-28</t>
  </si>
  <si>
    <t>①534-5151
②534-6838</t>
  </si>
  <si>
    <t>千鳥橋病院附属大楠診療所</t>
  </si>
  <si>
    <t>815-0082
大楠1-17-7</t>
  </si>
  <si>
    <t>①531-9407
②522-8472</t>
  </si>
  <si>
    <t>如月総健クリニック</t>
    <rPh sb="2" eb="3">
      <t>ソウ</t>
    </rPh>
    <rPh sb="3" eb="4">
      <t>ケン</t>
    </rPh>
    <phoneticPr fontId="12"/>
  </si>
  <si>
    <t>815-0082
大楠1-32-14-5F</t>
  </si>
  <si>
    <t>①406-4141
②406-4142</t>
  </si>
  <si>
    <t>平尾ごう脳神経外科クリニック</t>
  </si>
  <si>
    <t>①534-5219
②534-5220</t>
  </si>
  <si>
    <t>小林内科小児科糖尿病内科医院</t>
  </si>
  <si>
    <t>815-0083
高宮1-9-26</t>
  </si>
  <si>
    <t>①521-7977
②521-7977</t>
  </si>
  <si>
    <t>ひらしま皮膚科クリニック</t>
  </si>
  <si>
    <t>815-0083
高宮3-10-6　ｺｽﾓﾒｿﾞﾝｱｷﾔﾏ1F</t>
  </si>
  <si>
    <t>①791-5000
②791-5001</t>
  </si>
  <si>
    <t>四つ葉在宅クリニック</t>
  </si>
  <si>
    <t>815-0083
高宮3-2-20-101</t>
  </si>
  <si>
    <t>①710-1300
②710-1301</t>
  </si>
  <si>
    <t>医療法人ほうゆう　おおた内科消化器科クリニック</t>
  </si>
  <si>
    <t>815-0083
高宮3-2-18</t>
  </si>
  <si>
    <t>①533-5123
②533-5119</t>
  </si>
  <si>
    <t>高宮通り心療クリニック</t>
  </si>
  <si>
    <t>815-0083
高宮3-15-4</t>
  </si>
  <si>
    <t>①791-8763
②791-8731</t>
  </si>
  <si>
    <t>医療法人寺沢病院</t>
  </si>
  <si>
    <t>815-0084
市崎1-14-11</t>
  </si>
  <si>
    <t>①521-1381
②526-3635</t>
  </si>
  <si>
    <t>(南区・中央区)3km程度</t>
    <phoneticPr fontId="12"/>
  </si>
  <si>
    <t>86</t>
  </si>
  <si>
    <t>松岡内科胃腸科クリニック</t>
  </si>
  <si>
    <t>815-0084
市崎1-9-12</t>
  </si>
  <si>
    <t>①521-0854
②521-0854</t>
  </si>
  <si>
    <t>南10</t>
  </si>
  <si>
    <t>原村メンタルクリニック</t>
  </si>
  <si>
    <t>815-0033
大橋1-21-3-101</t>
  </si>
  <si>
    <t>①554-6700
②554-6701</t>
  </si>
  <si>
    <t>ひめの胃腸内科クリニック</t>
  </si>
  <si>
    <t>815-0033
大橋4-27-4</t>
  </si>
  <si>
    <t>①559-5211
②559-5212</t>
  </si>
  <si>
    <t>医療法人社団　たけや内科胃腸科医院</t>
  </si>
  <si>
    <t>815-0033
大橋1-21-10</t>
  </si>
  <si>
    <t>①512-2731
②512-2831</t>
  </si>
  <si>
    <t>林クリニック</t>
  </si>
  <si>
    <t>815-0034
南大橋2-8-1</t>
  </si>
  <si>
    <t>①551-8849
②551-8859</t>
  </si>
  <si>
    <t>医療法人　うらた整形外科クリニック</t>
  </si>
  <si>
    <t>815-0042
若久6-8-1</t>
  </si>
  <si>
    <t>①557-4141
②557-4141</t>
  </si>
  <si>
    <t>若久病院</t>
  </si>
  <si>
    <t>815-0042
若久5-3-1</t>
  </si>
  <si>
    <t>①551-2231
②551-3192</t>
  </si>
  <si>
    <t>内科循環器科田代医院</t>
  </si>
  <si>
    <t>815-0042
若久5-1-5</t>
  </si>
  <si>
    <t>①541-3208
②541-3208</t>
  </si>
  <si>
    <t>南11</t>
  </si>
  <si>
    <t>医療法人ひのき会　ひのき診療所</t>
  </si>
  <si>
    <t>811-1355
桧原7-2-6</t>
  </si>
  <si>
    <t>①566-6123
②566-9683</t>
  </si>
  <si>
    <t>夫婦石病院</t>
  </si>
  <si>
    <t>811-1355
大字桧原853-9</t>
  </si>
  <si>
    <t>①566-7061
②566-7065</t>
  </si>
  <si>
    <t>175</t>
  </si>
  <si>
    <t>もりや耳鼻咽喉科</t>
  </si>
  <si>
    <t>811-1364
中尾2-3-25　ｻﾝﾗｲｽﾞ恵比寿2F</t>
  </si>
  <si>
    <t>①554-7833
②554-7833</t>
  </si>
  <si>
    <t>10～15km</t>
  </si>
  <si>
    <t>岡本医院</t>
  </si>
  <si>
    <t>811-1365
皿山2-3-19</t>
  </si>
  <si>
    <t>①541-0971
②541-0989</t>
  </si>
  <si>
    <t>岡本内科胃腸科医院</t>
  </si>
  <si>
    <t>811-1365
皿山4-2-4</t>
  </si>
  <si>
    <t>①511-5991
②511-6007</t>
  </si>
  <si>
    <t>福岡信和病院</t>
  </si>
  <si>
    <t>811-1365
皿山2-1-53</t>
  </si>
  <si>
    <t>①557-1877
②557-1885</t>
  </si>
  <si>
    <t>45</t>
  </si>
  <si>
    <t>城南
1</t>
    <phoneticPr fontId="12"/>
  </si>
  <si>
    <t>医療法人金谷内科クリニック</t>
  </si>
  <si>
    <t>814-0101
荒江1-25-10　ﾛｲﾔﾙﾏﾝｼｮﾝｸﾞﾗﾝﾃﾞ荒江101</t>
  </si>
  <si>
    <t>①841-4023
②841-4031</t>
  </si>
  <si>
    <t>笠外科胃腸内科医院</t>
  </si>
  <si>
    <t>814-0101
荒江1-23-21</t>
  </si>
  <si>
    <t>①841-1211
②831-7441</t>
  </si>
  <si>
    <t>おざき眼科</t>
  </si>
  <si>
    <t>814-0103
鳥飼6-7-1</t>
  </si>
  <si>
    <t>①833-8171
②833-8172</t>
  </si>
  <si>
    <t>かとうクリニック</t>
  </si>
  <si>
    <t>814-0103
鳥飼5-4-12</t>
  </si>
  <si>
    <t>①832-8558
②832-8559</t>
  </si>
  <si>
    <t>福岡鳥飼病院</t>
  </si>
  <si>
    <t>814-0103
鳥飼6-8-5</t>
  </si>
  <si>
    <t>①831-6031
②822-9772</t>
  </si>
  <si>
    <t>内藤胃腸科外科クリニック</t>
  </si>
  <si>
    <t>814-0104
別府7-7-30</t>
  </si>
  <si>
    <t>①845-7110
②845-7110</t>
  </si>
  <si>
    <t>和み在宅診療クリニック</t>
  </si>
  <si>
    <t>814-0104
別府4-10-32</t>
  </si>
  <si>
    <t>①833-7531
②833-7532</t>
  </si>
  <si>
    <t>おだ内科クリニック</t>
  </si>
  <si>
    <t>814-0111
茶山1-6-10　第2茶山ﾋﾞﾙ1F</t>
  </si>
  <si>
    <t>①822-1651
②822-1652</t>
  </si>
  <si>
    <t>odanaika-clinic.com</t>
  </si>
  <si>
    <t>トータルケアやまさきクリニック</t>
  </si>
  <si>
    <t>814-0111
茶山4-14-15</t>
  </si>
  <si>
    <t>①407-1288
②407-1289</t>
  </si>
  <si>
    <t>まつもと胃腸内科</t>
  </si>
  <si>
    <t>814-0133
七隈3-4-23</t>
  </si>
  <si>
    <t>①864-1122
②865-0050</t>
  </si>
  <si>
    <t>松口内科・循環器内科クリニック</t>
  </si>
  <si>
    <t>814-0133
七隈1-18-21</t>
  </si>
  <si>
    <t>①407-5555
②834-6900</t>
  </si>
  <si>
    <t>城南
2</t>
    <phoneticPr fontId="12"/>
  </si>
  <si>
    <t>医療法人　ＡＴＨ　もとむらクリニック</t>
  </si>
  <si>
    <t>814-0132
干隈2-8-28</t>
  </si>
  <si>
    <t>①404-1584
②404-1916</t>
  </si>
  <si>
    <t>医療法人格心会晴明病院</t>
  </si>
  <si>
    <t>814-0133
七隈8-20-10</t>
  </si>
  <si>
    <t>①871-5573
②871-1553</t>
  </si>
  <si>
    <t>可(精神科デイケアのみ)</t>
  </si>
  <si>
    <t>医療法人すがお内科クリニック</t>
  </si>
  <si>
    <t>814-0133
七隈4-11-3</t>
  </si>
  <si>
    <t>①801-6003
②801-6113</t>
  </si>
  <si>
    <t>福岡大学病院</t>
  </si>
  <si>
    <t>814-0133
七隈7-45-1</t>
  </si>
  <si>
    <t>①801-1011
②862-8200</t>
  </si>
  <si>
    <t>医療法人あらせ内科</t>
  </si>
  <si>
    <t>814-0144
梅林1-19-3　ｸﾞﾘｼｰﾇ梅林1F</t>
  </si>
  <si>
    <t>①861-6011
②861-6230</t>
  </si>
  <si>
    <t>原クリニック</t>
  </si>
  <si>
    <t>814-0144
梅林4-21-23</t>
  </si>
  <si>
    <t>①872-7007
②872-7006</t>
  </si>
  <si>
    <t>城南
3</t>
    <phoneticPr fontId="12"/>
  </si>
  <si>
    <t>さかき内科胃腸科クリニック</t>
  </si>
  <si>
    <t>814-0121
神松寺1-2-30</t>
  </si>
  <si>
    <t>①862-7622
②862-7626</t>
  </si>
  <si>
    <t>はたなか皮ふ科・ひ尿器科クリニック</t>
  </si>
  <si>
    <t>814-0121
神松寺2-16-8</t>
  </si>
  <si>
    <t>①874-5331
②874-5344</t>
  </si>
  <si>
    <t>ホワイト花満クリニック</t>
  </si>
  <si>
    <t>814-0121
神松寺2-10-3</t>
  </si>
  <si>
    <t>①801-8739
②801-8740</t>
  </si>
  <si>
    <t>医療法人爽々会　馬場内科</t>
  </si>
  <si>
    <t>814-0142
片江2-17-12</t>
  </si>
  <si>
    <t>①866-1151
②866-1157</t>
  </si>
  <si>
    <t>松永病院</t>
  </si>
  <si>
    <t>814-0142
片江1-4-38</t>
  </si>
  <si>
    <t>①861-6886
②861-6940</t>
  </si>
  <si>
    <t>44</t>
  </si>
  <si>
    <t>在宅療養支援クリニックここはる</t>
  </si>
  <si>
    <t>814-0143
南片江2-8-6</t>
  </si>
  <si>
    <t>①400-1222
②400-1223</t>
  </si>
  <si>
    <t>山下循環器内科病院</t>
  </si>
  <si>
    <t>814-0155
東油山2-7-18</t>
  </si>
  <si>
    <t>①801-7731
②801-7738</t>
  </si>
  <si>
    <t>医療法人 堀之内胃腸科内科医院</t>
  </si>
  <si>
    <t>814-0155
東油山2-3-7</t>
  </si>
  <si>
    <t>①861-5111
②861-8508</t>
  </si>
  <si>
    <t>城南
4</t>
    <phoneticPr fontId="12"/>
  </si>
  <si>
    <t>医療法人江下内科クリニック</t>
  </si>
  <si>
    <t>814-0153
樋井川1-6-26</t>
  </si>
  <si>
    <t>①871-2225
②871-2540</t>
  </si>
  <si>
    <t>7km</t>
  </si>
  <si>
    <t>医療法人社団博和会武元内科クリニック</t>
  </si>
  <si>
    <t>814-0153
樋井川3-17-6</t>
  </si>
  <si>
    <t>①512-5830
②553-8061</t>
  </si>
  <si>
    <t>医療法人恒愛会りょうすけ内科外科</t>
  </si>
  <si>
    <t>814-0153
樋井川2-9-15</t>
  </si>
  <si>
    <t>①865-2700
②865-4919</t>
  </si>
  <si>
    <t>ryosuke-cl.com</t>
  </si>
  <si>
    <t>医療法人高宮外科内科医院</t>
  </si>
  <si>
    <t>814-0153
樋井川6-15-1</t>
  </si>
  <si>
    <t>①861-0001
②861-0002</t>
  </si>
  <si>
    <t>長尾病院</t>
  </si>
  <si>
    <t>814-0153
樋井川3-47-1</t>
  </si>
  <si>
    <t>①541-2035
②541-2045</t>
  </si>
  <si>
    <t>123</t>
  </si>
  <si>
    <t>いこいの森クリニック</t>
  </si>
  <si>
    <t>814-0155
東油山6-19-23</t>
  </si>
  <si>
    <t>①866-1666
②861-6255</t>
  </si>
  <si>
    <t>医療法人つのだ泌尿器科医院</t>
  </si>
  <si>
    <t>814-0155
東油山1-3-30</t>
  </si>
  <si>
    <t>①863-9717
②863-9867</t>
  </si>
  <si>
    <t>10</t>
  </si>
  <si>
    <t>城南
5</t>
    <phoneticPr fontId="12"/>
  </si>
  <si>
    <t>医療法人英内科クリニック</t>
  </si>
  <si>
    <t>814-0111
茶山2-15-1</t>
  </si>
  <si>
    <t>①873-2200
②873-6282</t>
  </si>
  <si>
    <t>医療法人なかにわメンタルクリニック</t>
  </si>
  <si>
    <t>814-0111
茶山2-10-5</t>
  </si>
  <si>
    <t>①844-4949
②844-4949</t>
  </si>
  <si>
    <t>岡村眼科医院</t>
  </si>
  <si>
    <t>814-0122
友泉亭7-15</t>
  </si>
  <si>
    <t>①781-5800
②781-5844</t>
  </si>
  <si>
    <t>医療法人さかい内科循環器クリニック</t>
  </si>
  <si>
    <t>814-0123
長尾1-13-23-1</t>
  </si>
  <si>
    <t>①863-0002
②863-0055</t>
  </si>
  <si>
    <t>早良
1</t>
    <phoneticPr fontId="12"/>
  </si>
  <si>
    <t>医療法人山口内科医院</t>
    <phoneticPr fontId="12"/>
  </si>
  <si>
    <t>814-0002
西新5-14-45</t>
  </si>
  <si>
    <t>①821-2448
②821-4468</t>
  </si>
  <si>
    <t>疋田眼科医院</t>
  </si>
  <si>
    <t>814-0002
西新5-1-37</t>
  </si>
  <si>
    <t>①831-2101
②843-0191</t>
  </si>
  <si>
    <t>福岡大学西新病院</t>
  </si>
  <si>
    <t>814-8522
祖原15-7</t>
    <phoneticPr fontId="12"/>
  </si>
  <si>
    <t>①831-1211
②842-4066</t>
  </si>
  <si>
    <t>高木胃腸科内科医院</t>
  </si>
  <si>
    <t>814-0011
高取1-1-53</t>
  </si>
  <si>
    <t>①851-4587
②851-4587</t>
  </si>
  <si>
    <t>牧角内科クリニック</t>
  </si>
  <si>
    <t>814-0011
高取2-17-43</t>
  </si>
  <si>
    <t>①843-2257
②843-2129</t>
  </si>
  <si>
    <t>医療法人久信会　大神内科クリニック</t>
  </si>
  <si>
    <t>814-0011
高取1-3-20-204</t>
  </si>
  <si>
    <t>①821-0053
②821-0063</t>
  </si>
  <si>
    <t>医療法人末吉クリニック</t>
  </si>
  <si>
    <t>814-0011
高取1-1-30</t>
  </si>
  <si>
    <t>①841-8733
②841-8734</t>
  </si>
  <si>
    <t>まことクリニック</t>
  </si>
  <si>
    <t>814-0012
昭代3-7-40</t>
  </si>
  <si>
    <t>①846-5225
②846-5224</t>
  </si>
  <si>
    <t>大木整形・リハビリ医院</t>
  </si>
  <si>
    <t>814-0013
藤崎1-21-19</t>
  </si>
  <si>
    <t>①843-1715
②843-1716</t>
  </si>
  <si>
    <t>さわらぐち胃腸肛門クリニック</t>
  </si>
  <si>
    <t>814-0013
藤崎1-24-19-5.6F</t>
  </si>
  <si>
    <t>①833-8150
②833-8158</t>
  </si>
  <si>
    <t>医療法人社団　福光会　福田眼科病院</t>
  </si>
  <si>
    <t>814-0013
藤崎1-24-1</t>
  </si>
  <si>
    <t>①841-2345
②841-2649</t>
  </si>
  <si>
    <t>空とみち心療クリニック</t>
  </si>
  <si>
    <t>814-0013
藤崎1-24-19-3.4F</t>
  </si>
  <si>
    <t>①834-4324
②834-4314</t>
  </si>
  <si>
    <t>藤崎メディカルクリニック</t>
  </si>
  <si>
    <t>814-0013
藤崎1-1-32-201</t>
  </si>
  <si>
    <t>①407-0315
②407-0311</t>
  </si>
  <si>
    <t>あいここどもクリニック</t>
  </si>
  <si>
    <t>814-0015
室見2-12-2</t>
  </si>
  <si>
    <t>①821-4621
②851-2874</t>
  </si>
  <si>
    <t>田北メモリーメンタルクリニック</t>
  </si>
  <si>
    <t>814-0015
室見5-13-8</t>
  </si>
  <si>
    <t>①832-6025
②832-6026</t>
  </si>
  <si>
    <t>早良
2</t>
    <phoneticPr fontId="12"/>
  </si>
  <si>
    <t>医療法人　つつみ整形外科ｸﾘﾆｯｸ</t>
  </si>
  <si>
    <t>814-0021
荒江2-9-14-1F</t>
  </si>
  <si>
    <t>①846-3343
②846-6003</t>
  </si>
  <si>
    <t>つくし訪問クリニック早良</t>
  </si>
  <si>
    <t>814-0021
荒江2-6-37　第2渡辺ﾋﾞﾙ1F</t>
  </si>
  <si>
    <t>①407-7337
②407-7383</t>
  </si>
  <si>
    <t>医療法人盛和会　神代医院</t>
  </si>
  <si>
    <t>814-0021
荒江2-15-10</t>
  </si>
  <si>
    <t>①822-3533
②852-1910</t>
  </si>
  <si>
    <t>北島内科医院</t>
  </si>
  <si>
    <t>814-0022
原1-6-5</t>
  </si>
  <si>
    <t>①851-7030
②845-5077</t>
  </si>
  <si>
    <t>西内科医院</t>
  </si>
  <si>
    <t>814-0022
原3-8-23</t>
  </si>
  <si>
    <t>①831-6181
②823-1525</t>
  </si>
  <si>
    <t>おおやこどもクリニック</t>
  </si>
  <si>
    <t>814-0031
南庄3-6-30</t>
  </si>
  <si>
    <t>①834-5608
②834-5603</t>
  </si>
  <si>
    <t>医療法人西耳鼻咽喉科医院</t>
  </si>
  <si>
    <t>814-0031
南庄2-13-12</t>
  </si>
  <si>
    <t>①846-1377
②846-1497</t>
  </si>
  <si>
    <t>光安内科医院</t>
  </si>
  <si>
    <t>814-0031
南庄5-2-1</t>
  </si>
  <si>
    <t>①841-0033
②841-0055</t>
  </si>
  <si>
    <t>医療法人原信会原口病院循環器科内科</t>
  </si>
  <si>
    <t>814-0032
小田部6-11-15</t>
  </si>
  <si>
    <t>①822-0112
②841-8988</t>
  </si>
  <si>
    <t>haraguchi-hp.com</t>
  </si>
  <si>
    <t>ベルいやしの呼吸器内科・内科</t>
  </si>
  <si>
    <t>814-0032
小田部7-16-1</t>
  </si>
  <si>
    <t>①984-0101
②984-6020</t>
  </si>
  <si>
    <t>医療法人優人会　こたべ整形外科クリニック</t>
  </si>
  <si>
    <t>814-0032
小田部5-7-7-101</t>
  </si>
  <si>
    <t>①833-3055
②833-3056</t>
  </si>
  <si>
    <t>早良
3</t>
    <phoneticPr fontId="12"/>
  </si>
  <si>
    <t>まつおクリニック</t>
  </si>
  <si>
    <t>814-0022
原5-3-6</t>
  </si>
  <si>
    <t>①833-0333
②833-0334</t>
  </si>
  <si>
    <t>医療法人　案浦クリニック</t>
  </si>
  <si>
    <t>814-0022
原5-22-13</t>
  </si>
  <si>
    <t>①821-6458
②821-6675</t>
  </si>
  <si>
    <t>医療法人八田内科医院</t>
  </si>
  <si>
    <t>814-0032
小田部4-7-13</t>
  </si>
  <si>
    <t>①843-4711
②843-4714</t>
  </si>
  <si>
    <t>ようこ皮ふ科</t>
  </si>
  <si>
    <t>814-0032
小田部3-17-23</t>
  </si>
  <si>
    <t>①707-5327
②707-5326</t>
  </si>
  <si>
    <t>医療法人正誠会　倉重病院</t>
  </si>
  <si>
    <t>814-0033
有田2-10-50</t>
  </si>
  <si>
    <t>①831-3516
②851-9303</t>
  </si>
  <si>
    <t>香月医院</t>
  </si>
  <si>
    <t>814-0033
有田5-1-30</t>
  </si>
  <si>
    <t>①801-6267
②801-6267</t>
  </si>
  <si>
    <t>早良
4</t>
    <phoneticPr fontId="12"/>
  </si>
  <si>
    <t>医療法人よしだクリニック</t>
  </si>
  <si>
    <t>814-0164
賀茂4-28-19</t>
  </si>
  <si>
    <t>①866-2345
②865-2346</t>
  </si>
  <si>
    <t>医療法人ＦＡＡ　おおつかクリニック</t>
  </si>
  <si>
    <t>814-0165
次郎丸2-10-43　次郎丸ｸﾘﾆｯｸﾋﾞﾙ2F</t>
  </si>
  <si>
    <t>①874-8171
②874-8172</t>
  </si>
  <si>
    <t>やすだクリニック</t>
  </si>
  <si>
    <t>814-0165
次郎丸3-22-8</t>
  </si>
  <si>
    <t>①407-5000
②407-5001</t>
  </si>
  <si>
    <t>黒田整形外科医院</t>
  </si>
  <si>
    <t>814-0165
次郎丸5-7-9</t>
  </si>
  <si>
    <t>①872-1024
②872-1013</t>
  </si>
  <si>
    <t>次郎丸メンタルクリニック</t>
  </si>
  <si>
    <t>814-0165
次郎丸2-10-3　柴田ﾋﾞﾙ2F</t>
  </si>
  <si>
    <t>①874-0601
②865-3153</t>
  </si>
  <si>
    <t>早良
5</t>
    <phoneticPr fontId="12"/>
  </si>
  <si>
    <t>ここからクリニック</t>
  </si>
  <si>
    <t>814-0022
原6-29-39</t>
  </si>
  <si>
    <t>①833-2939
②833-2940</t>
  </si>
  <si>
    <t>医療法人おがた整形外科医院</t>
  </si>
  <si>
    <t>814-0022
原7-4-18</t>
  </si>
  <si>
    <t>①863-5337
②872-6383</t>
  </si>
  <si>
    <t>医療法人三仁会　フジタ内科消化器科医院</t>
  </si>
  <si>
    <t>814-0022
原7-4-7</t>
  </si>
  <si>
    <t>①865-5775
②865-5461</t>
  </si>
  <si>
    <t>医療法人成志会長澤医院</t>
  </si>
  <si>
    <t>814-0161
飯倉5-15-34</t>
  </si>
  <si>
    <t>①871-5320
②863-2225</t>
  </si>
  <si>
    <t>ざいつ循環器・内科</t>
  </si>
  <si>
    <t>814-0161
飯倉7-29-15　ｻﾆｰｻｲﾄﾞﾋﾞﾙ2F</t>
  </si>
  <si>
    <t>①866-5677
②866-5679</t>
  </si>
  <si>
    <t>つかもと内科</t>
  </si>
  <si>
    <t>814-0161
飯倉3-31-14</t>
  </si>
  <si>
    <t>①832-5901
②832-5902</t>
  </si>
  <si>
    <t>医療法人髙橋脳神経外科</t>
  </si>
  <si>
    <t>814-0161
飯倉7-1-7</t>
  </si>
  <si>
    <t>①866-0777
②866-0770</t>
  </si>
  <si>
    <t>江副整形外科クリニック</t>
  </si>
  <si>
    <t>814-0161
飯倉6-24-23</t>
  </si>
  <si>
    <t>①864-2323
②862-4896</t>
  </si>
  <si>
    <t>干隈すみれ内科クリニック</t>
  </si>
  <si>
    <t>814-0163
干隈5-30-5</t>
  </si>
  <si>
    <t>①801-3222
②801-3218</t>
  </si>
  <si>
    <t>早良
6</t>
    <phoneticPr fontId="12"/>
  </si>
  <si>
    <t>清蓮クリニック</t>
  </si>
  <si>
    <t>811-1101
重留6-15-21</t>
    <phoneticPr fontId="12"/>
  </si>
  <si>
    <t>①407-3571
②407-3572</t>
  </si>
  <si>
    <t>医療法人浜本整形外科医院</t>
  </si>
  <si>
    <t>811-1102
東入部1-3-33</t>
  </si>
  <si>
    <t>①872-8611
②872-8686</t>
  </si>
  <si>
    <t>みたに内科循環器科クリニック</t>
  </si>
  <si>
    <t>811-1103
四箇6-6-31</t>
  </si>
  <si>
    <t>①812-2111
②812-6310</t>
  </si>
  <si>
    <t>医療法人　牟田口整形外科医院</t>
  </si>
  <si>
    <t>811-1103
四箇1-6-1</t>
  </si>
  <si>
    <t>①812-0088
②812-1926</t>
  </si>
  <si>
    <t>医療法人康栄会菅医院</t>
  </si>
  <si>
    <t>811-1103
四箇6-14-5</t>
  </si>
  <si>
    <t>①812-3105
②812-3146</t>
  </si>
  <si>
    <t>早良
7</t>
    <phoneticPr fontId="12"/>
  </si>
  <si>
    <t>福西会南病院</t>
  </si>
  <si>
    <t>811-1122
早良1-5-55</t>
  </si>
  <si>
    <t>①804-3300
②864-8836</t>
  </si>
  <si>
    <t>中村医院</t>
  </si>
  <si>
    <t>811-1123
内野2-20-10</t>
  </si>
  <si>
    <t>①804-2208
②804-1277</t>
  </si>
  <si>
    <t>早良
8</t>
    <phoneticPr fontId="12"/>
  </si>
  <si>
    <t>きよさわ眼科クリニック</t>
  </si>
  <si>
    <t>814-0001
百道浜4-13-1-2F</t>
  </si>
  <si>
    <t>①843-6565
②821-0469</t>
  </si>
  <si>
    <t>たにむらようこクリニック</t>
  </si>
  <si>
    <t>814-0001
百道浜1-3-70　ｻﾞ･ﾚｼﾞﾃﾞﾝｼｬﾙｽｲｰﾄ福岡1F</t>
  </si>
  <si>
    <t>①833-0251
②833-0252</t>
  </si>
  <si>
    <t>メンタルクリニック百道浜</t>
  </si>
  <si>
    <t>814-0001
百道浜3-3-1-2F</t>
  </si>
  <si>
    <t>①833-2121
②833-2122</t>
  </si>
  <si>
    <t>ももち浜クリニックＴＮＣ放送会館在宅診療所</t>
  </si>
  <si>
    <t>814-0001
百道浜2-3-2　TNC放送会館2F</t>
  </si>
  <si>
    <t>①846-0022
②846-0020</t>
  </si>
  <si>
    <t>福岡山王病院</t>
  </si>
  <si>
    <t>814-0001
百道浜3-6-45</t>
  </si>
  <si>
    <t>①832-1100
②832-3061</t>
  </si>
  <si>
    <t>医療法人　城谷内科医院</t>
    <rPh sb="9" eb="11">
      <t>イイン</t>
    </rPh>
    <phoneticPr fontId="12"/>
  </si>
  <si>
    <t>814-0002
西新4-8-28</t>
  </si>
  <si>
    <t>①841-2411
②841-2412</t>
  </si>
  <si>
    <t>医療法人　吉村医院</t>
  </si>
  <si>
    <t>814-0002
西新3-11-27</t>
  </si>
  <si>
    <t>①841-0835
②841-0838</t>
  </si>
  <si>
    <t>中手内科クリニック</t>
  </si>
  <si>
    <t>814-0002
西新4-3-22</t>
  </si>
  <si>
    <t>①845-2727
②845-2727</t>
  </si>
  <si>
    <t>西新いこいクリニック</t>
  </si>
  <si>
    <t>814-0002
西新4-9-28-5F</t>
  </si>
  <si>
    <t>①852-1940
②852-1945</t>
  </si>
  <si>
    <t>西新駅前こうの整形外科おしりとおなかクリニック</t>
  </si>
  <si>
    <t>814-0002
西新4-8-38</t>
  </si>
  <si>
    <t>①832-3350
②832-3355</t>
  </si>
  <si>
    <t>福田心臓血管クリニック</t>
  </si>
  <si>
    <t>814-0002
西新4-9-35　真栄ﾋﾞﾙ4F</t>
  </si>
  <si>
    <t>①834-7678
②834-7545</t>
  </si>
  <si>
    <t>稲村脳神経外科クリニック</t>
  </si>
  <si>
    <t>814-0002
西新4-9-35　真栄ﾋﾞﾙ2階</t>
  </si>
  <si>
    <t>①844-5000
②844-5005</t>
  </si>
  <si>
    <t>吉村圭子眼科クリニック</t>
  </si>
  <si>
    <t>814-0002
西新1-7-25　ﾎﾜｲﾃｨ西新1F</t>
  </si>
  <si>
    <t>①841-8855
②841-8854</t>
  </si>
  <si>
    <t>武石クリニック</t>
  </si>
  <si>
    <t>814-0002
西新1-4-28</t>
  </si>
  <si>
    <t>①841-0121
②841-0632</t>
  </si>
  <si>
    <t>医療法人三恵クリニック</t>
  </si>
  <si>
    <t>814-0003
城西2-6-21</t>
  </si>
  <si>
    <t>①841-0114
②822-7919</t>
  </si>
  <si>
    <t>鶴内科医院</t>
  </si>
  <si>
    <t>814-0003
城西3-17-20　ｸﾗｼｵﾝ西新1F</t>
  </si>
  <si>
    <t>①831-7115
②831-7115</t>
  </si>
  <si>
    <t>医療法人あんのうら整形外科クリニック</t>
  </si>
  <si>
    <t>814-0004
曙2-1-11</t>
  </si>
  <si>
    <t>①844-0201
②844-0281</t>
  </si>
  <si>
    <t>すこやかクリニック</t>
  </si>
  <si>
    <t>814-0006
百道1-25-10　ﾚｼﾞｱｽ百道1F</t>
  </si>
  <si>
    <t>①846-1722
②846-1732</t>
  </si>
  <si>
    <t>調医院</t>
  </si>
  <si>
    <t>814-0006
百道1-18-31</t>
  </si>
  <si>
    <t>①822-3855
②822-3855</t>
  </si>
  <si>
    <t>きむらファミリークリニック</t>
  </si>
  <si>
    <t>814-0015
室見1-5-9　ｱ-ﾍﾞｲﾝ室見1F</t>
  </si>
  <si>
    <t>①852-8311
②852-8312</t>
  </si>
  <si>
    <t>室見クリニック</t>
  </si>
  <si>
    <t>814-0015
室見1-12-1</t>
  </si>
  <si>
    <t>①821-2118
②831-7088</t>
  </si>
  <si>
    <t>早良
9</t>
    <phoneticPr fontId="12"/>
  </si>
  <si>
    <t>医療法人めぐみ会秋山クリニック</t>
  </si>
  <si>
    <t>814-0171
野芥2-28-39</t>
    <rPh sb="9" eb="11">
      <t>ノケ</t>
    </rPh>
    <phoneticPr fontId="12"/>
  </si>
  <si>
    <t>①400-1273
②400-1263</t>
  </si>
  <si>
    <t>医療法人草創の会草野医院</t>
  </si>
  <si>
    <t>814-0171
野芥3-14-5</t>
  </si>
  <si>
    <t>①861-1812
②871-8339</t>
  </si>
  <si>
    <t>江浦耳鼻咽喉科クリニック</t>
  </si>
  <si>
    <t>814-0171
野芥1-7-34</t>
  </si>
  <si>
    <t>①865-3387
②865-7242</t>
  </si>
  <si>
    <t>つながるファミリークリニック</t>
  </si>
  <si>
    <t>814-0171
野芥7-8-3</t>
  </si>
  <si>
    <t>①866-8001
②866-8002</t>
  </si>
  <si>
    <t>福西会病院</t>
  </si>
  <si>
    <t>814-0171
野芥1-2-36</t>
  </si>
  <si>
    <t>①861-2780
②861-2111</t>
  </si>
  <si>
    <t>三松眼科医院</t>
  </si>
  <si>
    <t>814-0171
野芥2-3-5</t>
  </si>
  <si>
    <t>①871-2511
②863-2779</t>
  </si>
  <si>
    <t>医療法人にのさかクリニック</t>
  </si>
  <si>
    <t>814-0171
野芥4-19-34</t>
  </si>
  <si>
    <t>①872-1136
②872-1137</t>
  </si>
  <si>
    <t>南條内科胃腸科クリニック</t>
    <rPh sb="4" eb="7">
      <t>イチョウカ</t>
    </rPh>
    <phoneticPr fontId="12"/>
  </si>
  <si>
    <t>814-0171
野芥7-17-21</t>
  </si>
  <si>
    <t>①865-8881
②865-8892</t>
  </si>
  <si>
    <t>油山病院</t>
  </si>
  <si>
    <t>814-0171
野芥5-6-37</t>
  </si>
  <si>
    <t>①871-2261
②863-2641</t>
  </si>
  <si>
    <t>280</t>
  </si>
  <si>
    <t>医療法人健貢会中山整形外科医院</t>
  </si>
  <si>
    <t>814-0172
梅林6-10-3</t>
  </si>
  <si>
    <t>①864-2299
②864-2041</t>
  </si>
  <si>
    <t>北口内科消化器科医院</t>
  </si>
  <si>
    <t>814-0174
田隈2-34-18</t>
  </si>
  <si>
    <t>①864-5511
②863-8855</t>
  </si>
  <si>
    <t>井上内科クリニック</t>
  </si>
  <si>
    <t>814-0175
田村7-7-2</t>
  </si>
  <si>
    <t>①801-5101
②801-5101</t>
  </si>
  <si>
    <t>おばた内科クリニック</t>
  </si>
  <si>
    <t>814-0175
田村5-16-38</t>
  </si>
  <si>
    <t>①874-5630
②874-5633</t>
  </si>
  <si>
    <t>土器医院</t>
  </si>
  <si>
    <t>814-0175
田村6-7-16</t>
  </si>
  <si>
    <t>①862-2777
②862-2775</t>
  </si>
  <si>
    <t>医療法人白石整形外科医院</t>
  </si>
  <si>
    <t>814-0175
田村4-28-26</t>
  </si>
  <si>
    <t>①865-0520
②865-9103</t>
  </si>
  <si>
    <t>福岡歯科大学医科歯科総合病院</t>
  </si>
  <si>
    <t>814-0193
田村2-15-1</t>
    <phoneticPr fontId="12"/>
  </si>
  <si>
    <t>①801-0411
②801-0459</t>
  </si>
  <si>
    <t>西1</t>
  </si>
  <si>
    <t>田中ファミリークリニック</t>
  </si>
  <si>
    <t>819-0001
小戸1-16-25</t>
  </si>
  <si>
    <t>①407-1215
②407-1216</t>
  </si>
  <si>
    <t>tanaka-fc.com</t>
  </si>
  <si>
    <t>医療法人　明和会　茂木病院</t>
  </si>
  <si>
    <t>819-0002
姪の浜6-1-20</t>
  </si>
  <si>
    <t>①881-0638
②884-0222</t>
  </si>
  <si>
    <t>三宅クリニック</t>
  </si>
  <si>
    <t>819-0002
姪の浜4-2-1</t>
  </si>
  <si>
    <t>①882-6633
②882-6642</t>
  </si>
  <si>
    <t>医療法人　南川整形外科病院</t>
  </si>
  <si>
    <t>819-0002
姪の浜4-14-17</t>
  </si>
  <si>
    <t>①891-1234
②881-0200</t>
  </si>
  <si>
    <t>医療法人海洋会倉光クリニック</t>
  </si>
  <si>
    <t>819-0002
姪の浜4-23-7　大産姪浜ﾋﾞﾙ2F</t>
  </si>
  <si>
    <t>①885-1000
②885-1073</t>
  </si>
  <si>
    <t>青木内科循環器科小児科クリニック</t>
  </si>
  <si>
    <t>819-0002
姪浜4-9-12</t>
  </si>
  <si>
    <t>①881-1102
②881-1140</t>
  </si>
  <si>
    <t>福岡市立能古診療所</t>
  </si>
  <si>
    <t>819-0012
能古725-2</t>
  </si>
  <si>
    <t>①881-0734
②885-2630</t>
  </si>
  <si>
    <t>医療法人　健心会　阿南クリニック</t>
  </si>
  <si>
    <t>819-0013
愛宕浜4-1-20</t>
  </si>
  <si>
    <t>①891-2535
②891-2433</t>
  </si>
  <si>
    <t>古賀クリニック</t>
  </si>
  <si>
    <t>819-0013
愛宕浜2-3-11-1006</t>
  </si>
  <si>
    <t>①881-0777
②881-0777</t>
  </si>
  <si>
    <t>中村クリニック</t>
  </si>
  <si>
    <t>819-0014
豊浜1-2-12</t>
  </si>
  <si>
    <t>①882-8211
②882-7886</t>
  </si>
  <si>
    <t>西2</t>
  </si>
  <si>
    <t>聖峰会マリン病院</t>
  </si>
  <si>
    <t>819-0001
小戸3-55-12</t>
  </si>
  <si>
    <t>①883-2525
②882-3323</t>
  </si>
  <si>
    <t>福岡ハートネット病院</t>
  </si>
  <si>
    <t>819-0002
姪の浜2-2-50</t>
  </si>
  <si>
    <t>①881-0536
②883-8761</t>
  </si>
  <si>
    <t>可(金のみ事前予約）</t>
    <rPh sb="0" eb="1">
      <t>カ</t>
    </rPh>
    <phoneticPr fontId="12"/>
  </si>
  <si>
    <t>田所整形外科クリニック</t>
  </si>
  <si>
    <t>819-0002
姪浜駅南2-1-37-4F</t>
    <phoneticPr fontId="12"/>
  </si>
  <si>
    <t>①883-2015
②883-2016</t>
  </si>
  <si>
    <t>ひとやすみこころのクリニック</t>
  </si>
  <si>
    <t>819-0005
内浜1-1-5</t>
  </si>
  <si>
    <t>①894-6530
②894-6531</t>
  </si>
  <si>
    <t>医療法人政裕会ときつ医院</t>
  </si>
  <si>
    <t>819-0005
内浜2-6-7</t>
  </si>
  <si>
    <t>①882-3321
②882-3306</t>
  </si>
  <si>
    <t>6</t>
  </si>
  <si>
    <t>北野クリニック</t>
  </si>
  <si>
    <t>819-0006
姪浜駅南2-19-16</t>
  </si>
  <si>
    <t>①881-6868
②881-6492</t>
  </si>
  <si>
    <t>松本内科胃腸科</t>
  </si>
  <si>
    <t>819-0006
姪浜駅南1-4-1</t>
  </si>
  <si>
    <t>①892-4039
②892-4038</t>
  </si>
  <si>
    <t>やまだクリニック</t>
  </si>
  <si>
    <t>819-0006
姪浜駅南2-1-37　ﾒﾃﾞｨｶﾙﾋﾞﾙ竹下3F</t>
  </si>
  <si>
    <t>①883-2488
②883-2888</t>
  </si>
  <si>
    <t>益田耳鼻咽喉科医院</t>
  </si>
  <si>
    <t>819-0006
姪浜駅南2-30-5</t>
  </si>
  <si>
    <t>①881-3615
②881-3680</t>
  </si>
  <si>
    <t>かつの整形外科リハビリテーション科</t>
  </si>
  <si>
    <t>819-0022
福重4-7-6-2F</t>
  </si>
  <si>
    <t>①892-1188
②892-1189</t>
  </si>
  <si>
    <t>千鳥橋病院附属新室見診療所</t>
  </si>
  <si>
    <t>819-0022
福重5-1-27</t>
  </si>
  <si>
    <t>①891-3711
②882-6080</t>
  </si>
  <si>
    <t>医療法人ひらやま内科クリニック</t>
  </si>
  <si>
    <t>819-0022
福重4-7-6　3F</t>
  </si>
  <si>
    <t>①894-1066
②894-1067</t>
  </si>
  <si>
    <t>医療法人社団　天祐会　きむらしろうクリニック</t>
  </si>
  <si>
    <t>819-0022
福重5-19-8</t>
  </si>
  <si>
    <t>①892-4600
②892-4611</t>
  </si>
  <si>
    <t>福岡市立玄界診療所</t>
  </si>
  <si>
    <t>819-0205
大字玄界島字寄木1219-60</t>
  </si>
  <si>
    <t>①809-2112
②809-1700</t>
  </si>
  <si>
    <t>西3</t>
  </si>
  <si>
    <t>医療法人ふかほり整形外科クリニック</t>
  </si>
  <si>
    <t>819-0041
拾六町5-16-11</t>
  </si>
  <si>
    <t>①883-8668
②883-8672</t>
  </si>
  <si>
    <t>医療法人輝松会松尾内科病院</t>
  </si>
  <si>
    <t>819-0051
下山門団地40-5</t>
  </si>
  <si>
    <t>①891-5071
②882-0645</t>
  </si>
  <si>
    <t>医療法人　上山門整形外科</t>
  </si>
  <si>
    <t>819-0054
上山門1-14-1 上山門ﾒﾃﾞｨｶﾙﾋﾞﾙ2F</t>
  </si>
  <si>
    <t>①892-3111
②892-3112</t>
  </si>
  <si>
    <t>河野皮ふ科医院</t>
  </si>
  <si>
    <t>819-0054
上山門1-1-20</t>
  </si>
  <si>
    <t>①881-1112
②881-1112</t>
  </si>
  <si>
    <t>医療法人　西福岡病院</t>
  </si>
  <si>
    <t>819-0055
生の松原3-18-8</t>
  </si>
  <si>
    <t>①881-1331
②881-1333</t>
  </si>
  <si>
    <t>西4</t>
  </si>
  <si>
    <t>医療法人高森整形外科・内科</t>
  </si>
  <si>
    <t>819-0031
橋本1-10-35</t>
  </si>
  <si>
    <t>①811-3236
②811-3239</t>
  </si>
  <si>
    <t>https：//www.takamorigeka.com</t>
  </si>
  <si>
    <t>村上華林堂病院</t>
  </si>
  <si>
    <t>819-0032
戸切2-14-45</t>
  </si>
  <si>
    <t>①811-3331
②812-2161</t>
  </si>
  <si>
    <t>倉光病院</t>
  </si>
  <si>
    <t>819-0037
飯盛664-1</t>
  </si>
  <si>
    <t>①811-1821
②812-3649</t>
  </si>
  <si>
    <t>西5</t>
  </si>
  <si>
    <t>みゆうクリニック</t>
  </si>
  <si>
    <t>819-0161
今宿東2-3-9　ﾊｲﾂ吉積102</t>
  </si>
  <si>
    <t>①805-5210
②805-5211</t>
  </si>
  <si>
    <t>糸川整形外科クリニック</t>
  </si>
  <si>
    <t>819-0161
今宿東2-23-15</t>
  </si>
  <si>
    <t>①805-1551
②805-1581</t>
  </si>
  <si>
    <t>川添記念病院</t>
  </si>
  <si>
    <t>819-0165
今津4760</t>
  </si>
  <si>
    <t>①806-7667
②806-7585</t>
  </si>
  <si>
    <t>シーサイド病院</t>
  </si>
  <si>
    <t>819-0165
今津3810</t>
  </si>
  <si>
    <t>①806-7171
②806-5021</t>
  </si>
  <si>
    <t>180</t>
  </si>
  <si>
    <t>ふくだ眼科クリニック</t>
  </si>
  <si>
    <t>819-0167
今宿3-19-10</t>
  </si>
  <si>
    <t>①806-8550
②806-8551</t>
  </si>
  <si>
    <t>医療法人社団　益豊会　今宿病院</t>
  </si>
  <si>
    <t>819-0167
今宿2-12-7</t>
  </si>
  <si>
    <t>①806-0070
②806-4417</t>
  </si>
  <si>
    <t>宮本内科</t>
  </si>
  <si>
    <t>819-0167
今宿3-4-37</t>
  </si>
  <si>
    <t>①805-1380
②805-1381</t>
  </si>
  <si>
    <t>医療法人蓮会　はすお泌尿器科</t>
  </si>
  <si>
    <t>819-0168
今宿駅前1-2-20</t>
  </si>
  <si>
    <t>①805-5080
②805-5081</t>
  </si>
  <si>
    <t>アーバンハートクリニック</t>
  </si>
  <si>
    <t>819-0169
今宿西1-30-26</t>
  </si>
  <si>
    <t>①805-7750
②805-7760</t>
  </si>
  <si>
    <t>久保田クリニック</t>
  </si>
  <si>
    <t>819-0203
大字小田字中間51-1</t>
  </si>
  <si>
    <t>①809-2320
②809-2330</t>
  </si>
  <si>
    <t>西6</t>
  </si>
  <si>
    <t>医療法人　結紀会やまもとホームクリニック</t>
  </si>
  <si>
    <t>819-0025
石丸3-1-42</t>
  </si>
  <si>
    <t>①892-9997
②892-9998</t>
  </si>
  <si>
    <t>手島クリニック</t>
  </si>
  <si>
    <t>819-0025
石丸2-16-13</t>
  </si>
  <si>
    <t>①885-3313
②885-3013</t>
  </si>
  <si>
    <t>上原眼科医院</t>
  </si>
  <si>
    <t>819-0052
下山門1-13-11</t>
  </si>
  <si>
    <t>①882-4313
②407-3587</t>
  </si>
  <si>
    <t>岡村内科クリニック</t>
  </si>
  <si>
    <t>819-0052
下山門3-1-9　ｾﾗﾋﾟｱ下山門1F</t>
  </si>
  <si>
    <t>①882-7568
②986-5843</t>
  </si>
  <si>
    <t>福岡和仁会病院</t>
  </si>
  <si>
    <t>819-0055
生の松原1-33-18</t>
  </si>
  <si>
    <t>①891-7621
②882-8051</t>
  </si>
  <si>
    <t>西7</t>
  </si>
  <si>
    <t>おにき内科クリニック</t>
  </si>
  <si>
    <t>819-0041
拾六町1-3-16</t>
  </si>
  <si>
    <t>①892-8850
②892-8851</t>
  </si>
  <si>
    <t>医療法人　日の出会　タケシマ整形外科医院</t>
  </si>
  <si>
    <t>819-0043
野方1-16-32</t>
  </si>
  <si>
    <t>①811-4885
②811-2209</t>
  </si>
  <si>
    <t>池田功産婦人科医院</t>
  </si>
  <si>
    <t>819-0043
野方1-2-25</t>
  </si>
  <si>
    <t>①811-7778
②811-7779</t>
  </si>
  <si>
    <t>壱岐</t>
    <rPh sb="0" eb="2">
      <t>イキ</t>
    </rPh>
    <phoneticPr fontId="12"/>
  </si>
  <si>
    <t>せんばクリニック</t>
  </si>
  <si>
    <t>819-0045
拾六町団地1-25</t>
  </si>
  <si>
    <t>①892-8877
②892-8882</t>
  </si>
  <si>
    <t>西8</t>
  </si>
  <si>
    <t>西都</t>
  </si>
  <si>
    <t>堺整形外科　スポーツ＆糖質制限クリニック</t>
  </si>
  <si>
    <t>819-0367
西都2-4-8</t>
  </si>
  <si>
    <t>①805-1001
②805-1018</t>
  </si>
  <si>
    <t>医療法人社団朝菊会　森本医院</t>
  </si>
  <si>
    <t>819-0370
丸川1-1539-1</t>
  </si>
  <si>
    <t>①806-3434
②806-3469</t>
  </si>
  <si>
    <t>つつみクリニック福岡西</t>
  </si>
  <si>
    <t>819-0371
飯氏940-1</t>
  </si>
  <si>
    <t>①407-6070
②407-6069</t>
  </si>
  <si>
    <t>医療法人　海洋会　あおいクリニック</t>
  </si>
  <si>
    <t>819-0371
大字飯氏字都ヶ浦237-3</t>
  </si>
  <si>
    <t>①807-0100
②807-0707</t>
  </si>
  <si>
    <t>医療法人　うれしの耳鼻咽喉科クリニック</t>
  </si>
  <si>
    <t>819-0373
周船寺1-10-10</t>
  </si>
  <si>
    <t>①805-5151
②805-6161</t>
  </si>
  <si>
    <t>まるもと脳神経外科クリニック</t>
  </si>
  <si>
    <t>819-0373
周船寺1-5-25-2F</t>
  </si>
  <si>
    <t>①407-2100
②407-6860</t>
  </si>
  <si>
    <t>医)ふちの眼科</t>
  </si>
  <si>
    <t>819-0373
周船寺1-10-7</t>
  </si>
  <si>
    <t>①807-6171
②807-6176</t>
  </si>
  <si>
    <t>医療法人まつおクリニック</t>
  </si>
  <si>
    <t>819-0373
周船寺1-1-33</t>
  </si>
  <si>
    <t>①807-7788
②986-2109</t>
  </si>
  <si>
    <t>三愛クリニック</t>
  </si>
  <si>
    <t>819-0373
周船寺2-12-39</t>
  </si>
  <si>
    <t>①806-1020
②807-9530</t>
  </si>
  <si>
    <t>西都北</t>
    <rPh sb="2" eb="3">
      <t>キタ</t>
    </rPh>
    <phoneticPr fontId="12"/>
  </si>
  <si>
    <t>(医)あんのうクリニック 九大学研都市整形外科クリニック</t>
  </si>
  <si>
    <t>819-0367
西都1-3-10</t>
  </si>
  <si>
    <t>①805-5820
②805-5821</t>
  </si>
  <si>
    <t>医）ＧＫＣ　学研都市クリニック</t>
  </si>
  <si>
    <t>819-0379
北原1-13-3</t>
  </si>
  <si>
    <t>①807-7771
②807-2577</t>
  </si>
  <si>
    <t>西都北</t>
  </si>
  <si>
    <t>医療法人博仁会　福岡ﾘﾊ西都ｸﾘﾆｯｸｽﾎﾟｰﾂ・整形外科</t>
  </si>
  <si>
    <t>819-0379
北原2-8-13</t>
  </si>
  <si>
    <t>①407-0033
②407-0014</t>
  </si>
  <si>
    <t>フォレストガーデンクリニック</t>
  </si>
  <si>
    <t>819-0379
北原2-15-48</t>
  </si>
  <si>
    <t>①807-5666
②807-5677</t>
  </si>
  <si>
    <t>福岡豊栄会病院</t>
  </si>
  <si>
    <t>819-0380
田尻東3-2703-1</t>
  </si>
  <si>
    <t>①807-3567
②807-3568</t>
  </si>
  <si>
    <t>かむら大腸肛門クリニック</t>
  </si>
  <si>
    <t>819-0381
泉 2-1-26</t>
  </si>
  <si>
    <t>①807-7077
②807-7095</t>
  </si>
  <si>
    <t>あさのひ整形外科クリニック</t>
  </si>
  <si>
    <t>819-0387
富士見2-14-7</t>
  </si>
  <si>
    <t>①805-8558
②805-8559</t>
  </si>
  <si>
    <t>春吉</t>
    <phoneticPr fontId="1"/>
  </si>
  <si>
    <t>内</t>
  </si>
  <si>
    <t>内/肝内</t>
  </si>
  <si>
    <t>内/脳外</t>
  </si>
  <si>
    <t>内/心内/精/歯/ﾘﾊ</t>
  </si>
  <si>
    <t>循内</t>
  </si>
  <si>
    <t>皮</t>
  </si>
  <si>
    <t>整/ﾘｳ/ﾘﾊ</t>
  </si>
  <si>
    <t>内/胃内/外/肛外/ﾘﾊ</t>
  </si>
  <si>
    <t>内/胃内/循内</t>
  </si>
  <si>
    <t>内/外/ﾘﾊ</t>
  </si>
  <si>
    <t>内/神内/ﾘﾊ</t>
  </si>
  <si>
    <t>内/消内/胃内/漢方内/放</t>
  </si>
  <si>
    <t>内/消内/耳/放</t>
  </si>
  <si>
    <t>脳外/ﾘﾊ</t>
  </si>
  <si>
    <t>皮/麻/ﾘﾊ</t>
  </si>
  <si>
    <t>内/外</t>
  </si>
  <si>
    <t>内/外/麻</t>
  </si>
  <si>
    <t>内/精</t>
  </si>
  <si>
    <t>心内/精/内</t>
  </si>
  <si>
    <t>内/消内/胃内/呼内</t>
  </si>
  <si>
    <t>内/消内/糖内</t>
  </si>
  <si>
    <t>眼</t>
  </si>
  <si>
    <t>心内/精</t>
  </si>
  <si>
    <t>内/消内/胃内/肝内</t>
  </si>
  <si>
    <t>内/消内/呼内/循内/糖内/外/呼外/心外/脳外/整/形/消外/肛外/眼/気/泌/ｱﾚ/ﾘｳ/ﾘﾊ/放</t>
  </si>
  <si>
    <t>内/循内/ﾘﾊ</t>
  </si>
  <si>
    <t>漢方内/整/ﾘｳ</t>
  </si>
  <si>
    <t>内/消内/胃内/呼内/循内/ﾘﾊ</t>
  </si>
  <si>
    <t>内/胃内/呼内/循内/肝内/糖内/外/整/消外/眼/皮/麻/ﾘｳ/ﾘﾊ/放</t>
  </si>
  <si>
    <t>内/循内</t>
  </si>
  <si>
    <t>産婦</t>
  </si>
  <si>
    <t>内/心外/整/形/麻/ﾘﾊ</t>
  </si>
  <si>
    <t>耳</t>
  </si>
  <si>
    <t>内/糖内</t>
  </si>
  <si>
    <t>内/麻</t>
  </si>
  <si>
    <t>消内/胃内/内視内/消外/肛外</t>
  </si>
  <si>
    <t>整</t>
  </si>
  <si>
    <t>内/循内/児/ｱﾚ</t>
  </si>
  <si>
    <t>内/ﾘﾊ</t>
  </si>
  <si>
    <t>消内/外</t>
  </si>
  <si>
    <t>内/消内/肝内</t>
  </si>
  <si>
    <t>内/消内/循内</t>
  </si>
  <si>
    <t>内/歯/矯歯/児歯/歯口外/神内/ﾘﾊ</t>
  </si>
  <si>
    <t>内/心内/漢方内/整/皮/精/ｱﾚ/ﾘｳ</t>
  </si>
  <si>
    <t>内/消内/脳外/神内/ﾘﾊ</t>
  </si>
  <si>
    <t>内/心内/精</t>
  </si>
  <si>
    <t>内/消内/胃内/内視内</t>
  </si>
  <si>
    <t>内/児/救</t>
  </si>
  <si>
    <t>内/外/乳外/肛外/ﾘﾊ</t>
  </si>
  <si>
    <t>内/漢方内/婦</t>
  </si>
  <si>
    <t>内/呼内/循内/神内</t>
  </si>
  <si>
    <t>脳外/神内</t>
  </si>
  <si>
    <t>内/整/皮</t>
  </si>
  <si>
    <t>内/外/脳外/整/形/乳外/眼/皮/麻</t>
  </si>
  <si>
    <t>内/呼内/児/ｱﾚ</t>
  </si>
  <si>
    <t>内/児</t>
  </si>
  <si>
    <t>内/消内/呼内/循内/神内/漢方内/外/脳外/整/消外/麻/皮/ﾘｳ/ﾘﾊ/救</t>
  </si>
  <si>
    <t>内/外/整/ﾘﾊ</t>
  </si>
  <si>
    <t>精</t>
  </si>
  <si>
    <t>胃内/外/整/肛外</t>
  </si>
  <si>
    <t>内/消内/胃内/糖内/内視内/眼</t>
  </si>
  <si>
    <t>整/ﾘﾊ</t>
  </si>
  <si>
    <t>内/児/児外/ｱﾚ</t>
  </si>
  <si>
    <t>内/循内/外/脳外/整/婦/神内/麻/ﾘｳ/ﾘﾊ</t>
  </si>
  <si>
    <t>児</t>
  </si>
  <si>
    <t>内/消内/胃内/外/消外/肛外</t>
  </si>
  <si>
    <t>整/形/ﾘｳ/ﾘﾊ</t>
  </si>
  <si>
    <t>外/整/ﾘﾊ</t>
  </si>
  <si>
    <t>内/整/ﾘｳ/ﾘﾊ</t>
  </si>
  <si>
    <t>内/外/乳外</t>
  </si>
  <si>
    <t>内/消内/循内/外/脳外/整/消外/麻/ﾘﾊ/救</t>
  </si>
  <si>
    <t>内/消内/呼内/循内/腎内/糖内/内分内/神内/児/外/呼外/脳外/整/消外/乳外/肛外/産婦/眼/耳/皮/泌/精/歯/児歯/歯口外/ﾘｳ</t>
  </si>
  <si>
    <t>内/児/整/精</t>
  </si>
  <si>
    <t>内/外/乳外/泌</t>
  </si>
  <si>
    <t>内/消内/呼内/循内</t>
  </si>
  <si>
    <t>内/産婦</t>
  </si>
  <si>
    <t>内/心内</t>
  </si>
  <si>
    <t>内/消内/肝内/漢方内</t>
  </si>
  <si>
    <t>内/消内/呼内</t>
  </si>
  <si>
    <t>内/胃内</t>
  </si>
  <si>
    <t>心内/精/神</t>
  </si>
  <si>
    <t>内/消内/児/整/神内/ﾘﾊ</t>
  </si>
  <si>
    <t>耳/気</t>
  </si>
  <si>
    <t>精/心内</t>
  </si>
  <si>
    <t>内/呼内</t>
  </si>
  <si>
    <t>内/循内/神内/ﾘﾊ</t>
  </si>
  <si>
    <t>内/循内/整/ﾘﾊ</t>
  </si>
  <si>
    <t>内/消内/整/ﾘｳ</t>
  </si>
  <si>
    <t>内/消内</t>
  </si>
  <si>
    <t>内/腎内/糖内/透析内/ﾘﾊ</t>
  </si>
  <si>
    <t>内/胃内/外/精/ﾘﾊ</t>
  </si>
  <si>
    <t>外/整</t>
  </si>
  <si>
    <t>内/脳外/整</t>
  </si>
  <si>
    <t>内/循内/糖内</t>
  </si>
  <si>
    <t>内/泌/歯/ﾘﾊ</t>
  </si>
  <si>
    <t>内/消内/児</t>
  </si>
  <si>
    <t>内/消内/胃内/肝内/糖内/内視内/</t>
  </si>
  <si>
    <t>内/消内/循内/肝内</t>
  </si>
  <si>
    <t>内/糖内/内分内/歯</t>
  </si>
  <si>
    <t>漢方内/産/婦</t>
  </si>
  <si>
    <t>内/消内/胃内/児</t>
  </si>
  <si>
    <t>内/胃内/循内/外/整/皮/泌/神内/ｱﾚ/ﾘｳ/ﾘﾊ/放</t>
  </si>
  <si>
    <t>内/消内/呼内/糖内/神内/皮/精/歯</t>
  </si>
  <si>
    <t>内/胃内/児</t>
  </si>
  <si>
    <t>内/漢方内</t>
  </si>
  <si>
    <t>内/消内/胃内/糖内/内分内/内視内/整/消外/肛外/麻/ﾘﾊ/放/緩和ｹｱ</t>
  </si>
  <si>
    <t>内/胃内/外/肛外</t>
  </si>
  <si>
    <t>内/消内/循内/腎内/糖内/内分内/透析内/外/心外/ﾘﾊ</t>
  </si>
  <si>
    <t>内/整/神内/ﾘｳ/ﾘﾊ</t>
  </si>
  <si>
    <t>内/消内/循内/腎内/肝内/糖内/外/脳外/整/消外/眼/神内/麻/ﾘﾊ/放/救</t>
  </si>
  <si>
    <t>形/皮/性/ｱﾚ</t>
  </si>
  <si>
    <t>泌</t>
  </si>
  <si>
    <t>内/外/心外/肛外</t>
  </si>
  <si>
    <t>神内</t>
  </si>
  <si>
    <t>内/消内/胃内/</t>
  </si>
  <si>
    <t>内/心内/精/ｱﾚ</t>
  </si>
  <si>
    <t>内/脳外/神内</t>
  </si>
  <si>
    <t>外/整/形/麻/ﾘﾊ</t>
  </si>
  <si>
    <t>胃内/外</t>
  </si>
  <si>
    <t>内/消内/呼内/循内/肝内</t>
  </si>
  <si>
    <t>外/整/肛外</t>
  </si>
  <si>
    <t>内/消内/呼内/循内/肝内/糖内/内分内/外/呼外/整/麻/ﾘﾊ/放</t>
  </si>
  <si>
    <t>内/循内/児</t>
  </si>
  <si>
    <t>内/整/ﾘﾊ</t>
  </si>
  <si>
    <t>内/消内/呼内/循内/肝内/糖内/内分内/児/外/整/形/消外/乳外/肛外/婦/眼/耳/皮/心内/神内/麻/ﾘｳ/ﾘﾊ/放</t>
  </si>
  <si>
    <t>脳外</t>
  </si>
  <si>
    <t>内/消内/胃内/呼内/肝内/内視内</t>
  </si>
  <si>
    <t>内/呼内/循内/外/呼外/肛外/ﾘﾊ</t>
  </si>
  <si>
    <t>腎内/透析内</t>
  </si>
  <si>
    <t>内/呼内/循内/糖内</t>
  </si>
  <si>
    <t>内/消内/外/ｱﾚ</t>
  </si>
  <si>
    <t>内/消内/ｱﾚ</t>
  </si>
  <si>
    <t>内/消内/胃内/呼内/ﾘﾊ</t>
  </si>
  <si>
    <t>内/呼内/循内/糖内/外/脳外/整/消外/乳外/歯口外/ﾘﾊ/放</t>
  </si>
  <si>
    <t>内/消内/呼内/循内/糖内/漢方内/婦/神内/ﾘﾊ/放</t>
  </si>
  <si>
    <t>肛外</t>
  </si>
  <si>
    <t>内/ﾘｳ</t>
  </si>
  <si>
    <t>内/漢方内/神内</t>
  </si>
  <si>
    <t>内/胃内/呼内/児/放</t>
  </si>
  <si>
    <t>内/呼内/ﾘﾊ</t>
  </si>
  <si>
    <t>泌/性</t>
  </si>
  <si>
    <t>内/呼内/循内</t>
  </si>
  <si>
    <t>内/消内/胃内/呼内/循内/肝内/糖内/内視内/整/ﾘｳ/ﾘﾊ</t>
  </si>
  <si>
    <t>内/循内/外/心外/形</t>
  </si>
  <si>
    <t>内/消内/内視内/外/整/消外/肛外/麻</t>
  </si>
  <si>
    <t>内/消内/胃内/呼内/循内/肝内</t>
  </si>
  <si>
    <t>内/皮/放</t>
  </si>
  <si>
    <t>内/消内/外/心外</t>
  </si>
  <si>
    <t>内/消内/胃内/呼内/循内/肝内/内視内/整/ﾘﾊ/放</t>
  </si>
  <si>
    <t>内/脳外/ﾘﾊ</t>
  </si>
  <si>
    <t>内/消内/呼内/循内/腎内/肝内/糖内/内分内/心内/外/呼外/脳外/整/形/消外/麻/乳外/婦/眼/耳/皮/泌/精/歯口外/ｱﾚ/ﾘｳ/ﾘﾊ/放</t>
  </si>
  <si>
    <t>内/消内/胃内/呼内/循内/肝内/糖内/内分内/内視内/漢方内</t>
  </si>
  <si>
    <t>内/呼内/循内/腎内</t>
  </si>
  <si>
    <t>内/皮/泌</t>
  </si>
  <si>
    <t>内/消内/呼内/外</t>
  </si>
  <si>
    <t>内/腎内/透析内</t>
  </si>
  <si>
    <t>内/胃内/呼内/ｱﾚ</t>
  </si>
  <si>
    <t>外/整/ﾘｳ/ﾘﾊ</t>
  </si>
  <si>
    <t>内/消内/循内/ｱﾚ</t>
  </si>
  <si>
    <t>整/ﾘｳ</t>
  </si>
  <si>
    <t>内/消内/呼内/糖内</t>
  </si>
  <si>
    <t>循内/内/心外</t>
  </si>
  <si>
    <t>内/消内/外/肛外/ﾘﾊ</t>
  </si>
  <si>
    <t>内/消内/循内/腎内/外/脳外/整/消外/肛外/泌/麻/ﾘﾊ/放</t>
  </si>
  <si>
    <t>内/糖内/外/脳外/整/ｱﾚ/ﾘﾊ</t>
  </si>
  <si>
    <t>内/糖内/内分内/外/脳外/整/麻/ｱﾚ/ﾘﾊ</t>
  </si>
  <si>
    <t>内/外/整</t>
  </si>
  <si>
    <t>循内/外/麻</t>
  </si>
  <si>
    <t>脳外/神内/ﾘﾊ</t>
  </si>
  <si>
    <t>消内</t>
  </si>
  <si>
    <t>循内/神内/脳外/麻/ﾘﾊ</t>
  </si>
  <si>
    <t>胃内/外/整/ﾘﾊ</t>
  </si>
  <si>
    <t>整/眼/ﾘｳ/ﾘﾊ</t>
  </si>
  <si>
    <t>内/婦</t>
  </si>
  <si>
    <t>漢方内/麻</t>
  </si>
  <si>
    <t>内/放</t>
  </si>
  <si>
    <t>内/胃内/循内/肛外</t>
  </si>
  <si>
    <t>内/消内/胃内</t>
  </si>
  <si>
    <t>内/消内/外/整</t>
  </si>
  <si>
    <t>循内/脳外/整/形/美/ﾘｳ/ﾘﾊ</t>
  </si>
  <si>
    <t xml:space="preserve"> 内/胃内/精</t>
  </si>
  <si>
    <t>内/消内/胃内/呼内/循内/糖内/内分内/内視内/外/整</t>
  </si>
  <si>
    <t>内/循内/糖内/ﾘｳ</t>
  </si>
  <si>
    <t>消内/胃内/肝内/外</t>
  </si>
  <si>
    <t>内/胃内/ﾘﾊ</t>
  </si>
  <si>
    <t>脳外/皮</t>
  </si>
  <si>
    <t>内/児外</t>
  </si>
  <si>
    <t>内/腎内/透析内/泌</t>
  </si>
  <si>
    <t>内/糖内/内分内</t>
  </si>
  <si>
    <t>神内/脳外</t>
  </si>
  <si>
    <t>内/糖内/児</t>
  </si>
  <si>
    <t>内/消内/循内/ﾘﾊ</t>
  </si>
  <si>
    <t>内/消内/循内/糖内/児/精/神内/ﾘﾊ</t>
  </si>
  <si>
    <t>心内/精/神内</t>
  </si>
  <si>
    <t>消内/胃内/漢方内</t>
  </si>
  <si>
    <t>内/消内/胃内/呼内/糖内/内分内/心内/内視内</t>
  </si>
  <si>
    <t>内/消内/外</t>
  </si>
  <si>
    <t>整/消外/ﾘﾊ</t>
  </si>
  <si>
    <t>内/消内/胃内/循内/ﾘﾊ/放</t>
  </si>
  <si>
    <t>内/胃内/呼内/循内</t>
  </si>
  <si>
    <t>消内/胃内/外/整/消外/肛外/麻</t>
  </si>
  <si>
    <t>内/消内/胃内/内視内/漢方内</t>
  </si>
  <si>
    <t>内/呼内/循内/糖内/ｱﾚ</t>
  </si>
  <si>
    <t>内/児/外/脳外/整/形/乳外/皮/ﾘｳ/ﾘﾊ</t>
  </si>
  <si>
    <t>胃内/呼内/外</t>
  </si>
  <si>
    <t>内/児/外</t>
  </si>
  <si>
    <t>内/循内/ｱﾚ</t>
  </si>
  <si>
    <t>消内/呼内/循内/腎内/肝内/糖内/内分内/神内/児/呼外/心外/脳外/整/形/消外/麻/児外/乳外/産婦/眼/耳/皮/泌/精/歯口外/ﾘﾊ/放/救</t>
  </si>
  <si>
    <t>内/消内/胃内/内視内/消外/肛外/ﾘﾊ</t>
  </si>
  <si>
    <t>皮泌/皮/泌/性</t>
  </si>
  <si>
    <t>内/呼内/外/呼外/神内/麻</t>
  </si>
  <si>
    <t>外/胃内/整/ﾘｳ/ﾘﾊ</t>
  </si>
  <si>
    <t>内/児/神内</t>
  </si>
  <si>
    <t>内/消内/循内/外/脳外/ﾘﾊ</t>
  </si>
  <si>
    <t>内/心内/精/神内</t>
  </si>
  <si>
    <t>皮泌</t>
  </si>
  <si>
    <t>内/消内/胃内/循内/腎内/糖内/内分内/透析内/内視内/整/神内/ﾘｳ/ﾘﾊ</t>
  </si>
  <si>
    <t>内/消内/循内/児/放</t>
  </si>
  <si>
    <t>内/消内/呼内/循内/糖内/内分内/神内/放</t>
  </si>
  <si>
    <t>内/循内/漢方内</t>
  </si>
  <si>
    <t>内/呼内/ｱﾚ</t>
  </si>
  <si>
    <t>耳/麻</t>
  </si>
  <si>
    <t>胃内/外/形/肛外</t>
  </si>
  <si>
    <t>内/神内</t>
  </si>
  <si>
    <t>児/ｱﾚ</t>
  </si>
  <si>
    <t>精/神</t>
  </si>
  <si>
    <t>内/胃内/循内/肝内</t>
  </si>
  <si>
    <t>胃内/整/消外/児外/乳外/肛外</t>
  </si>
  <si>
    <t>内/循内/糖内/漢方内/心内/精</t>
  </si>
  <si>
    <t>内/児/麻/ﾘﾊ</t>
  </si>
  <si>
    <t>内/消内/呼内/循内/糖内/神内/ｱﾚ</t>
  </si>
  <si>
    <t>内/胃内/外/整</t>
  </si>
  <si>
    <t>内/消内/胃内/呼内/形/ｱﾚ/ﾘｳ</t>
  </si>
  <si>
    <t>内/眼</t>
  </si>
  <si>
    <t>内/腎内/糖内</t>
  </si>
  <si>
    <t>内/整/神内/ﾘﾊ</t>
  </si>
  <si>
    <t>内/消内/循内/外/整/消外/泌/ﾘﾊ/放</t>
  </si>
  <si>
    <t>胃内/整/肛外/ﾘﾊ</t>
  </si>
  <si>
    <t>呼内/児/ｱﾚ</t>
  </si>
  <si>
    <t>内/消内/胃内/呼内/循内/糖内/ｱﾚ/放</t>
  </si>
  <si>
    <t>内/消内/内視内</t>
  </si>
  <si>
    <t>内/消内/外/肛外</t>
  </si>
  <si>
    <t>消内/呼内/循内/腎内/肝内/糖内/内分内/神内/児/外/呼外/心外/脳外/整/形/消外/麻/乳外/肛外/産婦/産/婦/眼/耳/皮/泌/ﾘﾊ/放</t>
  </si>
  <si>
    <t>内/消内/呼内/循内/腎内/肝内/糖内/透析内/外/呼外//脳外/整/形/消外/肛外/泌/神内/麻/ﾘﾊ/放</t>
  </si>
  <si>
    <t>内/循内/腎内/糖内/児/外/整/形/消外/乳外/肛外/美/眼/耳/皮/心内/放</t>
  </si>
  <si>
    <t>内/消内/糖内/内分内/児/心内</t>
  </si>
  <si>
    <t>内/消内/胃内/呼内/糖内/放</t>
  </si>
  <si>
    <t>漢方内/整/</t>
  </si>
  <si>
    <t>内/消内/胃内/呼内/循内/内視内/外/消外/肛外/ｱﾚ/救</t>
  </si>
  <si>
    <t>内/整/形/ﾘｳ/ﾘﾊ</t>
  </si>
  <si>
    <t>内/消内/呼内/循内/糖内/整/精/神内/麻/ﾘｳ/ﾘﾊ/放</t>
  </si>
  <si>
    <t>内/消内/胃内/内視内/外/消外/肛外</t>
  </si>
  <si>
    <t>消内/肛外</t>
  </si>
  <si>
    <t>内/消内/呼内/循内/児</t>
  </si>
  <si>
    <t>内/消内/胃内/放</t>
  </si>
  <si>
    <t>内/消内/呼内/循内/腎内/糖内/神内/透析内/外/呼外/整/肛外/婦/眼/耳/皮/泌/性/ｱﾚ/ﾘｳ/ﾘﾊ/放</t>
  </si>
  <si>
    <t>内/消内/整/歯/ﾘﾊ</t>
  </si>
  <si>
    <t>内/消内/呼内/循内/腎内/肝内/糖内/内分内/神内/透析内/整/形/眼/ﾘﾊ</t>
  </si>
  <si>
    <t>内/精/歯</t>
  </si>
  <si>
    <t>内/歯/ﾘﾊ</t>
  </si>
  <si>
    <t>内/胃内/内視内</t>
  </si>
  <si>
    <t>内/胃内/外</t>
  </si>
  <si>
    <t>内/消内/呼内/外/ﾘﾊ</t>
  </si>
  <si>
    <t>内/消内/循内/糖内/透析内/整/皮/泌/神内/ﾘﾊ</t>
  </si>
  <si>
    <t>産/婦</t>
  </si>
  <si>
    <t>内/糖内/整/ﾘﾊ</t>
  </si>
  <si>
    <t>内/整/精</t>
  </si>
  <si>
    <t>腎内/形/皮</t>
  </si>
  <si>
    <t>内/透析内/外</t>
  </si>
  <si>
    <t>内/循内/整</t>
  </si>
  <si>
    <t>内/消内/胃内/内視内/漢方内/外/消外/肛外/ﾘﾊ</t>
  </si>
  <si>
    <t xml:space="preserve">ホームページのURL
</t>
    <phoneticPr fontId="12"/>
  </si>
  <si>
    <t>高木</t>
    <rPh sb="0" eb="2">
      <t>タカキ</t>
    </rPh>
    <phoneticPr fontId="1"/>
  </si>
  <si>
    <t>①624-1515
②624-1516</t>
    <phoneticPr fontId="1"/>
  </si>
  <si>
    <t>福浜</t>
    <rPh sb="0" eb="2">
      <t>フクハマ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</si>
</sst>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0" fontId="5" fillId="0" borderId="0"/>
    <xf numFmtId="0" fontId="3" fillId="0" borderId="5" applyNumberFormat="0" applyFill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8" fillId="0" borderId="0">
      <alignment vertical="center"/>
    </xf>
  </cellStyleXfs>
  <cellXfs count="33">
    <xf numFmtId="0" fontId="0" fillId="0" borderId="0" xfId="0">
      <alignment vertical="center"/>
    </xf>
    <xf numFmtId="0" fontId="11" fillId="0" borderId="0" xfId="17" applyFont="1"/>
    <xf numFmtId="0" fontId="10" fillId="0" borderId="0" xfId="17" applyFont="1" applyAlignment="1">
      <alignment horizontal="left"/>
    </xf>
    <xf numFmtId="0" fontId="11" fillId="0" borderId="0" xfId="17" applyFont="1" applyAlignment="1">
      <alignment horizontal="center"/>
    </xf>
    <xf numFmtId="0" fontId="11" fillId="0" borderId="0" xfId="17" applyFont="1" applyAlignment="1">
      <alignment vertical="center"/>
    </xf>
    <xf numFmtId="0" fontId="11" fillId="3" borderId="0" xfId="17" applyFont="1" applyFill="1" applyAlignment="1">
      <alignment vertical="center"/>
    </xf>
    <xf numFmtId="0" fontId="11" fillId="0" borderId="0" xfId="17" applyFont="1" applyAlignment="1">
      <alignment horizontal="center" vertical="center" wrapText="1"/>
    </xf>
    <xf numFmtId="0" fontId="11" fillId="3" borderId="3" xfId="17" applyFont="1" applyFill="1" applyBorder="1" applyAlignment="1">
      <alignment horizontal="center" vertical="center" wrapText="1"/>
    </xf>
    <xf numFmtId="0" fontId="11" fillId="3" borderId="3" xfId="17" applyFont="1" applyFill="1" applyBorder="1" applyAlignment="1">
      <alignment horizontal="center" vertical="center" textRotation="255" wrapText="1"/>
    </xf>
    <xf numFmtId="0" fontId="11" fillId="3" borderId="0" xfId="17" applyFont="1" applyFill="1" applyAlignment="1">
      <alignment horizontal="center" vertical="center" wrapText="1"/>
    </xf>
    <xf numFmtId="0" fontId="11" fillId="2" borderId="1" xfId="17" applyFont="1" applyFill="1" applyBorder="1" applyAlignment="1">
      <alignment horizontal="center" vertical="center"/>
    </xf>
    <xf numFmtId="0" fontId="11" fillId="2" borderId="1" xfId="17" applyFont="1" applyFill="1" applyBorder="1" applyAlignment="1">
      <alignment horizontal="center" vertical="center" wrapText="1"/>
    </xf>
    <xf numFmtId="0" fontId="11" fillId="2" borderId="1" xfId="17" applyFont="1" applyFill="1" applyBorder="1" applyAlignment="1">
      <alignment horizontal="left" vertical="center" wrapText="1"/>
    </xf>
    <xf numFmtId="0" fontId="11" fillId="2" borderId="1" xfId="17" applyFont="1" applyFill="1" applyBorder="1" applyAlignment="1">
      <alignment vertical="center" wrapText="1"/>
    </xf>
    <xf numFmtId="0" fontId="11" fillId="2" borderId="2" xfId="17" applyFont="1" applyFill="1" applyBorder="1" applyAlignment="1">
      <alignment vertical="center"/>
    </xf>
    <xf numFmtId="0" fontId="11" fillId="0" borderId="7" xfId="17" applyFont="1" applyBorder="1" applyAlignment="1">
      <alignment vertical="center"/>
    </xf>
    <xf numFmtId="0" fontId="11" fillId="2" borderId="1" xfId="17" applyFont="1" applyFill="1" applyBorder="1" applyAlignment="1">
      <alignment vertical="center"/>
    </xf>
    <xf numFmtId="0" fontId="11" fillId="0" borderId="1" xfId="17" applyFont="1" applyBorder="1" applyAlignment="1">
      <alignment vertical="center"/>
    </xf>
    <xf numFmtId="0" fontId="11" fillId="0" borderId="1" xfId="17" applyFont="1" applyBorder="1" applyAlignment="1">
      <alignment horizontal="center" vertical="center"/>
    </xf>
    <xf numFmtId="0" fontId="11" fillId="4" borderId="0" xfId="17" applyFont="1" applyFill="1" applyAlignment="1">
      <alignment vertical="center"/>
    </xf>
    <xf numFmtId="0" fontId="11" fillId="0" borderId="1" xfId="17" applyFont="1" applyBorder="1" applyAlignment="1">
      <alignment vertical="center" wrapText="1"/>
    </xf>
    <xf numFmtId="0" fontId="11" fillId="2" borderId="1" xfId="17" applyFont="1" applyFill="1" applyBorder="1" applyAlignment="1">
      <alignment horizontal="left" vertical="center" wrapText="1"/>
    </xf>
    <xf numFmtId="0" fontId="11" fillId="3" borderId="1" xfId="17" applyFont="1" applyFill="1" applyBorder="1" applyAlignment="1">
      <alignment horizontal="center" vertical="center" wrapText="1"/>
    </xf>
    <xf numFmtId="0" fontId="11" fillId="3" borderId="1" xfId="17" applyFont="1" applyFill="1" applyBorder="1" applyAlignment="1">
      <alignment horizontal="center" vertical="center" textRotation="255" wrapText="1"/>
    </xf>
    <xf numFmtId="0" fontId="11" fillId="3" borderId="3" xfId="17" applyFont="1" applyFill="1" applyBorder="1" applyAlignment="1">
      <alignment horizontal="center" vertical="center" textRotation="255" wrapText="1"/>
    </xf>
    <xf numFmtId="0" fontId="11" fillId="3" borderId="1" xfId="17" applyFont="1" applyFill="1" applyBorder="1" applyAlignment="1">
      <alignment horizontal="center" vertical="center"/>
    </xf>
    <xf numFmtId="0" fontId="11" fillId="3" borderId="1" xfId="17" applyFont="1" applyFill="1" applyBorder="1" applyAlignment="1">
      <alignment horizontal="center" vertical="center" wrapText="1"/>
    </xf>
    <xf numFmtId="0" fontId="11" fillId="3" borderId="3" xfId="17" applyFont="1" applyFill="1" applyBorder="1" applyAlignment="1">
      <alignment horizontal="center" vertical="center" wrapText="1"/>
    </xf>
    <xf numFmtId="0" fontId="11" fillId="3" borderId="4" xfId="17" applyFont="1" applyFill="1" applyBorder="1" applyAlignment="1">
      <alignment horizontal="center" vertical="center" wrapText="1"/>
    </xf>
    <xf numFmtId="0" fontId="11" fillId="3" borderId="4" xfId="17" applyFont="1" applyFill="1" applyBorder="1" applyAlignment="1">
      <alignment horizontal="center" vertical="center" textRotation="255" wrapText="1"/>
    </xf>
    <xf numFmtId="0" fontId="13" fillId="0" borderId="6" xfId="17" applyFont="1" applyBorder="1" applyAlignment="1">
      <alignment horizontal="right"/>
    </xf>
    <xf numFmtId="0" fontId="11" fillId="3" borderId="1" xfId="17" applyFont="1" applyFill="1" applyBorder="1" applyAlignment="1">
      <alignment horizontal="center" vertical="center" textRotation="255"/>
    </xf>
    <xf numFmtId="0" fontId="11" fillId="3" borderId="3" xfId="17" applyFont="1" applyFill="1" applyBorder="1" applyAlignment="1">
      <alignment horizontal="center" vertical="center" textRotation="255"/>
    </xf>
  </cellXfs>
  <cellStyles count="22">
    <cellStyle name="パーセント 2" xfId="6"/>
    <cellStyle name="ハイパーリンク 2" xfId="20"/>
    <cellStyle name="桁区切り 2" xfId="4"/>
    <cellStyle name="集計 2" xfId="9"/>
    <cellStyle name="標準" xfId="0" builtinId="0"/>
    <cellStyle name="標準 2" xfId="1"/>
    <cellStyle name="標準 2 2" xfId="10"/>
    <cellStyle name="標準 2 2 2" xfId="16"/>
    <cellStyle name="標準 2 2 3" xfId="19"/>
    <cellStyle name="標準 2 3" xfId="12"/>
    <cellStyle name="標準 2 4" xfId="13"/>
    <cellStyle name="標準 2 4 2" xfId="15"/>
    <cellStyle name="標準 2 5" xfId="17"/>
    <cellStyle name="標準 3" xfId="2"/>
    <cellStyle name="標準 3 2" xfId="18"/>
    <cellStyle name="標準 3 3" xfId="21"/>
    <cellStyle name="標準 4" xfId="3"/>
    <cellStyle name="標準 5" xfId="7"/>
    <cellStyle name="標準 6" xfId="8"/>
    <cellStyle name="標準 7" xfId="11"/>
    <cellStyle name="標準 8" xfId="14"/>
    <cellStyle name="標準（通学区域一覧表）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64008" tIns="32004" rIns="0" bIns="32004" anchor="ctr" upright="1"/>
      <a:lstStyle>
        <a:defPPr algn="l" rtl="0">
          <a:lnSpc>
            <a:spcPct val="150000"/>
          </a:lnSpc>
          <a:defRPr sz="1200" b="1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defRPr>
        </a:defPPr>
      </a:lstStyle>
    </a:spDef>
    <a:txDef>
      <a:spPr>
        <a:noFill/>
        <a:ln w="9525" cmpd="sng">
          <a:noFill/>
        </a:ln>
      </a:spPr>
      <a:bodyPr vertOverflow="clip" horzOverflow="clip" wrap="square" lIns="180000" tIns="0" rIns="180000" bIns="0" rtlCol="0" anchor="ctr" anchorCtr="0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80"/>
  <sheetViews>
    <sheetView tabSelected="1" view="pageBreakPreview" zoomScale="80" zoomScaleNormal="100" zoomScaleSheetLayoutView="80" workbookViewId="0">
      <pane xSplit="1" ySplit="3" topLeftCell="B175" activePane="bottomRight" state="frozen"/>
      <selection pane="topRight" activeCell="B1" sqref="B1"/>
      <selection pane="bottomLeft" activeCell="A4" sqref="A4"/>
      <selection pane="bottomRight" activeCell="D181" sqref="D181"/>
    </sheetView>
  </sheetViews>
  <sheetFormatPr defaultColWidth="9" defaultRowHeight="11.25" x14ac:dyDescent="0.15"/>
  <cols>
    <col min="1" max="1" width="4.5" style="1" customWidth="1"/>
    <col min="2" max="3" width="4.5" style="3" bestFit="1" customWidth="1"/>
    <col min="4" max="4" width="20.625" style="1" customWidth="1"/>
    <col min="5" max="5" width="14.625" style="1" customWidth="1"/>
    <col min="6" max="6" width="10.625" style="1" customWidth="1"/>
    <col min="7" max="7" width="6.25" style="1" customWidth="1"/>
    <col min="8" max="8" width="31.875" style="1" customWidth="1"/>
    <col min="9" max="9" width="16.25" style="1" customWidth="1"/>
    <col min="10" max="10" width="4.125" style="1" customWidth="1"/>
    <col min="11" max="11" width="5.125" style="1" customWidth="1"/>
    <col min="12" max="14" width="4.125" style="1" customWidth="1"/>
    <col min="15" max="19" width="4.125" style="3" customWidth="1"/>
    <col min="20" max="33" width="4.125" style="1" customWidth="1"/>
    <col min="34" max="16384" width="9" style="1"/>
  </cols>
  <sheetData>
    <row r="1" spans="1:33" ht="22.5" customHeight="1" x14ac:dyDescent="0.2">
      <c r="B1" s="2" t="s">
        <v>133</v>
      </c>
      <c r="L1" s="30" t="s">
        <v>134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s="5" customFormat="1" ht="15.4" customHeight="1" x14ac:dyDescent="0.15">
      <c r="A2" s="4"/>
      <c r="B2" s="26" t="s">
        <v>135</v>
      </c>
      <c r="C2" s="27" t="s">
        <v>136</v>
      </c>
      <c r="D2" s="26" t="s">
        <v>137</v>
      </c>
      <c r="E2" s="25" t="s">
        <v>138</v>
      </c>
      <c r="F2" s="25"/>
      <c r="G2" s="25"/>
      <c r="H2" s="25"/>
      <c r="I2" s="26" t="s">
        <v>139</v>
      </c>
      <c r="J2" s="23" t="s">
        <v>140</v>
      </c>
      <c r="K2" s="23" t="s">
        <v>141</v>
      </c>
      <c r="L2" s="23" t="s">
        <v>142</v>
      </c>
      <c r="M2" s="23" t="s">
        <v>143</v>
      </c>
      <c r="N2" s="23" t="s">
        <v>144</v>
      </c>
      <c r="O2" s="23" t="s">
        <v>145</v>
      </c>
      <c r="P2" s="24" t="s">
        <v>146</v>
      </c>
      <c r="Q2" s="23" t="s">
        <v>147</v>
      </c>
      <c r="R2" s="23" t="s">
        <v>148</v>
      </c>
      <c r="S2" s="23" t="s">
        <v>149</v>
      </c>
      <c r="T2" s="25" t="s">
        <v>150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31" t="s">
        <v>151</v>
      </c>
      <c r="AG2" s="31" t="s">
        <v>152</v>
      </c>
    </row>
    <row r="3" spans="1:33" s="9" customFormat="1" ht="98.25" customHeight="1" x14ac:dyDescent="0.15">
      <c r="A3" s="6"/>
      <c r="B3" s="27"/>
      <c r="C3" s="28"/>
      <c r="D3" s="27"/>
      <c r="E3" s="7" t="s">
        <v>153</v>
      </c>
      <c r="F3" s="7" t="s">
        <v>154</v>
      </c>
      <c r="G3" s="7" t="s">
        <v>155</v>
      </c>
      <c r="H3" s="22" t="s">
        <v>2304</v>
      </c>
      <c r="I3" s="27"/>
      <c r="J3" s="24"/>
      <c r="K3" s="24"/>
      <c r="L3" s="24"/>
      <c r="M3" s="24"/>
      <c r="N3" s="24"/>
      <c r="O3" s="24"/>
      <c r="P3" s="29"/>
      <c r="Q3" s="24"/>
      <c r="R3" s="24"/>
      <c r="S3" s="24"/>
      <c r="T3" s="8" t="s">
        <v>156</v>
      </c>
      <c r="U3" s="8" t="s">
        <v>157</v>
      </c>
      <c r="V3" s="8" t="s">
        <v>158</v>
      </c>
      <c r="W3" s="8" t="s">
        <v>159</v>
      </c>
      <c r="X3" s="8" t="s">
        <v>160</v>
      </c>
      <c r="Y3" s="8" t="s">
        <v>161</v>
      </c>
      <c r="Z3" s="8" t="s">
        <v>162</v>
      </c>
      <c r="AA3" s="8" t="s">
        <v>163</v>
      </c>
      <c r="AB3" s="8" t="s">
        <v>164</v>
      </c>
      <c r="AC3" s="8" t="s">
        <v>165</v>
      </c>
      <c r="AD3" s="8" t="s">
        <v>166</v>
      </c>
      <c r="AE3" s="8" t="s">
        <v>167</v>
      </c>
      <c r="AF3" s="32"/>
      <c r="AG3" s="32"/>
    </row>
    <row r="4" spans="1:33" s="4" customFormat="1" ht="28.15" customHeight="1" x14ac:dyDescent="0.15">
      <c r="B4" s="10" t="s">
        <v>175</v>
      </c>
      <c r="C4" s="11" t="s">
        <v>45</v>
      </c>
      <c r="D4" s="21" t="s">
        <v>212</v>
      </c>
      <c r="E4" s="13" t="s">
        <v>213</v>
      </c>
      <c r="F4" s="13" t="s">
        <v>214</v>
      </c>
      <c r="G4" s="16"/>
      <c r="H4" s="14"/>
      <c r="I4" s="13" t="s">
        <v>2033</v>
      </c>
      <c r="J4" s="11" t="s">
        <v>179</v>
      </c>
      <c r="K4" s="11" t="s">
        <v>215</v>
      </c>
      <c r="L4" s="11" t="s">
        <v>179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 t="s">
        <v>174</v>
      </c>
      <c r="AG4" s="11"/>
    </row>
    <row r="5" spans="1:33" s="4" customFormat="1" ht="28.15" customHeight="1" x14ac:dyDescent="0.15">
      <c r="B5" s="10" t="s">
        <v>175</v>
      </c>
      <c r="C5" s="11" t="s">
        <v>83</v>
      </c>
      <c r="D5" s="12" t="s">
        <v>201</v>
      </c>
      <c r="E5" s="13" t="s">
        <v>202</v>
      </c>
      <c r="F5" s="13" t="s">
        <v>203</v>
      </c>
      <c r="G5" s="16"/>
      <c r="H5" s="16"/>
      <c r="I5" s="13" t="s">
        <v>2034</v>
      </c>
      <c r="J5" s="11" t="s">
        <v>172</v>
      </c>
      <c r="K5" s="11" t="s">
        <v>204</v>
      </c>
      <c r="L5" s="11"/>
      <c r="M5" s="11"/>
      <c r="N5" s="11"/>
      <c r="O5" s="11"/>
      <c r="P5" s="11"/>
      <c r="Q5" s="11"/>
      <c r="R5" s="11"/>
      <c r="S5" s="11"/>
      <c r="T5" s="11"/>
      <c r="U5" s="11" t="s">
        <v>172</v>
      </c>
      <c r="V5" s="11"/>
      <c r="W5" s="11"/>
      <c r="X5" s="11" t="s">
        <v>172</v>
      </c>
      <c r="Y5" s="11"/>
      <c r="Z5" s="11"/>
      <c r="AA5" s="11"/>
      <c r="AB5" s="11"/>
      <c r="AC5" s="11"/>
      <c r="AD5" s="11"/>
      <c r="AE5" s="11"/>
      <c r="AF5" s="11" t="s">
        <v>174</v>
      </c>
      <c r="AG5" s="11"/>
    </row>
    <row r="6" spans="1:33" s="4" customFormat="1" ht="28.15" customHeight="1" x14ac:dyDescent="0.15">
      <c r="B6" s="10" t="s">
        <v>175</v>
      </c>
      <c r="C6" s="11" t="s">
        <v>83</v>
      </c>
      <c r="D6" s="12" t="s">
        <v>205</v>
      </c>
      <c r="E6" s="13" t="s">
        <v>206</v>
      </c>
      <c r="F6" s="13" t="s">
        <v>207</v>
      </c>
      <c r="G6" s="16"/>
      <c r="H6" s="16"/>
      <c r="I6" s="13" t="s">
        <v>2035</v>
      </c>
      <c r="J6" s="11" t="s">
        <v>172</v>
      </c>
      <c r="K6" s="11" t="s">
        <v>208</v>
      </c>
      <c r="L6" s="11" t="s">
        <v>172</v>
      </c>
      <c r="M6" s="11" t="s">
        <v>172</v>
      </c>
      <c r="N6" s="11"/>
      <c r="O6" s="11"/>
      <c r="P6" s="11"/>
      <c r="Q6" s="11"/>
      <c r="R6" s="11" t="s">
        <v>179</v>
      </c>
      <c r="S6" s="11" t="s">
        <v>172</v>
      </c>
      <c r="T6" s="11"/>
      <c r="U6" s="11" t="s">
        <v>172</v>
      </c>
      <c r="V6" s="11"/>
      <c r="W6" s="11"/>
      <c r="X6" s="11" t="s">
        <v>172</v>
      </c>
      <c r="Y6" s="11"/>
      <c r="Z6" s="11"/>
      <c r="AA6" s="11"/>
      <c r="AB6" s="11"/>
      <c r="AC6" s="11"/>
      <c r="AD6" s="11"/>
      <c r="AE6" s="11"/>
      <c r="AF6" s="11" t="s">
        <v>174</v>
      </c>
      <c r="AG6" s="11"/>
    </row>
    <row r="7" spans="1:33" s="4" customFormat="1" ht="28.15" customHeight="1" x14ac:dyDescent="0.15">
      <c r="B7" s="10" t="s">
        <v>175</v>
      </c>
      <c r="C7" s="11" t="s">
        <v>83</v>
      </c>
      <c r="D7" s="12" t="s">
        <v>209</v>
      </c>
      <c r="E7" s="13" t="s">
        <v>210</v>
      </c>
      <c r="F7" s="13" t="s">
        <v>211</v>
      </c>
      <c r="G7" s="10" t="s">
        <v>171</v>
      </c>
      <c r="H7" s="16" t="str">
        <f>HYPERLINK("#", "http://www.gannosu.org")</f>
        <v>http://www.gannosu.org</v>
      </c>
      <c r="I7" s="13" t="s">
        <v>2036</v>
      </c>
      <c r="J7" s="11" t="s">
        <v>179</v>
      </c>
      <c r="K7" s="11" t="s">
        <v>179</v>
      </c>
      <c r="L7" s="11" t="s">
        <v>179</v>
      </c>
      <c r="M7" s="11" t="s">
        <v>179</v>
      </c>
      <c r="N7" s="11"/>
      <c r="O7" s="11" t="s">
        <v>172</v>
      </c>
      <c r="P7" s="11" t="s">
        <v>179</v>
      </c>
      <c r="Q7" s="11"/>
      <c r="R7" s="11"/>
      <c r="S7" s="11" t="s">
        <v>172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s="4" customFormat="1" ht="28.15" customHeight="1" x14ac:dyDescent="0.15">
      <c r="B8" s="10" t="s">
        <v>175</v>
      </c>
      <c r="C8" s="11" t="s">
        <v>126</v>
      </c>
      <c r="D8" s="12" t="s">
        <v>176</v>
      </c>
      <c r="E8" s="13" t="s">
        <v>177</v>
      </c>
      <c r="F8" s="13" t="s">
        <v>178</v>
      </c>
      <c r="G8" s="16"/>
      <c r="H8" s="16"/>
      <c r="I8" s="13" t="s">
        <v>2037</v>
      </c>
      <c r="J8" s="11" t="s">
        <v>179</v>
      </c>
      <c r="K8" s="11"/>
      <c r="L8" s="11" t="s">
        <v>179</v>
      </c>
      <c r="M8" s="11" t="s">
        <v>179</v>
      </c>
      <c r="N8" s="11"/>
      <c r="O8" s="11" t="s">
        <v>179</v>
      </c>
      <c r="P8" s="11"/>
      <c r="Q8" s="11"/>
      <c r="R8" s="11" t="s">
        <v>179</v>
      </c>
      <c r="S8" s="11" t="s">
        <v>179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 t="s">
        <v>174</v>
      </c>
      <c r="AG8" s="11"/>
    </row>
    <row r="9" spans="1:33" s="4" customFormat="1" ht="28.15" customHeight="1" x14ac:dyDescent="0.15">
      <c r="B9" s="10" t="s">
        <v>175</v>
      </c>
      <c r="C9" s="11" t="s">
        <v>126</v>
      </c>
      <c r="D9" s="12" t="s">
        <v>180</v>
      </c>
      <c r="E9" s="13" t="s">
        <v>181</v>
      </c>
      <c r="F9" s="13" t="s">
        <v>182</v>
      </c>
      <c r="G9" s="17"/>
      <c r="H9" s="16"/>
      <c r="I9" s="13" t="s">
        <v>2038</v>
      </c>
      <c r="J9" s="11" t="s">
        <v>179</v>
      </c>
      <c r="K9" s="11" t="s">
        <v>183</v>
      </c>
      <c r="L9" s="11" t="s">
        <v>179</v>
      </c>
      <c r="M9" s="11" t="s">
        <v>179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 t="s">
        <v>172</v>
      </c>
      <c r="AD9" s="11"/>
      <c r="AE9" s="11"/>
      <c r="AF9" s="11"/>
      <c r="AG9" s="11"/>
    </row>
    <row r="10" spans="1:33" s="4" customFormat="1" ht="28.15" customHeight="1" x14ac:dyDescent="0.15">
      <c r="B10" s="10" t="s">
        <v>175</v>
      </c>
      <c r="C10" s="11" t="s">
        <v>93</v>
      </c>
      <c r="D10" s="12" t="s">
        <v>184</v>
      </c>
      <c r="E10" s="13" t="s">
        <v>185</v>
      </c>
      <c r="F10" s="13" t="s">
        <v>186</v>
      </c>
      <c r="G10" s="10" t="s">
        <v>171</v>
      </c>
      <c r="H10" s="16" t="str">
        <f>HYPERLINK("#", "https://matsumoto-seikeigeka.com")</f>
        <v>https://matsumoto-seikeigeka.com</v>
      </c>
      <c r="I10" s="13" t="s">
        <v>2039</v>
      </c>
      <c r="J10" s="11"/>
      <c r="K10" s="11" t="s">
        <v>187</v>
      </c>
      <c r="L10" s="11"/>
      <c r="M10" s="11"/>
      <c r="N10" s="11"/>
      <c r="O10" s="11"/>
      <c r="P10" s="11" t="s">
        <v>172</v>
      </c>
      <c r="Q10" s="11" t="s">
        <v>172</v>
      </c>
      <c r="R10" s="11"/>
      <c r="S10" s="11"/>
      <c r="T10" s="11" t="s">
        <v>187</v>
      </c>
      <c r="U10" s="11" t="s">
        <v>187</v>
      </c>
      <c r="V10" s="11" t="s">
        <v>187</v>
      </c>
      <c r="W10" s="11" t="s">
        <v>187</v>
      </c>
      <c r="X10" s="11" t="s">
        <v>187</v>
      </c>
      <c r="Y10" s="11" t="s">
        <v>187</v>
      </c>
      <c r="Z10" s="11" t="s">
        <v>187</v>
      </c>
      <c r="AA10" s="11" t="s">
        <v>187</v>
      </c>
      <c r="AB10" s="11" t="s">
        <v>187</v>
      </c>
      <c r="AC10" s="11" t="s">
        <v>187</v>
      </c>
      <c r="AD10" s="11" t="s">
        <v>187</v>
      </c>
      <c r="AE10" s="11" t="s">
        <v>187</v>
      </c>
      <c r="AF10" s="11"/>
      <c r="AG10" s="11" t="s">
        <v>187</v>
      </c>
    </row>
    <row r="11" spans="1:33" s="4" customFormat="1" ht="28.15" customHeight="1" x14ac:dyDescent="0.15">
      <c r="B11" s="10" t="s">
        <v>175</v>
      </c>
      <c r="C11" s="11" t="s">
        <v>93</v>
      </c>
      <c r="D11" s="12" t="s">
        <v>188</v>
      </c>
      <c r="E11" s="13" t="s">
        <v>189</v>
      </c>
      <c r="F11" s="13" t="s">
        <v>190</v>
      </c>
      <c r="G11" s="16"/>
      <c r="H11" s="16" t="s">
        <v>187</v>
      </c>
      <c r="I11" s="13" t="s">
        <v>2040</v>
      </c>
      <c r="J11" s="11" t="s">
        <v>187</v>
      </c>
      <c r="K11" s="11" t="s">
        <v>187</v>
      </c>
      <c r="L11" s="11"/>
      <c r="M11" s="11" t="s">
        <v>187</v>
      </c>
      <c r="N11" s="11" t="s">
        <v>187</v>
      </c>
      <c r="O11" s="11" t="s">
        <v>187</v>
      </c>
      <c r="P11" s="11" t="s">
        <v>179</v>
      </c>
      <c r="Q11" s="11" t="s">
        <v>187</v>
      </c>
      <c r="R11" s="11"/>
      <c r="S11" s="11" t="s">
        <v>179</v>
      </c>
      <c r="T11" s="11" t="s">
        <v>187</v>
      </c>
      <c r="U11" s="11" t="s">
        <v>187</v>
      </c>
      <c r="V11" s="11" t="s">
        <v>187</v>
      </c>
      <c r="W11" s="11" t="s">
        <v>187</v>
      </c>
      <c r="X11" s="11" t="s">
        <v>172</v>
      </c>
      <c r="Y11" s="11" t="s">
        <v>187</v>
      </c>
      <c r="Z11" s="11" t="s">
        <v>187</v>
      </c>
      <c r="AA11" s="11" t="s">
        <v>187</v>
      </c>
      <c r="AB11" s="11" t="s">
        <v>187</v>
      </c>
      <c r="AC11" s="11" t="s">
        <v>187</v>
      </c>
      <c r="AD11" s="11" t="s">
        <v>187</v>
      </c>
      <c r="AE11" s="11" t="s">
        <v>187</v>
      </c>
      <c r="AF11" s="11"/>
      <c r="AG11" s="11" t="s">
        <v>191</v>
      </c>
    </row>
    <row r="12" spans="1:33" s="4" customFormat="1" ht="28.15" customHeight="1" x14ac:dyDescent="0.15">
      <c r="B12" s="10" t="s">
        <v>175</v>
      </c>
      <c r="C12" s="11" t="s">
        <v>93</v>
      </c>
      <c r="D12" s="12" t="s">
        <v>192</v>
      </c>
      <c r="E12" s="13" t="s">
        <v>193</v>
      </c>
      <c r="F12" s="13" t="s">
        <v>194</v>
      </c>
      <c r="G12" s="16"/>
      <c r="H12" s="16" t="s">
        <v>187</v>
      </c>
      <c r="I12" s="13" t="s">
        <v>2041</v>
      </c>
      <c r="J12" s="11" t="s">
        <v>172</v>
      </c>
      <c r="K12" s="11" t="s">
        <v>187</v>
      </c>
      <c r="L12" s="11" t="s">
        <v>172</v>
      </c>
      <c r="M12" s="11" t="s">
        <v>179</v>
      </c>
      <c r="N12" s="11" t="s">
        <v>187</v>
      </c>
      <c r="O12" s="11" t="s">
        <v>187</v>
      </c>
      <c r="P12" s="11"/>
      <c r="Q12" s="11" t="s">
        <v>187</v>
      </c>
      <c r="R12" s="11" t="s">
        <v>172</v>
      </c>
      <c r="S12" s="11" t="s">
        <v>187</v>
      </c>
      <c r="T12" s="11" t="s">
        <v>172</v>
      </c>
      <c r="U12" s="11" t="s">
        <v>172</v>
      </c>
      <c r="V12" s="11" t="s">
        <v>187</v>
      </c>
      <c r="W12" s="11" t="s">
        <v>187</v>
      </c>
      <c r="X12" s="11" t="s">
        <v>172</v>
      </c>
      <c r="Y12" s="11" t="s">
        <v>172</v>
      </c>
      <c r="Z12" s="11" t="s">
        <v>172</v>
      </c>
      <c r="AA12" s="11" t="s">
        <v>172</v>
      </c>
      <c r="AB12" s="11" t="s">
        <v>187</v>
      </c>
      <c r="AC12" s="11" t="s">
        <v>187</v>
      </c>
      <c r="AD12" s="11" t="s">
        <v>187</v>
      </c>
      <c r="AE12" s="11" t="s">
        <v>187</v>
      </c>
      <c r="AF12" s="11" t="s">
        <v>174</v>
      </c>
      <c r="AG12" s="11"/>
    </row>
    <row r="13" spans="1:33" s="4" customFormat="1" ht="28.15" customHeight="1" x14ac:dyDescent="0.15">
      <c r="B13" s="10" t="s">
        <v>175</v>
      </c>
      <c r="C13" s="11" t="s">
        <v>93</v>
      </c>
      <c r="D13" s="12" t="s">
        <v>195</v>
      </c>
      <c r="E13" s="13" t="s">
        <v>196</v>
      </c>
      <c r="F13" s="13" t="s">
        <v>197</v>
      </c>
      <c r="G13" s="16"/>
      <c r="H13" s="16" t="s">
        <v>187</v>
      </c>
      <c r="I13" s="13" t="s">
        <v>2033</v>
      </c>
      <c r="J13" s="11" t="s">
        <v>172</v>
      </c>
      <c r="K13" s="11" t="s">
        <v>173</v>
      </c>
      <c r="L13" s="11" t="s">
        <v>172</v>
      </c>
      <c r="M13" s="11" t="s">
        <v>172</v>
      </c>
      <c r="N13" s="11" t="s">
        <v>187</v>
      </c>
      <c r="O13" s="11" t="s">
        <v>187</v>
      </c>
      <c r="P13" s="11" t="s">
        <v>179</v>
      </c>
      <c r="Q13" s="11" t="s">
        <v>187</v>
      </c>
      <c r="R13" s="11" t="s">
        <v>172</v>
      </c>
      <c r="S13" s="11" t="s">
        <v>172</v>
      </c>
      <c r="T13" s="11" t="s">
        <v>187</v>
      </c>
      <c r="U13" s="11" t="s">
        <v>187</v>
      </c>
      <c r="V13" s="11" t="s">
        <v>187</v>
      </c>
      <c r="W13" s="11" t="s">
        <v>187</v>
      </c>
      <c r="X13" s="11" t="s">
        <v>172</v>
      </c>
      <c r="Y13" s="11" t="s">
        <v>187</v>
      </c>
      <c r="Z13" s="11" t="s">
        <v>187</v>
      </c>
      <c r="AA13" s="11" t="s">
        <v>187</v>
      </c>
      <c r="AB13" s="11" t="s">
        <v>187</v>
      </c>
      <c r="AC13" s="11" t="s">
        <v>172</v>
      </c>
      <c r="AD13" s="11" t="s">
        <v>187</v>
      </c>
      <c r="AE13" s="11" t="s">
        <v>187</v>
      </c>
      <c r="AF13" s="11" t="s">
        <v>174</v>
      </c>
      <c r="AG13" s="11" t="s">
        <v>187</v>
      </c>
    </row>
    <row r="14" spans="1:33" s="4" customFormat="1" ht="28.15" customHeight="1" x14ac:dyDescent="0.15">
      <c r="B14" s="10" t="s">
        <v>175</v>
      </c>
      <c r="C14" s="11" t="s">
        <v>93</v>
      </c>
      <c r="D14" s="12" t="s">
        <v>198</v>
      </c>
      <c r="E14" s="13" t="s">
        <v>199</v>
      </c>
      <c r="F14" s="13" t="s">
        <v>200</v>
      </c>
      <c r="G14" s="10" t="s">
        <v>171</v>
      </c>
      <c r="H14" s="16" t="str">
        <f>HYPERLINK("#", "http://www.higashifukuoka-wajinkai.jp")</f>
        <v>http://www.higashifukuoka-wajinkai.jp</v>
      </c>
      <c r="I14" s="13" t="s">
        <v>2043</v>
      </c>
      <c r="J14" s="11" t="s">
        <v>179</v>
      </c>
      <c r="K14" s="11"/>
      <c r="L14" s="11" t="s">
        <v>179</v>
      </c>
      <c r="M14" s="11" t="s">
        <v>179</v>
      </c>
      <c r="N14" s="11" t="s">
        <v>179</v>
      </c>
      <c r="O14" s="11" t="s">
        <v>179</v>
      </c>
      <c r="P14" s="11" t="s">
        <v>172</v>
      </c>
      <c r="Q14" s="11" t="s">
        <v>172</v>
      </c>
      <c r="R14" s="11" t="s">
        <v>179</v>
      </c>
      <c r="S14" s="11" t="s">
        <v>172</v>
      </c>
      <c r="T14" s="11"/>
      <c r="U14" s="11"/>
      <c r="V14" s="11"/>
      <c r="W14" s="11"/>
      <c r="X14" s="11" t="s">
        <v>172</v>
      </c>
      <c r="Y14" s="11" t="s">
        <v>172</v>
      </c>
      <c r="Z14" s="11"/>
      <c r="AA14" s="11"/>
      <c r="AB14" s="11" t="s">
        <v>172</v>
      </c>
      <c r="AC14" s="11" t="s">
        <v>172</v>
      </c>
      <c r="AD14" s="11" t="s">
        <v>172</v>
      </c>
      <c r="AE14" s="11"/>
      <c r="AF14" s="11"/>
      <c r="AG14" s="11">
        <v>145</v>
      </c>
    </row>
    <row r="15" spans="1:33" s="4" customFormat="1" ht="28.15" customHeight="1" x14ac:dyDescent="0.15">
      <c r="B15" s="10" t="s">
        <v>216</v>
      </c>
      <c r="C15" s="11" t="s">
        <v>128</v>
      </c>
      <c r="D15" s="12" t="s">
        <v>217</v>
      </c>
      <c r="E15" s="13" t="s">
        <v>218</v>
      </c>
      <c r="F15" s="13" t="s">
        <v>219</v>
      </c>
      <c r="G15" s="10" t="s">
        <v>171</v>
      </c>
      <c r="H15" s="16" t="str">
        <f>HYPERLINK("#", "https://andocl.jp/")</f>
        <v>https://andocl.jp/</v>
      </c>
      <c r="I15" s="13" t="s">
        <v>2044</v>
      </c>
      <c r="J15" s="11" t="s">
        <v>179</v>
      </c>
      <c r="K15" s="11" t="s">
        <v>220</v>
      </c>
      <c r="L15" s="11" t="s">
        <v>179</v>
      </c>
      <c r="M15" s="11" t="s">
        <v>179</v>
      </c>
      <c r="N15" s="11" t="s">
        <v>179</v>
      </c>
      <c r="O15" s="11" t="s">
        <v>179</v>
      </c>
      <c r="P15" s="11"/>
      <c r="Q15" s="11" t="s">
        <v>187</v>
      </c>
      <c r="R15" s="11" t="s">
        <v>187</v>
      </c>
      <c r="S15" s="11" t="s">
        <v>179</v>
      </c>
      <c r="T15" s="11" t="s">
        <v>187</v>
      </c>
      <c r="U15" s="11" t="s">
        <v>172</v>
      </c>
      <c r="V15" s="11" t="s">
        <v>187</v>
      </c>
      <c r="W15" s="11" t="s">
        <v>187</v>
      </c>
      <c r="X15" s="11" t="s">
        <v>187</v>
      </c>
      <c r="Y15" s="11" t="s">
        <v>172</v>
      </c>
      <c r="Z15" s="11" t="s">
        <v>172</v>
      </c>
      <c r="AA15" s="11" t="s">
        <v>172</v>
      </c>
      <c r="AB15" s="11" t="s">
        <v>172</v>
      </c>
      <c r="AC15" s="11" t="s">
        <v>172</v>
      </c>
      <c r="AD15" s="11" t="s">
        <v>187</v>
      </c>
      <c r="AE15" s="11" t="s">
        <v>187</v>
      </c>
      <c r="AF15" s="11"/>
      <c r="AG15" s="11" t="s">
        <v>187</v>
      </c>
    </row>
    <row r="16" spans="1:33" s="4" customFormat="1" ht="28.15" customHeight="1" x14ac:dyDescent="0.15">
      <c r="B16" s="10" t="s">
        <v>216</v>
      </c>
      <c r="C16" s="11" t="s">
        <v>128</v>
      </c>
      <c r="D16" s="12" t="s">
        <v>221</v>
      </c>
      <c r="E16" s="13" t="s">
        <v>222</v>
      </c>
      <c r="F16" s="13" t="s">
        <v>223</v>
      </c>
      <c r="G16" s="10" t="s">
        <v>171</v>
      </c>
      <c r="H16" s="16" t="str">
        <f>HYPERLINK("#", "http://www.fw-kenshin.net")</f>
        <v>http://www.fw-kenshin.net</v>
      </c>
      <c r="I16" s="13" t="s">
        <v>2045</v>
      </c>
      <c r="J16" s="11" t="s">
        <v>179</v>
      </c>
      <c r="K16" s="11" t="s">
        <v>173</v>
      </c>
      <c r="L16" s="11" t="s">
        <v>179</v>
      </c>
      <c r="M16" s="11" t="s">
        <v>179</v>
      </c>
      <c r="N16" s="11"/>
      <c r="O16" s="11"/>
      <c r="P16" s="11"/>
      <c r="Q16" s="11"/>
      <c r="R16" s="11" t="s">
        <v>179</v>
      </c>
      <c r="S16" s="11"/>
      <c r="T16" s="11"/>
      <c r="U16" s="11" t="s">
        <v>172</v>
      </c>
      <c r="V16" s="11" t="s">
        <v>172</v>
      </c>
      <c r="W16" s="11" t="s">
        <v>172</v>
      </c>
      <c r="X16" s="11" t="s">
        <v>172</v>
      </c>
      <c r="Y16" s="11" t="s">
        <v>172</v>
      </c>
      <c r="Z16" s="11" t="s">
        <v>172</v>
      </c>
      <c r="AA16" s="11" t="s">
        <v>172</v>
      </c>
      <c r="AB16" s="11" t="s">
        <v>172</v>
      </c>
      <c r="AC16" s="11" t="s">
        <v>172</v>
      </c>
      <c r="AD16" s="11" t="s">
        <v>172</v>
      </c>
      <c r="AE16" s="11"/>
      <c r="AF16" s="11" t="s">
        <v>174</v>
      </c>
      <c r="AG16" s="11"/>
    </row>
    <row r="17" spans="2:33" s="4" customFormat="1" ht="28.15" customHeight="1" x14ac:dyDescent="0.15">
      <c r="B17" s="10" t="s">
        <v>216</v>
      </c>
      <c r="C17" s="11" t="s">
        <v>128</v>
      </c>
      <c r="D17" s="12" t="s">
        <v>224</v>
      </c>
      <c r="E17" s="13" t="s">
        <v>225</v>
      </c>
      <c r="F17" s="13" t="s">
        <v>226</v>
      </c>
      <c r="G17" s="16"/>
      <c r="H17" s="16" t="s">
        <v>187</v>
      </c>
      <c r="I17" s="13" t="s">
        <v>2046</v>
      </c>
      <c r="J17" s="11"/>
      <c r="K17" s="11" t="s">
        <v>187</v>
      </c>
      <c r="L17" s="11"/>
      <c r="M17" s="11"/>
      <c r="N17" s="11"/>
      <c r="O17" s="11"/>
      <c r="P17" s="11" t="s">
        <v>179</v>
      </c>
      <c r="Q17" s="11"/>
      <c r="R17" s="11"/>
      <c r="S17" s="11" t="s">
        <v>172</v>
      </c>
      <c r="T17" s="11" t="s">
        <v>172</v>
      </c>
      <c r="U17" s="11" t="s">
        <v>187</v>
      </c>
      <c r="V17" s="11" t="s">
        <v>187</v>
      </c>
      <c r="W17" s="11" t="s">
        <v>187</v>
      </c>
      <c r="X17" s="11" t="s">
        <v>187</v>
      </c>
      <c r="Y17" s="11" t="s">
        <v>187</v>
      </c>
      <c r="Z17" s="11" t="s">
        <v>187</v>
      </c>
      <c r="AA17" s="11" t="s">
        <v>187</v>
      </c>
      <c r="AB17" s="11" t="s">
        <v>187</v>
      </c>
      <c r="AC17" s="11" t="s">
        <v>187</v>
      </c>
      <c r="AD17" s="11" t="s">
        <v>187</v>
      </c>
      <c r="AE17" s="11" t="s">
        <v>187</v>
      </c>
      <c r="AF17" s="11"/>
      <c r="AG17" s="11" t="s">
        <v>187</v>
      </c>
    </row>
    <row r="18" spans="2:33" s="4" customFormat="1" ht="28.15" customHeight="1" x14ac:dyDescent="0.15">
      <c r="B18" s="10" t="s">
        <v>216</v>
      </c>
      <c r="C18" s="11" t="s">
        <v>128</v>
      </c>
      <c r="D18" s="12" t="s">
        <v>227</v>
      </c>
      <c r="E18" s="13" t="s">
        <v>228</v>
      </c>
      <c r="F18" s="13" t="s">
        <v>229</v>
      </c>
      <c r="G18" s="16"/>
      <c r="H18" s="16"/>
      <c r="I18" s="13" t="s">
        <v>2039</v>
      </c>
      <c r="J18" s="11"/>
      <c r="K18" s="11"/>
      <c r="L18" s="11"/>
      <c r="M18" s="11"/>
      <c r="N18" s="11"/>
      <c r="O18" s="11"/>
      <c r="P18" s="11" t="s">
        <v>179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2:33" s="4" customFormat="1" ht="28.15" customHeight="1" x14ac:dyDescent="0.15">
      <c r="B19" s="10" t="s">
        <v>216</v>
      </c>
      <c r="C19" s="11" t="s">
        <v>128</v>
      </c>
      <c r="D19" s="12" t="s">
        <v>230</v>
      </c>
      <c r="E19" s="13" t="s">
        <v>231</v>
      </c>
      <c r="F19" s="13" t="s">
        <v>232</v>
      </c>
      <c r="G19" s="18" t="s">
        <v>171</v>
      </c>
      <c r="H19" s="16" t="str">
        <f>HYPERLINK("#", "https://www.f-wajirohp.jp/")</f>
        <v>https://www.f-wajirohp.jp/</v>
      </c>
      <c r="I19" s="13" t="s">
        <v>187</v>
      </c>
      <c r="J19" s="11" t="s">
        <v>187</v>
      </c>
      <c r="K19" s="11" t="s">
        <v>187</v>
      </c>
      <c r="L19" s="11" t="s">
        <v>187</v>
      </c>
      <c r="M19" s="11" t="s">
        <v>187</v>
      </c>
      <c r="N19" s="11" t="s">
        <v>187</v>
      </c>
      <c r="O19" s="11" t="s">
        <v>187</v>
      </c>
      <c r="P19" s="11" t="s">
        <v>179</v>
      </c>
      <c r="Q19" s="11" t="s">
        <v>172</v>
      </c>
      <c r="R19" s="11" t="s">
        <v>187</v>
      </c>
      <c r="S19" s="11" t="s">
        <v>187</v>
      </c>
      <c r="T19" s="11" t="s">
        <v>187</v>
      </c>
      <c r="U19" s="11" t="s">
        <v>187</v>
      </c>
      <c r="V19" s="11" t="s">
        <v>187</v>
      </c>
      <c r="W19" s="11" t="s">
        <v>187</v>
      </c>
      <c r="X19" s="11" t="s">
        <v>187</v>
      </c>
      <c r="Y19" s="11" t="s">
        <v>187</v>
      </c>
      <c r="Z19" s="11" t="s">
        <v>187</v>
      </c>
      <c r="AA19" s="11" t="s">
        <v>187</v>
      </c>
      <c r="AB19" s="11" t="s">
        <v>187</v>
      </c>
      <c r="AC19" s="11" t="s">
        <v>187</v>
      </c>
      <c r="AD19" s="11" t="s">
        <v>187</v>
      </c>
      <c r="AE19" s="11" t="s">
        <v>187</v>
      </c>
      <c r="AF19" s="11"/>
      <c r="AG19" s="11" t="s">
        <v>233</v>
      </c>
    </row>
    <row r="20" spans="2:33" s="4" customFormat="1" ht="42" customHeight="1" x14ac:dyDescent="0.15">
      <c r="B20" s="10" t="s">
        <v>216</v>
      </c>
      <c r="C20" s="11" t="s">
        <v>80</v>
      </c>
      <c r="D20" s="12" t="s">
        <v>234</v>
      </c>
      <c r="E20" s="13" t="s">
        <v>235</v>
      </c>
      <c r="F20" s="13" t="s">
        <v>236</v>
      </c>
      <c r="G20" s="18" t="s">
        <v>171</v>
      </c>
      <c r="H20" s="16" t="str">
        <f>HYPERLINK("#", "http://mihara-pain-clinic.com")</f>
        <v>http://mihara-pain-clinic.com</v>
      </c>
      <c r="I20" s="13" t="s">
        <v>2047</v>
      </c>
      <c r="J20" s="11" t="s">
        <v>172</v>
      </c>
      <c r="K20" s="11" t="s">
        <v>183</v>
      </c>
      <c r="L20" s="11" t="s">
        <v>172</v>
      </c>
      <c r="M20" s="11" t="s">
        <v>172</v>
      </c>
      <c r="N20" s="11"/>
      <c r="O20" s="11"/>
      <c r="P20" s="11"/>
      <c r="Q20" s="11"/>
      <c r="R20" s="11"/>
      <c r="S20" s="11"/>
      <c r="T20" s="11" t="s">
        <v>172</v>
      </c>
      <c r="U20" s="11" t="s">
        <v>172</v>
      </c>
      <c r="V20" s="11"/>
      <c r="W20" s="11"/>
      <c r="X20" s="11" t="s">
        <v>172</v>
      </c>
      <c r="Y20" s="11"/>
      <c r="Z20" s="11"/>
      <c r="AA20" s="11"/>
      <c r="AB20" s="11"/>
      <c r="AC20" s="11" t="s">
        <v>172</v>
      </c>
      <c r="AD20" s="11"/>
      <c r="AE20" s="11"/>
      <c r="AF20" s="11"/>
      <c r="AG20" s="11"/>
    </row>
    <row r="21" spans="2:33" s="4" customFormat="1" ht="28.15" customHeight="1" x14ac:dyDescent="0.15">
      <c r="B21" s="10" t="s">
        <v>216</v>
      </c>
      <c r="C21" s="11" t="s">
        <v>80</v>
      </c>
      <c r="D21" s="12" t="s">
        <v>237</v>
      </c>
      <c r="E21" s="13" t="s">
        <v>238</v>
      </c>
      <c r="F21" s="13" t="s">
        <v>239</v>
      </c>
      <c r="G21" s="16"/>
      <c r="H21" s="16"/>
      <c r="I21" s="13" t="s">
        <v>2048</v>
      </c>
      <c r="J21" s="11" t="s">
        <v>172</v>
      </c>
      <c r="K21" s="11"/>
      <c r="L21" s="11" t="s">
        <v>172</v>
      </c>
      <c r="M21" s="11" t="s">
        <v>172</v>
      </c>
      <c r="N21" s="11"/>
      <c r="O21" s="11"/>
      <c r="P21" s="11"/>
      <c r="Q21" s="11"/>
      <c r="R21" s="11" t="s">
        <v>172</v>
      </c>
      <c r="S21" s="11"/>
      <c r="T21" s="11"/>
      <c r="U21" s="11" t="s">
        <v>172</v>
      </c>
      <c r="V21" s="11"/>
      <c r="W21" s="11"/>
      <c r="X21" s="11" t="s">
        <v>172</v>
      </c>
      <c r="Y21" s="11" t="s">
        <v>172</v>
      </c>
      <c r="Z21" s="11" t="s">
        <v>172</v>
      </c>
      <c r="AA21" s="11" t="s">
        <v>172</v>
      </c>
      <c r="AB21" s="11" t="s">
        <v>172</v>
      </c>
      <c r="AC21" s="11" t="s">
        <v>172</v>
      </c>
      <c r="AD21" s="11"/>
      <c r="AE21" s="11"/>
      <c r="AF21" s="11" t="s">
        <v>174</v>
      </c>
      <c r="AG21" s="11">
        <v>19</v>
      </c>
    </row>
    <row r="22" spans="2:33" s="4" customFormat="1" ht="28.15" customHeight="1" x14ac:dyDescent="0.15">
      <c r="B22" s="10" t="s">
        <v>240</v>
      </c>
      <c r="C22" s="11" t="s">
        <v>62</v>
      </c>
      <c r="D22" s="12" t="s">
        <v>252</v>
      </c>
      <c r="E22" s="13" t="s">
        <v>253</v>
      </c>
      <c r="F22" s="13" t="s">
        <v>254</v>
      </c>
      <c r="G22" s="10" t="s">
        <v>171</v>
      </c>
      <c r="H22" s="16" t="str">
        <f>HYPERLINK("#", "https://takamoto-hc.com")</f>
        <v>https://takamoto-hc.com</v>
      </c>
      <c r="I22" s="13" t="s">
        <v>2049</v>
      </c>
      <c r="J22" s="11" t="s">
        <v>172</v>
      </c>
      <c r="K22" s="11" t="s">
        <v>173</v>
      </c>
      <c r="L22" s="11" t="s">
        <v>172</v>
      </c>
      <c r="M22" s="11" t="s">
        <v>172</v>
      </c>
      <c r="N22" s="11" t="s">
        <v>179</v>
      </c>
      <c r="O22" s="11" t="s">
        <v>172</v>
      </c>
      <c r="P22" s="11"/>
      <c r="Q22" s="11" t="s">
        <v>179</v>
      </c>
      <c r="R22" s="11" t="s">
        <v>172</v>
      </c>
      <c r="S22" s="11" t="s">
        <v>179</v>
      </c>
      <c r="T22" s="11" t="s">
        <v>172</v>
      </c>
      <c r="U22" s="11" t="s">
        <v>172</v>
      </c>
      <c r="V22" s="11" t="s">
        <v>172</v>
      </c>
      <c r="W22" s="11" t="s">
        <v>172</v>
      </c>
      <c r="X22" s="11" t="s">
        <v>172</v>
      </c>
      <c r="Y22" s="11" t="s">
        <v>172</v>
      </c>
      <c r="Z22" s="11" t="s">
        <v>172</v>
      </c>
      <c r="AA22" s="11" t="s">
        <v>172</v>
      </c>
      <c r="AB22" s="11" t="s">
        <v>172</v>
      </c>
      <c r="AC22" s="11" t="s">
        <v>172</v>
      </c>
      <c r="AD22" s="11" t="s">
        <v>172</v>
      </c>
      <c r="AE22" s="11" t="s">
        <v>172</v>
      </c>
      <c r="AF22" s="11" t="s">
        <v>174</v>
      </c>
      <c r="AG22" s="11"/>
    </row>
    <row r="23" spans="2:33" s="4" customFormat="1" ht="42" customHeight="1" x14ac:dyDescent="0.15">
      <c r="B23" s="10" t="s">
        <v>240</v>
      </c>
      <c r="C23" s="11" t="s">
        <v>62</v>
      </c>
      <c r="D23" s="12" t="s">
        <v>255</v>
      </c>
      <c r="E23" s="13" t="s">
        <v>256</v>
      </c>
      <c r="F23" s="13" t="s">
        <v>257</v>
      </c>
      <c r="G23" s="10" t="s">
        <v>171</v>
      </c>
      <c r="H23" s="16" t="str">
        <f>HYPERLINK("#", "http://www.clinic-yotsuba.jp")</f>
        <v>http://www.clinic-yotsuba.jp</v>
      </c>
      <c r="I23" s="13" t="s">
        <v>2033</v>
      </c>
      <c r="J23" s="11" t="s">
        <v>172</v>
      </c>
      <c r="K23" s="11" t="s">
        <v>173</v>
      </c>
      <c r="L23" s="11"/>
      <c r="M23" s="11"/>
      <c r="N23" s="11"/>
      <c r="O23" s="11"/>
      <c r="P23" s="11"/>
      <c r="Q23" s="11"/>
      <c r="R23" s="11" t="s">
        <v>172</v>
      </c>
      <c r="S23" s="11" t="s">
        <v>179</v>
      </c>
      <c r="T23" s="11"/>
      <c r="U23" s="11" t="s">
        <v>172</v>
      </c>
      <c r="V23" s="11" t="s">
        <v>172</v>
      </c>
      <c r="W23" s="11" t="s">
        <v>172</v>
      </c>
      <c r="X23" s="11" t="s">
        <v>172</v>
      </c>
      <c r="Y23" s="11" t="s">
        <v>172</v>
      </c>
      <c r="Z23" s="11" t="s">
        <v>172</v>
      </c>
      <c r="AA23" s="11" t="s">
        <v>172</v>
      </c>
      <c r="AB23" s="11" t="s">
        <v>172</v>
      </c>
      <c r="AC23" s="11" t="s">
        <v>172</v>
      </c>
      <c r="AD23" s="11" t="s">
        <v>172</v>
      </c>
      <c r="AE23" s="11" t="s">
        <v>172</v>
      </c>
      <c r="AF23" s="11" t="s">
        <v>174</v>
      </c>
      <c r="AG23" s="11"/>
    </row>
    <row r="24" spans="2:33" s="4" customFormat="1" ht="42" customHeight="1" x14ac:dyDescent="0.15">
      <c r="B24" s="10" t="s">
        <v>240</v>
      </c>
      <c r="C24" s="11" t="s">
        <v>62</v>
      </c>
      <c r="D24" s="12" t="s">
        <v>258</v>
      </c>
      <c r="E24" s="13" t="s">
        <v>259</v>
      </c>
      <c r="F24" s="13" t="s">
        <v>260</v>
      </c>
      <c r="G24" s="10" t="s">
        <v>171</v>
      </c>
      <c r="H24" s="16" t="str">
        <f>HYPERLINK("#", "http://amane-clinic.com")</f>
        <v>http://amane-clinic.com</v>
      </c>
      <c r="I24" s="13" t="s">
        <v>2050</v>
      </c>
      <c r="J24" s="11" t="s">
        <v>172</v>
      </c>
      <c r="K24" s="11" t="s">
        <v>173</v>
      </c>
      <c r="L24" s="11" t="s">
        <v>172</v>
      </c>
      <c r="M24" s="11" t="s">
        <v>172</v>
      </c>
      <c r="N24" s="11"/>
      <c r="O24" s="11" t="s">
        <v>172</v>
      </c>
      <c r="P24" s="11"/>
      <c r="Q24" s="11"/>
      <c r="R24" s="11" t="s">
        <v>179</v>
      </c>
      <c r="S24" s="11" t="s">
        <v>172</v>
      </c>
      <c r="T24" s="11" t="s">
        <v>172</v>
      </c>
      <c r="U24" s="11"/>
      <c r="V24" s="11"/>
      <c r="W24" s="11"/>
      <c r="X24" s="11" t="s">
        <v>172</v>
      </c>
      <c r="Y24" s="11"/>
      <c r="Z24" s="11"/>
      <c r="AA24" s="11"/>
      <c r="AB24" s="11"/>
      <c r="AC24" s="11" t="s">
        <v>172</v>
      </c>
      <c r="AD24" s="11"/>
      <c r="AE24" s="11"/>
      <c r="AF24" s="11" t="s">
        <v>174</v>
      </c>
      <c r="AG24" s="11"/>
    </row>
    <row r="25" spans="2:33" s="4" customFormat="1" ht="28.15" customHeight="1" x14ac:dyDescent="0.15">
      <c r="B25" s="10" t="s">
        <v>240</v>
      </c>
      <c r="C25" s="11" t="s">
        <v>73</v>
      </c>
      <c r="D25" s="12" t="s">
        <v>241</v>
      </c>
      <c r="E25" s="13" t="s">
        <v>242</v>
      </c>
      <c r="F25" s="13" t="s">
        <v>243</v>
      </c>
      <c r="G25" s="17"/>
      <c r="H25" s="16" t="s">
        <v>187</v>
      </c>
      <c r="I25" s="13" t="s">
        <v>2051</v>
      </c>
      <c r="J25" s="11" t="s">
        <v>172</v>
      </c>
      <c r="K25" s="17" t="s">
        <v>244</v>
      </c>
      <c r="L25" s="11" t="s">
        <v>172</v>
      </c>
      <c r="M25" s="11" t="s">
        <v>179</v>
      </c>
      <c r="N25" s="11" t="s">
        <v>187</v>
      </c>
      <c r="O25" s="11" t="s">
        <v>179</v>
      </c>
      <c r="P25" s="11"/>
      <c r="Q25" s="11" t="s">
        <v>187</v>
      </c>
      <c r="R25" s="11" t="s">
        <v>187</v>
      </c>
      <c r="S25" s="11" t="s">
        <v>172</v>
      </c>
      <c r="T25" s="11" t="s">
        <v>172</v>
      </c>
      <c r="U25" s="11" t="s">
        <v>187</v>
      </c>
      <c r="V25" s="11" t="s">
        <v>187</v>
      </c>
      <c r="W25" s="11" t="s">
        <v>187</v>
      </c>
      <c r="X25" s="11" t="s">
        <v>187</v>
      </c>
      <c r="Y25" s="11" t="s">
        <v>187</v>
      </c>
      <c r="Z25" s="11" t="s">
        <v>187</v>
      </c>
      <c r="AA25" s="11" t="s">
        <v>187</v>
      </c>
      <c r="AB25" s="11" t="s">
        <v>187</v>
      </c>
      <c r="AC25" s="11" t="s">
        <v>187</v>
      </c>
      <c r="AD25" s="11" t="s">
        <v>187</v>
      </c>
      <c r="AE25" s="11" t="s">
        <v>187</v>
      </c>
      <c r="AF25" s="11"/>
      <c r="AG25" s="11" t="s">
        <v>245</v>
      </c>
    </row>
    <row r="26" spans="2:33" s="4" customFormat="1" ht="28.15" customHeight="1" x14ac:dyDescent="0.15">
      <c r="B26" s="10" t="s">
        <v>240</v>
      </c>
      <c r="C26" s="11" t="s">
        <v>73</v>
      </c>
      <c r="D26" s="12" t="s">
        <v>246</v>
      </c>
      <c r="E26" s="13" t="s">
        <v>247</v>
      </c>
      <c r="F26" s="13" t="s">
        <v>248</v>
      </c>
      <c r="G26" s="18" t="s">
        <v>171</v>
      </c>
      <c r="H26" s="16" t="str">
        <f>HYPERLINK("#", "http://www.sakemi-cl.com")</f>
        <v>http://www.sakemi-cl.com</v>
      </c>
      <c r="I26" s="13" t="s">
        <v>2052</v>
      </c>
      <c r="J26" s="11" t="s">
        <v>179</v>
      </c>
      <c r="K26" s="11" t="s">
        <v>220</v>
      </c>
      <c r="L26" s="11"/>
      <c r="M26" s="11" t="s">
        <v>179</v>
      </c>
      <c r="N26" s="11"/>
      <c r="O26" s="11" t="s">
        <v>179</v>
      </c>
      <c r="P26" s="11"/>
      <c r="Q26" s="11"/>
      <c r="R26" s="11"/>
      <c r="S26" s="11" t="s">
        <v>179</v>
      </c>
      <c r="T26" s="11"/>
      <c r="U26" s="11"/>
      <c r="V26" s="11"/>
      <c r="W26" s="11"/>
      <c r="X26" s="11" t="s">
        <v>172</v>
      </c>
      <c r="Y26" s="11"/>
      <c r="Z26" s="11"/>
      <c r="AA26" s="11"/>
      <c r="AB26" s="11"/>
      <c r="AC26" s="11"/>
      <c r="AD26" s="11"/>
      <c r="AE26" s="11"/>
      <c r="AF26" s="11"/>
      <c r="AG26" s="11"/>
    </row>
    <row r="27" spans="2:33" s="4" customFormat="1" ht="28.15" customHeight="1" x14ac:dyDescent="0.15">
      <c r="B27" s="10" t="s">
        <v>240</v>
      </c>
      <c r="C27" s="11" t="s">
        <v>73</v>
      </c>
      <c r="D27" s="12" t="s">
        <v>249</v>
      </c>
      <c r="E27" s="13" t="s">
        <v>250</v>
      </c>
      <c r="F27" s="13" t="s">
        <v>251</v>
      </c>
      <c r="G27" s="10" t="s">
        <v>171</v>
      </c>
      <c r="H27" s="16" t="str">
        <f>HYPERLINK("#", "http://tatsuyama-clinic.com")</f>
        <v>http://tatsuyama-clinic.com</v>
      </c>
      <c r="I27" s="13" t="s">
        <v>2053</v>
      </c>
      <c r="J27" s="11" t="s">
        <v>172</v>
      </c>
      <c r="K27" s="11" t="s">
        <v>208</v>
      </c>
      <c r="L27" s="11" t="s">
        <v>172</v>
      </c>
      <c r="M27" s="11" t="s">
        <v>172</v>
      </c>
      <c r="N27" s="11"/>
      <c r="O27" s="11"/>
      <c r="P27" s="11"/>
      <c r="Q27" s="11"/>
      <c r="R27" s="11" t="s">
        <v>179</v>
      </c>
      <c r="S27" s="11" t="s">
        <v>179</v>
      </c>
      <c r="T27" s="11"/>
      <c r="U27" s="11"/>
      <c r="V27" s="11"/>
      <c r="W27" s="11"/>
      <c r="X27" s="11"/>
      <c r="Y27" s="11" t="s">
        <v>172</v>
      </c>
      <c r="Z27" s="11"/>
      <c r="AA27" s="11"/>
      <c r="AB27" s="11"/>
      <c r="AC27" s="11"/>
      <c r="AD27" s="11"/>
      <c r="AE27" s="11"/>
      <c r="AF27" s="11" t="s">
        <v>174</v>
      </c>
      <c r="AG27" s="11"/>
    </row>
    <row r="28" spans="2:33" s="4" customFormat="1" ht="28.15" customHeight="1" x14ac:dyDescent="0.15">
      <c r="B28" s="10" t="s">
        <v>261</v>
      </c>
      <c r="C28" s="11" t="s">
        <v>69</v>
      </c>
      <c r="D28" s="12" t="s">
        <v>262</v>
      </c>
      <c r="E28" s="13" t="s">
        <v>263</v>
      </c>
      <c r="F28" s="13" t="s">
        <v>264</v>
      </c>
      <c r="G28" s="16"/>
      <c r="H28" s="16"/>
      <c r="I28" s="13" t="s">
        <v>2054</v>
      </c>
      <c r="J28" s="11" t="s">
        <v>172</v>
      </c>
      <c r="K28" s="11" t="s">
        <v>265</v>
      </c>
      <c r="L28" s="11" t="s">
        <v>172</v>
      </c>
      <c r="M28" s="11" t="s">
        <v>172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2:33" s="4" customFormat="1" ht="55.9" customHeight="1" x14ac:dyDescent="0.15">
      <c r="B29" s="10" t="s">
        <v>261</v>
      </c>
      <c r="C29" s="11" t="s">
        <v>63</v>
      </c>
      <c r="D29" s="12" t="s">
        <v>266</v>
      </c>
      <c r="E29" s="13" t="s">
        <v>267</v>
      </c>
      <c r="F29" s="13" t="s">
        <v>268</v>
      </c>
      <c r="G29" s="10" t="s">
        <v>171</v>
      </c>
      <c r="H29" s="16" t="str">
        <f>HYPERLINK("#", "https://chihayaactclinic.com/")</f>
        <v>https://chihayaactclinic.com/</v>
      </c>
      <c r="I29" s="13" t="s">
        <v>2055</v>
      </c>
      <c r="J29" s="11" t="s">
        <v>179</v>
      </c>
      <c r="K29" s="11" t="s">
        <v>173</v>
      </c>
      <c r="L29" s="11" t="s">
        <v>179</v>
      </c>
      <c r="M29" s="11" t="s">
        <v>179</v>
      </c>
      <c r="N29" s="11"/>
      <c r="O29" s="11" t="s">
        <v>179</v>
      </c>
      <c r="P29" s="11"/>
      <c r="Q29" s="11"/>
      <c r="R29" s="11"/>
      <c r="S29" s="11" t="s">
        <v>179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 t="s">
        <v>174</v>
      </c>
      <c r="AG29" s="11"/>
    </row>
    <row r="30" spans="2:33" s="4" customFormat="1" ht="28.15" customHeight="1" x14ac:dyDescent="0.15">
      <c r="B30" s="10" t="s">
        <v>261</v>
      </c>
      <c r="C30" s="11" t="s">
        <v>63</v>
      </c>
      <c r="D30" s="12" t="s">
        <v>269</v>
      </c>
      <c r="E30" s="13" t="s">
        <v>270</v>
      </c>
      <c r="F30" s="13" t="s">
        <v>271</v>
      </c>
      <c r="G30" s="10" t="s">
        <v>171</v>
      </c>
      <c r="H30" s="16" t="str">
        <f>HYPERLINK("#", "https://haramaki-clinic.com/")</f>
        <v>https://haramaki-clinic.com/</v>
      </c>
      <c r="I30" s="13" t="s">
        <v>2056</v>
      </c>
      <c r="J30" s="11" t="s">
        <v>179</v>
      </c>
      <c r="K30" s="11" t="s">
        <v>272</v>
      </c>
      <c r="L30" s="11" t="s">
        <v>172</v>
      </c>
      <c r="M30" s="11" t="s">
        <v>172</v>
      </c>
      <c r="N30" s="11"/>
      <c r="O30" s="11"/>
      <c r="P30" s="11"/>
      <c r="Q30" s="11"/>
      <c r="R30" s="11" t="s">
        <v>179</v>
      </c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2:33" s="4" customFormat="1" ht="28.15" customHeight="1" x14ac:dyDescent="0.15">
      <c r="B31" s="10" t="s">
        <v>261</v>
      </c>
      <c r="C31" s="11" t="s">
        <v>63</v>
      </c>
      <c r="D31" s="12" t="s">
        <v>273</v>
      </c>
      <c r="E31" s="13" t="s">
        <v>274</v>
      </c>
      <c r="F31" s="13" t="s">
        <v>275</v>
      </c>
      <c r="G31" s="16"/>
      <c r="H31" s="16" t="s">
        <v>187</v>
      </c>
      <c r="I31" s="13" t="s">
        <v>2033</v>
      </c>
      <c r="J31" s="11" t="s">
        <v>172</v>
      </c>
      <c r="K31" s="11" t="s">
        <v>187</v>
      </c>
      <c r="L31" s="11" t="s">
        <v>172</v>
      </c>
      <c r="M31" s="11" t="s">
        <v>172</v>
      </c>
      <c r="N31" s="11" t="s">
        <v>187</v>
      </c>
      <c r="O31" s="11" t="s">
        <v>187</v>
      </c>
      <c r="P31" s="11"/>
      <c r="Q31" s="11" t="s">
        <v>187</v>
      </c>
      <c r="R31" s="11" t="s">
        <v>187</v>
      </c>
      <c r="S31" s="11" t="s">
        <v>172</v>
      </c>
      <c r="T31" s="11" t="s">
        <v>172</v>
      </c>
      <c r="U31" s="11" t="s">
        <v>187</v>
      </c>
      <c r="V31" s="11" t="s">
        <v>187</v>
      </c>
      <c r="W31" s="11" t="s">
        <v>187</v>
      </c>
      <c r="X31" s="11" t="s">
        <v>172</v>
      </c>
      <c r="Y31" s="11" t="s">
        <v>187</v>
      </c>
      <c r="Z31" s="11" t="s">
        <v>172</v>
      </c>
      <c r="AA31" s="11" t="s">
        <v>172</v>
      </c>
      <c r="AB31" s="11" t="s">
        <v>187</v>
      </c>
      <c r="AC31" s="11" t="s">
        <v>172</v>
      </c>
      <c r="AD31" s="11" t="s">
        <v>187</v>
      </c>
      <c r="AE31" s="11" t="s">
        <v>187</v>
      </c>
      <c r="AF31" s="11"/>
      <c r="AG31" s="11" t="s">
        <v>187</v>
      </c>
    </row>
    <row r="32" spans="2:33" s="4" customFormat="1" ht="70.150000000000006" customHeight="1" x14ac:dyDescent="0.15">
      <c r="B32" s="10" t="s">
        <v>261</v>
      </c>
      <c r="C32" s="11" t="s">
        <v>63</v>
      </c>
      <c r="D32" s="12" t="s">
        <v>276</v>
      </c>
      <c r="E32" s="13" t="s">
        <v>277</v>
      </c>
      <c r="F32" s="13" t="s">
        <v>278</v>
      </c>
      <c r="G32" s="10" t="s">
        <v>171</v>
      </c>
      <c r="H32" s="16" t="str">
        <f>HYPERLINK("#", "http://www.kieikai.ne.jp")</f>
        <v>http://www.kieikai.ne.jp</v>
      </c>
      <c r="I32" s="13" t="s">
        <v>2057</v>
      </c>
      <c r="J32" s="11" t="s">
        <v>172</v>
      </c>
      <c r="K32" s="11" t="s">
        <v>208</v>
      </c>
      <c r="L32" s="11" t="s">
        <v>172</v>
      </c>
      <c r="M32" s="11" t="s">
        <v>172</v>
      </c>
      <c r="N32" s="11" t="s">
        <v>179</v>
      </c>
      <c r="O32" s="11" t="s">
        <v>179</v>
      </c>
      <c r="P32" s="11" t="s">
        <v>172</v>
      </c>
      <c r="Q32" s="11" t="s">
        <v>172</v>
      </c>
      <c r="R32" s="11" t="s">
        <v>172</v>
      </c>
      <c r="S32" s="11" t="s">
        <v>172</v>
      </c>
      <c r="T32" s="11" t="s">
        <v>172</v>
      </c>
      <c r="U32" s="11" t="s">
        <v>172</v>
      </c>
      <c r="V32" s="11" t="s">
        <v>172</v>
      </c>
      <c r="W32" s="11" t="s">
        <v>172</v>
      </c>
      <c r="X32" s="11" t="s">
        <v>172</v>
      </c>
      <c r="Y32" s="11" t="s">
        <v>172</v>
      </c>
      <c r="Z32" s="11" t="s">
        <v>172</v>
      </c>
      <c r="AA32" s="11" t="s">
        <v>172</v>
      </c>
      <c r="AB32" s="11" t="s">
        <v>172</v>
      </c>
      <c r="AC32" s="11" t="s">
        <v>172</v>
      </c>
      <c r="AD32" s="11" t="s">
        <v>172</v>
      </c>
      <c r="AE32" s="11"/>
      <c r="AF32" s="11"/>
      <c r="AG32" s="11">
        <v>259</v>
      </c>
    </row>
    <row r="33" spans="1:33" s="4" customFormat="1" ht="28.15" customHeight="1" x14ac:dyDescent="0.15">
      <c r="B33" s="10" t="s">
        <v>261</v>
      </c>
      <c r="C33" s="11" t="s">
        <v>63</v>
      </c>
      <c r="D33" s="12" t="s">
        <v>290</v>
      </c>
      <c r="E33" s="13" t="s">
        <v>291</v>
      </c>
      <c r="F33" s="13" t="s">
        <v>292</v>
      </c>
      <c r="G33" s="18" t="s">
        <v>171</v>
      </c>
      <c r="H33" s="16" t="str">
        <f>HYPERLINK("#", "http://website2.infomity.net/8050000045/")</f>
        <v>http://website2.infomity.net/8050000045/</v>
      </c>
      <c r="I33" s="13" t="s">
        <v>2039</v>
      </c>
      <c r="J33" s="11"/>
      <c r="K33" s="11"/>
      <c r="L33" s="11"/>
      <c r="M33" s="11"/>
      <c r="N33" s="11"/>
      <c r="O33" s="11"/>
      <c r="P33" s="11" t="s">
        <v>172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s="4" customFormat="1" ht="55.9" customHeight="1" x14ac:dyDescent="0.15">
      <c r="B34" s="10" t="s">
        <v>261</v>
      </c>
      <c r="C34" s="11" t="s">
        <v>63</v>
      </c>
      <c r="D34" s="12" t="s">
        <v>296</v>
      </c>
      <c r="E34" s="13" t="s">
        <v>297</v>
      </c>
      <c r="F34" s="13" t="s">
        <v>298</v>
      </c>
      <c r="G34" s="17"/>
      <c r="H34" s="16" t="s">
        <v>187</v>
      </c>
      <c r="I34" s="13" t="s">
        <v>2058</v>
      </c>
      <c r="J34" s="11"/>
      <c r="K34" s="11" t="s">
        <v>187</v>
      </c>
      <c r="L34" s="11"/>
      <c r="M34" s="11"/>
      <c r="N34" s="11"/>
      <c r="O34" s="11"/>
      <c r="P34" s="11"/>
      <c r="Q34" s="11"/>
      <c r="R34" s="11"/>
      <c r="S34" s="11" t="s">
        <v>179</v>
      </c>
      <c r="T34" s="11" t="s">
        <v>187</v>
      </c>
      <c r="U34" s="11" t="s">
        <v>187</v>
      </c>
      <c r="V34" s="11" t="s">
        <v>187</v>
      </c>
      <c r="W34" s="11" t="s">
        <v>187</v>
      </c>
      <c r="X34" s="11" t="s">
        <v>187</v>
      </c>
      <c r="Y34" s="11" t="s">
        <v>187</v>
      </c>
      <c r="Z34" s="11" t="s">
        <v>187</v>
      </c>
      <c r="AA34" s="11" t="s">
        <v>187</v>
      </c>
      <c r="AB34" s="11" t="s">
        <v>187</v>
      </c>
      <c r="AC34" s="11" t="s">
        <v>187</v>
      </c>
      <c r="AD34" s="11" t="s">
        <v>187</v>
      </c>
      <c r="AE34" s="11" t="s">
        <v>187</v>
      </c>
      <c r="AF34" s="11"/>
      <c r="AG34" s="11"/>
    </row>
    <row r="35" spans="1:33" s="4" customFormat="1" ht="28.15" customHeight="1" x14ac:dyDescent="0.15">
      <c r="B35" s="10" t="s">
        <v>261</v>
      </c>
      <c r="C35" s="11" t="s">
        <v>67</v>
      </c>
      <c r="D35" s="12" t="s">
        <v>279</v>
      </c>
      <c r="E35" s="13" t="s">
        <v>280</v>
      </c>
      <c r="F35" s="13" t="s">
        <v>281</v>
      </c>
      <c r="G35" s="10" t="s">
        <v>171</v>
      </c>
      <c r="H35" s="16" t="str">
        <f>HYPERLINK("#", "http://miyachika.com/")</f>
        <v>http://miyachika.com/</v>
      </c>
      <c r="I35" s="13" t="s">
        <v>2039</v>
      </c>
      <c r="J35" s="11"/>
      <c r="K35" s="11"/>
      <c r="L35" s="11"/>
      <c r="M35" s="11"/>
      <c r="N35" s="11" t="s">
        <v>179</v>
      </c>
      <c r="O35" s="11" t="s">
        <v>172</v>
      </c>
      <c r="P35" s="11" t="s">
        <v>172</v>
      </c>
      <c r="Q35" s="11" t="s">
        <v>172</v>
      </c>
      <c r="R35" s="11" t="s">
        <v>172</v>
      </c>
      <c r="S35" s="11"/>
      <c r="T35" s="11" t="s">
        <v>172</v>
      </c>
      <c r="U35" s="11"/>
      <c r="V35" s="11" t="s">
        <v>172</v>
      </c>
      <c r="W35" s="11" t="s">
        <v>172</v>
      </c>
      <c r="X35" s="11" t="s">
        <v>172</v>
      </c>
      <c r="Y35" s="11" t="s">
        <v>172</v>
      </c>
      <c r="Z35" s="11" t="s">
        <v>172</v>
      </c>
      <c r="AA35" s="11"/>
      <c r="AB35" s="11" t="s">
        <v>172</v>
      </c>
      <c r="AC35" s="11" t="s">
        <v>172</v>
      </c>
      <c r="AD35" s="11"/>
      <c r="AE35" s="11" t="s">
        <v>172</v>
      </c>
      <c r="AF35" s="11"/>
      <c r="AG35" s="11"/>
    </row>
    <row r="36" spans="1:33" s="4" customFormat="1" ht="28.15" customHeight="1" x14ac:dyDescent="0.15">
      <c r="B36" s="10" t="s">
        <v>261</v>
      </c>
      <c r="C36" s="11" t="s">
        <v>67</v>
      </c>
      <c r="D36" s="12" t="s">
        <v>282</v>
      </c>
      <c r="E36" s="13" t="s">
        <v>283</v>
      </c>
      <c r="F36" s="13" t="s">
        <v>284</v>
      </c>
      <c r="G36" s="10" t="s">
        <v>171</v>
      </c>
      <c r="H36" s="16" t="str">
        <f>HYPERLINK("#", "http://okudaclinic.jp")</f>
        <v>http://okudaclinic.jp</v>
      </c>
      <c r="I36" s="13" t="s">
        <v>2059</v>
      </c>
      <c r="J36" s="11" t="s">
        <v>179</v>
      </c>
      <c r="K36" s="11" t="s">
        <v>220</v>
      </c>
      <c r="L36" s="11" t="s">
        <v>179</v>
      </c>
      <c r="M36" s="11" t="s">
        <v>179</v>
      </c>
      <c r="N36" s="11" t="s">
        <v>187</v>
      </c>
      <c r="O36" s="11" t="s">
        <v>172</v>
      </c>
      <c r="P36" s="11" t="s">
        <v>172</v>
      </c>
      <c r="Q36" s="11" t="s">
        <v>172</v>
      </c>
      <c r="R36" s="11" t="s">
        <v>172</v>
      </c>
      <c r="S36" s="11" t="s">
        <v>172</v>
      </c>
      <c r="T36" s="11" t="s">
        <v>172</v>
      </c>
      <c r="U36" s="11" t="s">
        <v>172</v>
      </c>
      <c r="V36" s="11" t="s">
        <v>187</v>
      </c>
      <c r="W36" s="11" t="s">
        <v>187</v>
      </c>
      <c r="X36" s="11" t="s">
        <v>172</v>
      </c>
      <c r="Y36" s="11" t="s">
        <v>172</v>
      </c>
      <c r="Z36" s="11" t="s">
        <v>172</v>
      </c>
      <c r="AA36" s="11" t="s">
        <v>187</v>
      </c>
      <c r="AB36" s="11" t="s">
        <v>172</v>
      </c>
      <c r="AC36" s="11" t="s">
        <v>172</v>
      </c>
      <c r="AD36" s="11" t="s">
        <v>187</v>
      </c>
      <c r="AE36" s="11" t="s">
        <v>187</v>
      </c>
      <c r="AF36" s="11" t="s">
        <v>174</v>
      </c>
      <c r="AG36" s="11"/>
    </row>
    <row r="37" spans="1:33" s="19" customFormat="1" ht="28.15" customHeight="1" x14ac:dyDescent="0.15">
      <c r="A37" s="4"/>
      <c r="B37" s="10" t="s">
        <v>285</v>
      </c>
      <c r="C37" s="11" t="s">
        <v>67</v>
      </c>
      <c r="D37" s="12" t="s">
        <v>286</v>
      </c>
      <c r="E37" s="13" t="s">
        <v>287</v>
      </c>
      <c r="F37" s="13" t="s">
        <v>288</v>
      </c>
      <c r="G37" s="10" t="s">
        <v>171</v>
      </c>
      <c r="H37" s="16" t="str">
        <f>HYPERLINK("#", "https://www.sfid.jp/shinryosho/shirohama/")</f>
        <v>https://www.sfid.jp/shinryosho/shirohama/</v>
      </c>
      <c r="I37" s="13" t="s">
        <v>2060</v>
      </c>
      <c r="J37" s="11" t="s">
        <v>172</v>
      </c>
      <c r="K37" s="11" t="s">
        <v>208</v>
      </c>
      <c r="L37" s="11" t="s">
        <v>179</v>
      </c>
      <c r="M37" s="11" t="s">
        <v>179</v>
      </c>
      <c r="N37" s="11" t="s">
        <v>179</v>
      </c>
      <c r="O37" s="11"/>
      <c r="P37" s="11"/>
      <c r="Q37" s="11" t="s">
        <v>172</v>
      </c>
      <c r="R37" s="11" t="s">
        <v>172</v>
      </c>
      <c r="S37" s="11" t="s">
        <v>172</v>
      </c>
      <c r="T37" s="11" t="s">
        <v>172</v>
      </c>
      <c r="U37" s="11" t="s">
        <v>172</v>
      </c>
      <c r="V37" s="11" t="s">
        <v>172</v>
      </c>
      <c r="W37" s="11" t="s">
        <v>172</v>
      </c>
      <c r="X37" s="11" t="s">
        <v>172</v>
      </c>
      <c r="Y37" s="11" t="s">
        <v>172</v>
      </c>
      <c r="Z37" s="11" t="s">
        <v>172</v>
      </c>
      <c r="AA37" s="11"/>
      <c r="AB37" s="11"/>
      <c r="AC37" s="11" t="s">
        <v>172</v>
      </c>
      <c r="AD37" s="11"/>
      <c r="AE37" s="11"/>
      <c r="AF37" s="11" t="s">
        <v>174</v>
      </c>
      <c r="AG37" s="11"/>
    </row>
    <row r="38" spans="1:33" s="4" customFormat="1" ht="55.9" customHeight="1" x14ac:dyDescent="0.15">
      <c r="B38" s="10" t="s">
        <v>261</v>
      </c>
      <c r="C38" s="11" t="s">
        <v>67</v>
      </c>
      <c r="D38" s="12" t="s">
        <v>293</v>
      </c>
      <c r="E38" s="13" t="s">
        <v>294</v>
      </c>
      <c r="F38" s="13" t="s">
        <v>295</v>
      </c>
      <c r="G38" s="18" t="s">
        <v>171</v>
      </c>
      <c r="H38" s="16" t="str">
        <f>HYPERLINK("#", "https://www.chihaya-hp.jp")</f>
        <v>https://www.chihaya-hp.jp</v>
      </c>
      <c r="I38" s="13" t="s">
        <v>2061</v>
      </c>
      <c r="J38" s="11" t="s">
        <v>172</v>
      </c>
      <c r="K38" s="11" t="s">
        <v>208</v>
      </c>
      <c r="L38" s="11" t="s">
        <v>172</v>
      </c>
      <c r="M38" s="11" t="s">
        <v>179</v>
      </c>
      <c r="N38" s="11" t="s">
        <v>179</v>
      </c>
      <c r="O38" s="11"/>
      <c r="P38" s="11" t="s">
        <v>179</v>
      </c>
      <c r="Q38" s="11"/>
      <c r="R38" s="11" t="s">
        <v>179</v>
      </c>
      <c r="S38" s="11"/>
      <c r="T38" s="11"/>
      <c r="U38" s="11" t="s">
        <v>172</v>
      </c>
      <c r="V38" s="11"/>
      <c r="W38" s="11"/>
      <c r="X38" s="11" t="s">
        <v>172</v>
      </c>
      <c r="Y38" s="11"/>
      <c r="Z38" s="11"/>
      <c r="AA38" s="11"/>
      <c r="AB38" s="11" t="s">
        <v>172</v>
      </c>
      <c r="AC38" s="11" t="s">
        <v>172</v>
      </c>
      <c r="AD38" s="11"/>
      <c r="AE38" s="11"/>
      <c r="AF38" s="11" t="s">
        <v>174</v>
      </c>
      <c r="AG38" s="11">
        <v>175</v>
      </c>
    </row>
    <row r="39" spans="1:33" s="4" customFormat="1" ht="28.15" customHeight="1" x14ac:dyDescent="0.15">
      <c r="B39" s="10" t="s">
        <v>299</v>
      </c>
      <c r="C39" s="11" t="s">
        <v>124</v>
      </c>
      <c r="D39" s="12" t="s">
        <v>309</v>
      </c>
      <c r="E39" s="13" t="s">
        <v>310</v>
      </c>
      <c r="F39" s="13" t="s">
        <v>311</v>
      </c>
      <c r="G39" s="10" t="s">
        <v>171</v>
      </c>
      <c r="H39" s="16" t="s">
        <v>312</v>
      </c>
      <c r="I39" s="13" t="s">
        <v>2062</v>
      </c>
      <c r="J39" s="11" t="s">
        <v>172</v>
      </c>
      <c r="K39" s="11" t="s">
        <v>208</v>
      </c>
      <c r="L39" s="11" t="s">
        <v>179</v>
      </c>
      <c r="M39" s="11" t="s">
        <v>179</v>
      </c>
      <c r="N39" s="11"/>
      <c r="O39" s="11"/>
      <c r="P39" s="11"/>
      <c r="Q39" s="11"/>
      <c r="R39" s="11" t="s">
        <v>179</v>
      </c>
      <c r="S39" s="11" t="s">
        <v>172</v>
      </c>
      <c r="T39" s="11" t="s">
        <v>172</v>
      </c>
      <c r="U39" s="11"/>
      <c r="V39" s="11"/>
      <c r="W39" s="11"/>
      <c r="X39" s="11" t="s">
        <v>172</v>
      </c>
      <c r="Y39" s="11" t="s">
        <v>172</v>
      </c>
      <c r="Z39" s="11" t="s">
        <v>172</v>
      </c>
      <c r="AA39" s="11" t="s">
        <v>172</v>
      </c>
      <c r="AB39" s="11"/>
      <c r="AC39" s="11" t="s">
        <v>172</v>
      </c>
      <c r="AD39" s="11"/>
      <c r="AE39" s="11"/>
      <c r="AF39" s="11" t="s">
        <v>174</v>
      </c>
      <c r="AG39" s="11"/>
    </row>
    <row r="40" spans="1:33" s="4" customFormat="1" ht="28.15" customHeight="1" x14ac:dyDescent="0.15">
      <c r="B40" s="10" t="s">
        <v>299</v>
      </c>
      <c r="C40" s="11" t="s">
        <v>124</v>
      </c>
      <c r="D40" s="12" t="s">
        <v>313</v>
      </c>
      <c r="E40" s="13" t="s">
        <v>314</v>
      </c>
      <c r="F40" s="13" t="s">
        <v>315</v>
      </c>
      <c r="G40" s="10" t="s">
        <v>171</v>
      </c>
      <c r="H40" s="16" t="str">
        <f>HYPERLINK("#", "http://fukudome-naika.com")</f>
        <v>http://fukudome-naika.com</v>
      </c>
      <c r="I40" s="13" t="s">
        <v>2062</v>
      </c>
      <c r="J40" s="11" t="s">
        <v>187</v>
      </c>
      <c r="K40" s="11" t="s">
        <v>187</v>
      </c>
      <c r="L40" s="11" t="s">
        <v>179</v>
      </c>
      <c r="M40" s="11" t="s">
        <v>187</v>
      </c>
      <c r="N40" s="11" t="s">
        <v>187</v>
      </c>
      <c r="O40" s="11" t="s">
        <v>187</v>
      </c>
      <c r="P40" s="11"/>
      <c r="Q40" s="11" t="s">
        <v>187</v>
      </c>
      <c r="R40" s="11" t="s">
        <v>187</v>
      </c>
      <c r="S40" s="11" t="s">
        <v>179</v>
      </c>
      <c r="T40" s="11" t="s">
        <v>187</v>
      </c>
      <c r="U40" s="11" t="s">
        <v>187</v>
      </c>
      <c r="V40" s="11" t="s">
        <v>187</v>
      </c>
      <c r="W40" s="11" t="s">
        <v>187</v>
      </c>
      <c r="X40" s="11" t="s">
        <v>187</v>
      </c>
      <c r="Y40" s="11" t="s">
        <v>187</v>
      </c>
      <c r="Z40" s="11" t="s">
        <v>187</v>
      </c>
      <c r="AA40" s="11" t="s">
        <v>187</v>
      </c>
      <c r="AB40" s="11" t="s">
        <v>187</v>
      </c>
      <c r="AC40" s="11" t="s">
        <v>187</v>
      </c>
      <c r="AD40" s="11" t="s">
        <v>187</v>
      </c>
      <c r="AE40" s="11" t="s">
        <v>187</v>
      </c>
      <c r="AF40" s="11"/>
      <c r="AG40" s="11"/>
    </row>
    <row r="41" spans="1:33" s="4" customFormat="1" ht="42" customHeight="1" x14ac:dyDescent="0.15">
      <c r="B41" s="10" t="s">
        <v>299</v>
      </c>
      <c r="C41" s="11" t="s">
        <v>124</v>
      </c>
      <c r="D41" s="12" t="s">
        <v>316</v>
      </c>
      <c r="E41" s="13" t="s">
        <v>317</v>
      </c>
      <c r="F41" s="13" t="s">
        <v>318</v>
      </c>
      <c r="G41" s="16"/>
      <c r="H41" s="16"/>
      <c r="I41" s="13" t="s">
        <v>2062</v>
      </c>
      <c r="J41" s="11" t="s">
        <v>172</v>
      </c>
      <c r="K41" s="11" t="s">
        <v>183</v>
      </c>
      <c r="L41" s="11" t="s">
        <v>172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s="4" customFormat="1" ht="28.15" customHeight="1" x14ac:dyDescent="0.15">
      <c r="B42" s="10" t="s">
        <v>299</v>
      </c>
      <c r="C42" s="11" t="s">
        <v>125</v>
      </c>
      <c r="D42" s="12" t="s">
        <v>300</v>
      </c>
      <c r="E42" s="13" t="s">
        <v>301</v>
      </c>
      <c r="F42" s="13" t="s">
        <v>302</v>
      </c>
      <c r="G42" s="10" t="s">
        <v>171</v>
      </c>
      <c r="H42" s="16" t="str">
        <f>HYPERLINK("#", "http://aoba-ladies.jp")</f>
        <v>http://aoba-ladies.jp</v>
      </c>
      <c r="I42" s="13" t="s">
        <v>2063</v>
      </c>
      <c r="J42" s="11"/>
      <c r="K42" s="11"/>
      <c r="L42" s="11" t="s">
        <v>172</v>
      </c>
      <c r="M42" s="11" t="s">
        <v>172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>
        <v>19</v>
      </c>
    </row>
    <row r="43" spans="1:33" s="4" customFormat="1" ht="28.15" customHeight="1" x14ac:dyDescent="0.15">
      <c r="B43" s="10" t="s">
        <v>299</v>
      </c>
      <c r="C43" s="11" t="s">
        <v>125</v>
      </c>
      <c r="D43" s="12" t="s">
        <v>303</v>
      </c>
      <c r="E43" s="13" t="s">
        <v>304</v>
      </c>
      <c r="F43" s="13" t="s">
        <v>305</v>
      </c>
      <c r="G43" s="16"/>
      <c r="H43" s="16"/>
      <c r="I43" s="13" t="s">
        <v>2064</v>
      </c>
      <c r="J43" s="11" t="s">
        <v>172</v>
      </c>
      <c r="K43" s="11" t="s">
        <v>220</v>
      </c>
      <c r="L43" s="11" t="s">
        <v>172</v>
      </c>
      <c r="M43" s="11" t="s">
        <v>172</v>
      </c>
      <c r="N43" s="11" t="s">
        <v>172</v>
      </c>
      <c r="O43" s="11"/>
      <c r="P43" s="11" t="s">
        <v>172</v>
      </c>
      <c r="Q43" s="11" t="s">
        <v>172</v>
      </c>
      <c r="R43" s="11" t="s">
        <v>179</v>
      </c>
      <c r="S43" s="11" t="s">
        <v>172</v>
      </c>
      <c r="T43" s="11" t="s">
        <v>172</v>
      </c>
      <c r="U43" s="11" t="s">
        <v>172</v>
      </c>
      <c r="V43" s="11"/>
      <c r="W43" s="11"/>
      <c r="X43" s="11"/>
      <c r="Y43" s="11" t="s">
        <v>172</v>
      </c>
      <c r="Z43" s="11"/>
      <c r="AA43" s="11"/>
      <c r="AB43" s="11"/>
      <c r="AC43" s="11" t="s">
        <v>172</v>
      </c>
      <c r="AD43" s="11"/>
      <c r="AE43" s="11"/>
      <c r="AF43" s="11"/>
      <c r="AG43" s="11"/>
    </row>
    <row r="44" spans="1:33" s="4" customFormat="1" ht="28.15" customHeight="1" x14ac:dyDescent="0.15">
      <c r="B44" s="10" t="s">
        <v>299</v>
      </c>
      <c r="C44" s="11" t="s">
        <v>125</v>
      </c>
      <c r="D44" s="12" t="s">
        <v>306</v>
      </c>
      <c r="E44" s="13" t="s">
        <v>307</v>
      </c>
      <c r="F44" s="13" t="s">
        <v>308</v>
      </c>
      <c r="G44" s="10" t="s">
        <v>171</v>
      </c>
      <c r="H44" s="16" t="str">
        <f>HYPERLINK("#", "https://kakazu-ent-clinic.wixsite.com/kakazu-ent-clinic")</f>
        <v>https://kakazu-ent-clinic.wixsite.com/kakazu-ent-clinic</v>
      </c>
      <c r="I44" s="13" t="s">
        <v>2065</v>
      </c>
      <c r="J44" s="11"/>
      <c r="K44" s="11"/>
      <c r="L44" s="11" t="s">
        <v>172</v>
      </c>
      <c r="M44" s="11" t="s">
        <v>172</v>
      </c>
      <c r="N44" s="11"/>
      <c r="O44" s="11"/>
      <c r="P44" s="11"/>
      <c r="Q44" s="11"/>
      <c r="R44" s="11"/>
      <c r="S44" s="11"/>
      <c r="T44" s="11"/>
      <c r="U44" s="11"/>
      <c r="V44" s="11" t="s">
        <v>172</v>
      </c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s="4" customFormat="1" ht="28.15" customHeight="1" x14ac:dyDescent="0.15">
      <c r="B45" s="10" t="s">
        <v>299</v>
      </c>
      <c r="C45" s="11" t="s">
        <v>125</v>
      </c>
      <c r="D45" s="12" t="s">
        <v>319</v>
      </c>
      <c r="E45" s="13" t="s">
        <v>320</v>
      </c>
      <c r="F45" s="13" t="s">
        <v>321</v>
      </c>
      <c r="G45" s="10" t="s">
        <v>171</v>
      </c>
      <c r="H45" s="16" t="str">
        <f>HYPERLINK("#", "http://www.nakamura-med-cl.jp")</f>
        <v>http://www.nakamura-med-cl.jp</v>
      </c>
      <c r="I45" s="13" t="s">
        <v>2066</v>
      </c>
      <c r="J45" s="11" t="s">
        <v>179</v>
      </c>
      <c r="K45" s="11" t="s">
        <v>183</v>
      </c>
      <c r="L45" s="11"/>
      <c r="M45" s="11"/>
      <c r="N45" s="11"/>
      <c r="O45" s="11"/>
      <c r="P45" s="11"/>
      <c r="Q45" s="11"/>
      <c r="R45" s="11" t="s">
        <v>179</v>
      </c>
      <c r="S45" s="11" t="s">
        <v>179</v>
      </c>
      <c r="T45" s="11" t="s">
        <v>172</v>
      </c>
      <c r="U45" s="11"/>
      <c r="V45" s="11"/>
      <c r="W45" s="11"/>
      <c r="X45" s="11" t="s">
        <v>172</v>
      </c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s="4" customFormat="1" ht="28.15" customHeight="1" x14ac:dyDescent="0.15">
      <c r="B46" s="10" t="s">
        <v>299</v>
      </c>
      <c r="C46" s="11" t="s">
        <v>125</v>
      </c>
      <c r="D46" s="12" t="s">
        <v>322</v>
      </c>
      <c r="E46" s="13" t="s">
        <v>323</v>
      </c>
      <c r="F46" s="13" t="s">
        <v>324</v>
      </c>
      <c r="G46" s="10" t="s">
        <v>171</v>
      </c>
      <c r="H46" s="16" t="str">
        <f>HYPERLINK("#", "https://rurinaikaclinic.amebaownd.com/")</f>
        <v>https://rurinaikaclinic.amebaownd.com/</v>
      </c>
      <c r="I46" s="13" t="s">
        <v>2033</v>
      </c>
      <c r="J46" s="11" t="s">
        <v>172</v>
      </c>
      <c r="K46" s="11" t="s">
        <v>173</v>
      </c>
      <c r="L46" s="11" t="s">
        <v>172</v>
      </c>
      <c r="M46" s="11" t="s">
        <v>172</v>
      </c>
      <c r="N46" s="11"/>
      <c r="O46" s="11"/>
      <c r="P46" s="11"/>
      <c r="Q46" s="11"/>
      <c r="R46" s="11" t="s">
        <v>172</v>
      </c>
      <c r="S46" s="11" t="s">
        <v>179</v>
      </c>
      <c r="T46" s="11" t="s">
        <v>187</v>
      </c>
      <c r="U46" s="11" t="s">
        <v>172</v>
      </c>
      <c r="V46" s="11"/>
      <c r="W46" s="11" t="s">
        <v>187</v>
      </c>
      <c r="X46" s="11" t="s">
        <v>172</v>
      </c>
      <c r="Y46" s="11" t="s">
        <v>172</v>
      </c>
      <c r="Z46" s="11" t="s">
        <v>172</v>
      </c>
      <c r="AA46" s="11" t="s">
        <v>172</v>
      </c>
      <c r="AB46" s="11" t="s">
        <v>172</v>
      </c>
      <c r="AC46" s="11" t="s">
        <v>172</v>
      </c>
      <c r="AD46" s="11" t="s">
        <v>187</v>
      </c>
      <c r="AE46" s="11" t="s">
        <v>187</v>
      </c>
      <c r="AF46" s="11" t="s">
        <v>174</v>
      </c>
      <c r="AG46" s="11" t="s">
        <v>187</v>
      </c>
    </row>
    <row r="47" spans="1:33" s="4" customFormat="1" ht="28.15" customHeight="1" x14ac:dyDescent="0.15">
      <c r="B47" s="10" t="s">
        <v>299</v>
      </c>
      <c r="C47" s="11" t="s">
        <v>125</v>
      </c>
      <c r="D47" s="12" t="s">
        <v>325</v>
      </c>
      <c r="E47" s="13" t="s">
        <v>326</v>
      </c>
      <c r="F47" s="13" t="s">
        <v>327</v>
      </c>
      <c r="G47" s="16"/>
      <c r="H47" s="16" t="s">
        <v>187</v>
      </c>
      <c r="I47" s="13" t="s">
        <v>2067</v>
      </c>
      <c r="J47" s="11" t="s">
        <v>179</v>
      </c>
      <c r="K47" s="11" t="s">
        <v>220</v>
      </c>
      <c r="L47" s="11" t="s">
        <v>179</v>
      </c>
      <c r="M47" s="11"/>
      <c r="N47" s="11"/>
      <c r="O47" s="11" t="s">
        <v>179</v>
      </c>
      <c r="P47" s="11"/>
      <c r="Q47" s="11"/>
      <c r="R47" s="11" t="s">
        <v>179</v>
      </c>
      <c r="S47" s="11"/>
      <c r="T47" s="11" t="s">
        <v>187</v>
      </c>
      <c r="U47" s="11" t="s">
        <v>172</v>
      </c>
      <c r="V47" s="11" t="s">
        <v>187</v>
      </c>
      <c r="W47" s="11" t="s">
        <v>187</v>
      </c>
      <c r="X47" s="11" t="s">
        <v>172</v>
      </c>
      <c r="Y47" s="11" t="s">
        <v>187</v>
      </c>
      <c r="Z47" s="11" t="s">
        <v>187</v>
      </c>
      <c r="AA47" s="11" t="s">
        <v>187</v>
      </c>
      <c r="AB47" s="11" t="s">
        <v>187</v>
      </c>
      <c r="AC47" s="11" t="s">
        <v>187</v>
      </c>
      <c r="AD47" s="11" t="s">
        <v>187</v>
      </c>
      <c r="AE47" s="11" t="s">
        <v>187</v>
      </c>
      <c r="AF47" s="11" t="s">
        <v>174</v>
      </c>
      <c r="AG47" s="11"/>
    </row>
    <row r="48" spans="1:33" s="4" customFormat="1" ht="28.15" customHeight="1" x14ac:dyDescent="0.15">
      <c r="B48" s="10" t="s">
        <v>299</v>
      </c>
      <c r="C48" s="11" t="s">
        <v>125</v>
      </c>
      <c r="D48" s="12" t="s">
        <v>328</v>
      </c>
      <c r="E48" s="13" t="s">
        <v>329</v>
      </c>
      <c r="F48" s="13" t="s">
        <v>330</v>
      </c>
      <c r="G48" s="16"/>
      <c r="H48" s="16"/>
      <c r="I48" s="13" t="s">
        <v>2068</v>
      </c>
      <c r="J48" s="11" t="s">
        <v>179</v>
      </c>
      <c r="K48" s="11" t="s">
        <v>220</v>
      </c>
      <c r="L48" s="11" t="s">
        <v>172</v>
      </c>
      <c r="M48" s="11" t="s">
        <v>172</v>
      </c>
      <c r="N48" s="11"/>
      <c r="O48" s="11" t="s">
        <v>172</v>
      </c>
      <c r="P48" s="11" t="s">
        <v>172</v>
      </c>
      <c r="Q48" s="11" t="s">
        <v>172</v>
      </c>
      <c r="R48" s="11"/>
      <c r="S48" s="11" t="s">
        <v>172</v>
      </c>
      <c r="T48" s="11"/>
      <c r="U48" s="11"/>
      <c r="V48" s="11"/>
      <c r="W48" s="11"/>
      <c r="X48" s="11"/>
      <c r="Y48" s="11" t="s">
        <v>172</v>
      </c>
      <c r="Z48" s="11"/>
      <c r="AA48" s="11"/>
      <c r="AB48" s="11"/>
      <c r="AC48" s="11" t="s">
        <v>172</v>
      </c>
      <c r="AD48" s="11"/>
      <c r="AE48" s="11"/>
      <c r="AF48" s="11"/>
      <c r="AG48" s="11">
        <v>19</v>
      </c>
    </row>
    <row r="49" spans="2:33" s="4" customFormat="1" ht="28.15" customHeight="1" x14ac:dyDescent="0.15">
      <c r="B49" s="10" t="s">
        <v>331</v>
      </c>
      <c r="C49" s="11" t="s">
        <v>2</v>
      </c>
      <c r="D49" s="12" t="s">
        <v>335</v>
      </c>
      <c r="E49" s="13" t="s">
        <v>336</v>
      </c>
      <c r="F49" s="13" t="s">
        <v>337</v>
      </c>
      <c r="G49" s="16"/>
      <c r="H49" s="16"/>
      <c r="I49" s="13" t="s">
        <v>2069</v>
      </c>
      <c r="J49" s="11"/>
      <c r="K49" s="11"/>
      <c r="L49" s="11" t="s">
        <v>172</v>
      </c>
      <c r="M49" s="11" t="s">
        <v>172</v>
      </c>
      <c r="N49" s="11" t="s">
        <v>172</v>
      </c>
      <c r="O49" s="11"/>
      <c r="P49" s="11" t="s">
        <v>172</v>
      </c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2:33" s="4" customFormat="1" ht="28.15" customHeight="1" x14ac:dyDescent="0.15">
      <c r="B50" s="10" t="s">
        <v>331</v>
      </c>
      <c r="C50" s="11" t="s">
        <v>2</v>
      </c>
      <c r="D50" s="12" t="s">
        <v>338</v>
      </c>
      <c r="E50" s="13" t="s">
        <v>339</v>
      </c>
      <c r="F50" s="13" t="s">
        <v>340</v>
      </c>
      <c r="G50" s="10" t="s">
        <v>171</v>
      </c>
      <c r="H50" s="16" t="str">
        <f>HYPERLINK("#", "https://www.katsuda-clinic.jp")</f>
        <v>https://www.katsuda-clinic.jp</v>
      </c>
      <c r="I50" s="13" t="s">
        <v>2062</v>
      </c>
      <c r="J50" s="11" t="s">
        <v>187</v>
      </c>
      <c r="K50" s="11" t="s">
        <v>187</v>
      </c>
      <c r="L50" s="11" t="s">
        <v>179</v>
      </c>
      <c r="M50" s="11" t="s">
        <v>179</v>
      </c>
      <c r="N50" s="11" t="s">
        <v>187</v>
      </c>
      <c r="O50" s="11" t="s">
        <v>187</v>
      </c>
      <c r="P50" s="11" t="s">
        <v>172</v>
      </c>
      <c r="Q50" s="11" t="s">
        <v>187</v>
      </c>
      <c r="R50" s="11" t="s">
        <v>187</v>
      </c>
      <c r="S50" s="11" t="s">
        <v>187</v>
      </c>
      <c r="T50" s="11" t="s">
        <v>187</v>
      </c>
      <c r="U50" s="11" t="s">
        <v>172</v>
      </c>
      <c r="V50" s="11" t="s">
        <v>187</v>
      </c>
      <c r="W50" s="11" t="s">
        <v>172</v>
      </c>
      <c r="X50" s="11" t="s">
        <v>172</v>
      </c>
      <c r="Y50" s="11" t="s">
        <v>172</v>
      </c>
      <c r="Z50" s="11" t="s">
        <v>172</v>
      </c>
      <c r="AA50" s="11" t="s">
        <v>172</v>
      </c>
      <c r="AB50" s="11" t="s">
        <v>172</v>
      </c>
      <c r="AC50" s="11" t="s">
        <v>172</v>
      </c>
      <c r="AD50" s="11" t="s">
        <v>187</v>
      </c>
      <c r="AE50" s="11" t="s">
        <v>187</v>
      </c>
      <c r="AF50" s="11"/>
      <c r="AG50" s="11" t="s">
        <v>187</v>
      </c>
    </row>
    <row r="51" spans="2:33" s="4" customFormat="1" ht="28.15" customHeight="1" x14ac:dyDescent="0.15">
      <c r="B51" s="10" t="s">
        <v>331</v>
      </c>
      <c r="C51" s="11" t="s">
        <v>2</v>
      </c>
      <c r="D51" s="12" t="s">
        <v>341</v>
      </c>
      <c r="E51" s="13" t="s">
        <v>342</v>
      </c>
      <c r="F51" s="13" t="s">
        <v>343</v>
      </c>
      <c r="G51" s="10" t="s">
        <v>171</v>
      </c>
      <c r="H51" s="16" t="str">
        <f>HYPERLINK("#", "http://f-aobaclinic.jp/")</f>
        <v>http://f-aobaclinic.jp/</v>
      </c>
      <c r="I51" s="13" t="s">
        <v>2070</v>
      </c>
      <c r="J51" s="11" t="s">
        <v>172</v>
      </c>
      <c r="K51" s="11" t="s">
        <v>173</v>
      </c>
      <c r="L51" s="11" t="s">
        <v>172</v>
      </c>
      <c r="M51" s="11" t="s">
        <v>172</v>
      </c>
      <c r="N51" s="11"/>
      <c r="O51" s="11"/>
      <c r="P51" s="11"/>
      <c r="Q51" s="11"/>
      <c r="R51" s="11" t="s">
        <v>172</v>
      </c>
      <c r="S51" s="11" t="s">
        <v>172</v>
      </c>
      <c r="T51" s="11" t="s">
        <v>172</v>
      </c>
      <c r="U51" s="11" t="s">
        <v>172</v>
      </c>
      <c r="V51" s="11" t="s">
        <v>172</v>
      </c>
      <c r="W51" s="11" t="s">
        <v>172</v>
      </c>
      <c r="X51" s="11" t="s">
        <v>172</v>
      </c>
      <c r="Y51" s="11" t="s">
        <v>172</v>
      </c>
      <c r="Z51" s="11" t="s">
        <v>172</v>
      </c>
      <c r="AA51" s="11" t="s">
        <v>172</v>
      </c>
      <c r="AB51" s="11" t="s">
        <v>172</v>
      </c>
      <c r="AC51" s="11" t="s">
        <v>172</v>
      </c>
      <c r="AD51" s="11" t="s">
        <v>172</v>
      </c>
      <c r="AE51" s="11" t="s">
        <v>172</v>
      </c>
      <c r="AF51" s="11" t="s">
        <v>174</v>
      </c>
      <c r="AG51" s="11"/>
    </row>
    <row r="52" spans="2:33" s="4" customFormat="1" ht="28.15" customHeight="1" x14ac:dyDescent="0.15">
      <c r="B52" s="10" t="s">
        <v>331</v>
      </c>
      <c r="C52" s="11" t="s">
        <v>76</v>
      </c>
      <c r="D52" s="12" t="s">
        <v>332</v>
      </c>
      <c r="E52" s="13" t="s">
        <v>333</v>
      </c>
      <c r="F52" s="13" t="s">
        <v>334</v>
      </c>
      <c r="G52" s="10" t="s">
        <v>171</v>
      </c>
      <c r="H52" s="16" t="str">
        <f>HYPERLINK("#", "http://www.midorinoclinic.com")</f>
        <v>http://www.midorinoclinic.com</v>
      </c>
      <c r="I52" s="13" t="s">
        <v>2071</v>
      </c>
      <c r="J52" s="11" t="s">
        <v>172</v>
      </c>
      <c r="K52" s="11" t="s">
        <v>183</v>
      </c>
      <c r="L52" s="11" t="s">
        <v>172</v>
      </c>
      <c r="M52" s="11" t="s">
        <v>172</v>
      </c>
      <c r="N52" s="11"/>
      <c r="O52" s="11"/>
      <c r="P52" s="11"/>
      <c r="Q52" s="11"/>
      <c r="R52" s="11" t="s">
        <v>172</v>
      </c>
      <c r="S52" s="11" t="s">
        <v>172</v>
      </c>
      <c r="T52" s="11"/>
      <c r="U52" s="11"/>
      <c r="V52" s="11"/>
      <c r="W52" s="11"/>
      <c r="X52" s="11"/>
      <c r="Y52" s="11"/>
      <c r="Z52" s="11"/>
      <c r="AA52" s="11"/>
      <c r="AB52" s="11"/>
      <c r="AC52" s="11" t="s">
        <v>172</v>
      </c>
      <c r="AD52" s="11"/>
      <c r="AE52" s="11"/>
      <c r="AF52" s="11" t="s">
        <v>174</v>
      </c>
      <c r="AG52" s="11"/>
    </row>
    <row r="53" spans="2:33" s="4" customFormat="1" ht="42" customHeight="1" x14ac:dyDescent="0.15">
      <c r="B53" s="10" t="s">
        <v>331</v>
      </c>
      <c r="C53" s="11" t="s">
        <v>76</v>
      </c>
      <c r="D53" s="12" t="s">
        <v>350</v>
      </c>
      <c r="E53" s="13" t="s">
        <v>351</v>
      </c>
      <c r="F53" s="13" t="s">
        <v>352</v>
      </c>
      <c r="G53" s="17"/>
      <c r="H53" s="16"/>
      <c r="I53" s="13" t="s">
        <v>2038</v>
      </c>
      <c r="J53" s="11"/>
      <c r="K53" s="11"/>
      <c r="L53" s="11" t="s">
        <v>172</v>
      </c>
      <c r="M53" s="11" t="s">
        <v>179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 t="s">
        <v>353</v>
      </c>
      <c r="AD53" s="11"/>
      <c r="AE53" s="11"/>
      <c r="AF53" s="11"/>
      <c r="AG53" s="11"/>
    </row>
    <row r="54" spans="2:33" s="4" customFormat="1" ht="28.15" customHeight="1" x14ac:dyDescent="0.15">
      <c r="B54" s="10" t="s">
        <v>331</v>
      </c>
      <c r="C54" s="11" t="s">
        <v>76</v>
      </c>
      <c r="D54" s="12" t="s">
        <v>354</v>
      </c>
      <c r="E54" s="13" t="s">
        <v>355</v>
      </c>
      <c r="F54" s="13" t="s">
        <v>356</v>
      </c>
      <c r="G54" s="18" t="s">
        <v>171</v>
      </c>
      <c r="H54" s="16" t="s">
        <v>357</v>
      </c>
      <c r="I54" s="13" t="s">
        <v>2039</v>
      </c>
      <c r="J54" s="11"/>
      <c r="K54" s="11"/>
      <c r="L54" s="11"/>
      <c r="M54" s="11"/>
      <c r="N54" s="11"/>
      <c r="O54" s="11"/>
      <c r="P54" s="11" t="s">
        <v>179</v>
      </c>
      <c r="Q54" s="11"/>
      <c r="R54" s="11"/>
      <c r="S54" s="11" t="s">
        <v>179</v>
      </c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2:33" s="4" customFormat="1" ht="28.15" customHeight="1" x14ac:dyDescent="0.15">
      <c r="B55" s="10" t="s">
        <v>331</v>
      </c>
      <c r="C55" s="11" t="s">
        <v>76</v>
      </c>
      <c r="D55" s="12" t="s">
        <v>358</v>
      </c>
      <c r="E55" s="13" t="s">
        <v>359</v>
      </c>
      <c r="F55" s="13" t="s">
        <v>360</v>
      </c>
      <c r="G55" s="17"/>
      <c r="H55" s="16"/>
      <c r="I55" s="13" t="s">
        <v>2072</v>
      </c>
      <c r="J55" s="11" t="s">
        <v>179</v>
      </c>
      <c r="K55" s="11"/>
      <c r="L55" s="11" t="s">
        <v>179</v>
      </c>
      <c r="M55" s="11" t="s">
        <v>179</v>
      </c>
      <c r="N55" s="11"/>
      <c r="O55" s="11"/>
      <c r="P55" s="11" t="s">
        <v>179</v>
      </c>
      <c r="Q55" s="11"/>
      <c r="R55" s="11" t="s">
        <v>179</v>
      </c>
      <c r="S55" s="11" t="s">
        <v>179</v>
      </c>
      <c r="T55" s="11"/>
      <c r="U55" s="11" t="s">
        <v>172</v>
      </c>
      <c r="V55" s="11" t="s">
        <v>172</v>
      </c>
      <c r="W55" s="11" t="s">
        <v>172</v>
      </c>
      <c r="X55" s="11" t="s">
        <v>172</v>
      </c>
      <c r="Y55" s="11" t="s">
        <v>172</v>
      </c>
      <c r="Z55" s="11" t="s">
        <v>172</v>
      </c>
      <c r="AA55" s="11" t="s">
        <v>172</v>
      </c>
      <c r="AB55" s="11" t="s">
        <v>172</v>
      </c>
      <c r="AC55" s="11" t="s">
        <v>172</v>
      </c>
      <c r="AD55" s="11"/>
      <c r="AE55" s="11"/>
      <c r="AF55" s="11"/>
      <c r="AG55" s="11"/>
    </row>
    <row r="56" spans="2:33" s="4" customFormat="1" ht="42" customHeight="1" x14ac:dyDescent="0.15">
      <c r="B56" s="10" t="s">
        <v>331</v>
      </c>
      <c r="C56" s="11" t="s">
        <v>76</v>
      </c>
      <c r="D56" s="12" t="s">
        <v>361</v>
      </c>
      <c r="E56" s="13" t="s">
        <v>362</v>
      </c>
      <c r="F56" s="13" t="s">
        <v>363</v>
      </c>
      <c r="G56" s="18" t="s">
        <v>171</v>
      </c>
      <c r="H56" s="16" t="str">
        <f>HYPERLINK("#", "http://www.sachihiro.jp/")</f>
        <v>http://www.sachihiro.jp/</v>
      </c>
      <c r="I56" s="13" t="s">
        <v>2062</v>
      </c>
      <c r="J56" s="11" t="s">
        <v>172</v>
      </c>
      <c r="K56" s="11" t="s">
        <v>173</v>
      </c>
      <c r="L56" s="11" t="s">
        <v>172</v>
      </c>
      <c r="M56" s="11" t="s">
        <v>172</v>
      </c>
      <c r="N56" s="11" t="s">
        <v>179</v>
      </c>
      <c r="O56" s="11" t="s">
        <v>172</v>
      </c>
      <c r="P56" s="11" t="s">
        <v>179</v>
      </c>
      <c r="Q56" s="11" t="s">
        <v>172</v>
      </c>
      <c r="R56" s="11" t="s">
        <v>172</v>
      </c>
      <c r="S56" s="11" t="s">
        <v>179</v>
      </c>
      <c r="T56" s="11" t="s">
        <v>172</v>
      </c>
      <c r="U56" s="11" t="s">
        <v>172</v>
      </c>
      <c r="V56" s="11" t="s">
        <v>172</v>
      </c>
      <c r="W56" s="11" t="s">
        <v>172</v>
      </c>
      <c r="X56" s="11" t="s">
        <v>172</v>
      </c>
      <c r="Y56" s="11" t="s">
        <v>172</v>
      </c>
      <c r="Z56" s="11" t="s">
        <v>172</v>
      </c>
      <c r="AA56" s="11" t="s">
        <v>172</v>
      </c>
      <c r="AB56" s="11" t="s">
        <v>172</v>
      </c>
      <c r="AC56" s="11" t="s">
        <v>172</v>
      </c>
      <c r="AD56" s="11" t="s">
        <v>172</v>
      </c>
      <c r="AE56" s="11"/>
      <c r="AF56" s="11" t="s">
        <v>174</v>
      </c>
      <c r="AG56" s="11"/>
    </row>
    <row r="57" spans="2:33" s="4" customFormat="1" ht="28.15" customHeight="1" x14ac:dyDescent="0.15">
      <c r="B57" s="10" t="s">
        <v>331</v>
      </c>
      <c r="C57" s="11" t="s">
        <v>76</v>
      </c>
      <c r="D57" s="12" t="s">
        <v>364</v>
      </c>
      <c r="E57" s="13" t="s">
        <v>365</v>
      </c>
      <c r="F57" s="13" t="s">
        <v>366</v>
      </c>
      <c r="G57" s="18" t="s">
        <v>171</v>
      </c>
      <c r="H57" s="16" t="str">
        <f>HYPERLINK("#", "https://tsujicl.sakura.ne.jp/")</f>
        <v>https://tsujicl.sakura.ne.jp/</v>
      </c>
      <c r="I57" s="13" t="s">
        <v>2073</v>
      </c>
      <c r="J57" s="11" t="s">
        <v>172</v>
      </c>
      <c r="K57" s="11" t="s">
        <v>272</v>
      </c>
      <c r="L57" s="11" t="s">
        <v>179</v>
      </c>
      <c r="M57" s="11" t="s">
        <v>179</v>
      </c>
      <c r="N57" s="11"/>
      <c r="O57" s="11"/>
      <c r="P57" s="11"/>
      <c r="Q57" s="11"/>
      <c r="R57" s="11" t="s">
        <v>179</v>
      </c>
      <c r="S57" s="11" t="s">
        <v>172</v>
      </c>
      <c r="T57" s="11" t="s">
        <v>172</v>
      </c>
      <c r="U57" s="11"/>
      <c r="V57" s="11"/>
      <c r="W57" s="11"/>
      <c r="X57" s="11" t="s">
        <v>172</v>
      </c>
      <c r="Y57" s="11"/>
      <c r="Z57" s="11"/>
      <c r="AA57" s="11"/>
      <c r="AB57" s="11"/>
      <c r="AC57" s="11"/>
      <c r="AD57" s="11"/>
      <c r="AE57" s="11"/>
      <c r="AF57" s="11"/>
      <c r="AG57" s="11"/>
    </row>
    <row r="58" spans="2:33" s="4" customFormat="1" ht="28.15" customHeight="1" x14ac:dyDescent="0.15">
      <c r="B58" s="10" t="s">
        <v>331</v>
      </c>
      <c r="C58" s="11" t="s">
        <v>119</v>
      </c>
      <c r="D58" s="12" t="s">
        <v>344</v>
      </c>
      <c r="E58" s="13" t="s">
        <v>345</v>
      </c>
      <c r="F58" s="13" t="s">
        <v>346</v>
      </c>
      <c r="G58" s="16"/>
      <c r="H58" s="16"/>
      <c r="I58" s="13" t="s">
        <v>2074</v>
      </c>
      <c r="J58" s="11" t="s">
        <v>179</v>
      </c>
      <c r="K58" s="11"/>
      <c r="L58" s="11" t="s">
        <v>179</v>
      </c>
      <c r="M58" s="11" t="s">
        <v>179</v>
      </c>
      <c r="N58" s="11"/>
      <c r="O58" s="11" t="s">
        <v>179</v>
      </c>
      <c r="P58" s="11"/>
      <c r="Q58" s="11"/>
      <c r="R58" s="11" t="s">
        <v>179</v>
      </c>
      <c r="S58" s="11" t="s">
        <v>172</v>
      </c>
      <c r="T58" s="11" t="s">
        <v>172</v>
      </c>
      <c r="U58" s="11"/>
      <c r="V58" s="11"/>
      <c r="W58" s="11"/>
      <c r="X58" s="11" t="s">
        <v>172</v>
      </c>
      <c r="Y58" s="11"/>
      <c r="Z58" s="11"/>
      <c r="AA58" s="11"/>
      <c r="AB58" s="11"/>
      <c r="AC58" s="11"/>
      <c r="AD58" s="11"/>
      <c r="AE58" s="11"/>
      <c r="AF58" s="11"/>
      <c r="AG58" s="11"/>
    </row>
    <row r="59" spans="2:33" s="4" customFormat="1" ht="28.15" customHeight="1" x14ac:dyDescent="0.15">
      <c r="B59" s="10" t="s">
        <v>331</v>
      </c>
      <c r="C59" s="11" t="s">
        <v>119</v>
      </c>
      <c r="D59" s="12" t="s">
        <v>347</v>
      </c>
      <c r="E59" s="13" t="s">
        <v>348</v>
      </c>
      <c r="F59" s="13" t="s">
        <v>349</v>
      </c>
      <c r="G59" s="18" t="s">
        <v>171</v>
      </c>
      <c r="H59" s="16" t="str">
        <f>HYPERLINK("#", "https://tatara-reha.jp")</f>
        <v>https://tatara-reha.jp</v>
      </c>
      <c r="I59" s="13" t="s">
        <v>2075</v>
      </c>
      <c r="J59" s="11" t="s">
        <v>172</v>
      </c>
      <c r="K59" s="11" t="s">
        <v>173</v>
      </c>
      <c r="L59" s="11" t="s">
        <v>172</v>
      </c>
      <c r="M59" s="11" t="s">
        <v>172</v>
      </c>
      <c r="N59" s="11" t="s">
        <v>172</v>
      </c>
      <c r="O59" s="11"/>
      <c r="P59" s="11" t="s">
        <v>172</v>
      </c>
      <c r="Q59" s="11" t="s">
        <v>172</v>
      </c>
      <c r="R59" s="11" t="s">
        <v>172</v>
      </c>
      <c r="S59" s="11" t="s">
        <v>172</v>
      </c>
      <c r="T59" s="11" t="s">
        <v>172</v>
      </c>
      <c r="U59" s="11" t="s">
        <v>172</v>
      </c>
      <c r="V59" s="11" t="s">
        <v>172</v>
      </c>
      <c r="W59" s="11"/>
      <c r="X59" s="11" t="s">
        <v>172</v>
      </c>
      <c r="Y59" s="11" t="s">
        <v>172</v>
      </c>
      <c r="Z59" s="11" t="s">
        <v>172</v>
      </c>
      <c r="AA59" s="11" t="s">
        <v>172</v>
      </c>
      <c r="AB59" s="11" t="s">
        <v>172</v>
      </c>
      <c r="AC59" s="11" t="s">
        <v>172</v>
      </c>
      <c r="AD59" s="11" t="s">
        <v>172</v>
      </c>
      <c r="AE59" s="11"/>
      <c r="AF59" s="11" t="s">
        <v>174</v>
      </c>
      <c r="AG59" s="11">
        <v>199</v>
      </c>
    </row>
    <row r="60" spans="2:33" s="4" customFormat="1" ht="28.15" customHeight="1" x14ac:dyDescent="0.15">
      <c r="B60" s="10" t="s">
        <v>367</v>
      </c>
      <c r="C60" s="11" t="s">
        <v>114</v>
      </c>
      <c r="D60" s="12" t="s">
        <v>368</v>
      </c>
      <c r="E60" s="13" t="s">
        <v>369</v>
      </c>
      <c r="F60" s="13" t="s">
        <v>370</v>
      </c>
      <c r="G60" s="17"/>
      <c r="H60" s="16"/>
      <c r="I60" s="13" t="s">
        <v>2076</v>
      </c>
      <c r="J60" s="11" t="s">
        <v>172</v>
      </c>
      <c r="K60" s="11" t="s">
        <v>265</v>
      </c>
      <c r="L60" s="11" t="s">
        <v>172</v>
      </c>
      <c r="M60" s="11" t="s">
        <v>172</v>
      </c>
      <c r="N60" s="11"/>
      <c r="O60" s="11" t="s">
        <v>172</v>
      </c>
      <c r="P60" s="11"/>
      <c r="Q60" s="11" t="s">
        <v>172</v>
      </c>
      <c r="R60" s="11" t="s">
        <v>172</v>
      </c>
      <c r="S60" s="11" t="s">
        <v>172</v>
      </c>
      <c r="T60" s="11" t="s">
        <v>172</v>
      </c>
      <c r="U60" s="11" t="s">
        <v>172</v>
      </c>
      <c r="V60" s="11" t="s">
        <v>172</v>
      </c>
      <c r="W60" s="11"/>
      <c r="X60" s="11" t="s">
        <v>172</v>
      </c>
      <c r="Y60" s="11" t="s">
        <v>172</v>
      </c>
      <c r="Z60" s="11" t="s">
        <v>172</v>
      </c>
      <c r="AA60" s="11"/>
      <c r="AB60" s="11" t="s">
        <v>172</v>
      </c>
      <c r="AC60" s="11" t="s">
        <v>172</v>
      </c>
      <c r="AD60" s="11" t="s">
        <v>172</v>
      </c>
      <c r="AE60" s="11"/>
      <c r="AF60" s="11" t="s">
        <v>174</v>
      </c>
      <c r="AG60" s="11"/>
    </row>
    <row r="61" spans="2:33" s="4" customFormat="1" ht="28.15" customHeight="1" x14ac:dyDescent="0.15">
      <c r="B61" s="10" t="s">
        <v>367</v>
      </c>
      <c r="C61" s="11" t="s">
        <v>114</v>
      </c>
      <c r="D61" s="12" t="s">
        <v>371</v>
      </c>
      <c r="E61" s="13" t="s">
        <v>372</v>
      </c>
      <c r="F61" s="13" t="s">
        <v>373</v>
      </c>
      <c r="G61" s="10" t="s">
        <v>171</v>
      </c>
      <c r="H61" s="16" t="str">
        <f>HYPERLINK("#", "http://matuzakiclinic.com")</f>
        <v>http://matuzakiclinic.com</v>
      </c>
      <c r="I61" s="13" t="s">
        <v>2077</v>
      </c>
      <c r="J61" s="11" t="s">
        <v>179</v>
      </c>
      <c r="K61" s="11" t="s">
        <v>208</v>
      </c>
      <c r="L61" s="11" t="s">
        <v>179</v>
      </c>
      <c r="M61" s="11" t="s">
        <v>179</v>
      </c>
      <c r="N61" s="11" t="s">
        <v>179</v>
      </c>
      <c r="O61" s="11" t="s">
        <v>179</v>
      </c>
      <c r="P61" s="11" t="s">
        <v>179</v>
      </c>
      <c r="Q61" s="11"/>
      <c r="R61" s="11"/>
      <c r="S61" s="11"/>
      <c r="T61" s="11" t="s">
        <v>187</v>
      </c>
      <c r="U61" s="11" t="s">
        <v>172</v>
      </c>
      <c r="V61" s="11" t="s">
        <v>187</v>
      </c>
      <c r="W61" s="11" t="s">
        <v>187</v>
      </c>
      <c r="X61" s="11" t="s">
        <v>172</v>
      </c>
      <c r="Y61" s="11" t="s">
        <v>172</v>
      </c>
      <c r="Z61" s="11" t="s">
        <v>187</v>
      </c>
      <c r="AA61" s="11" t="s">
        <v>187</v>
      </c>
      <c r="AB61" s="11" t="s">
        <v>187</v>
      </c>
      <c r="AC61" s="11" t="s">
        <v>172</v>
      </c>
      <c r="AD61" s="11" t="s">
        <v>187</v>
      </c>
      <c r="AE61" s="11" t="s">
        <v>187</v>
      </c>
      <c r="AF61" s="11" t="s">
        <v>174</v>
      </c>
      <c r="AG61" s="11"/>
    </row>
    <row r="62" spans="2:33" s="4" customFormat="1" ht="28.15" customHeight="1" x14ac:dyDescent="0.15">
      <c r="B62" s="10" t="s">
        <v>367</v>
      </c>
      <c r="C62" s="11" t="s">
        <v>114</v>
      </c>
      <c r="D62" s="12" t="s">
        <v>374</v>
      </c>
      <c r="E62" s="13" t="s">
        <v>375</v>
      </c>
      <c r="F62" s="13" t="s">
        <v>376</v>
      </c>
      <c r="G62" s="16"/>
      <c r="H62" s="16" t="s">
        <v>187</v>
      </c>
      <c r="I62" s="13" t="s">
        <v>2065</v>
      </c>
      <c r="J62" s="11" t="s">
        <v>187</v>
      </c>
      <c r="K62" s="11" t="s">
        <v>187</v>
      </c>
      <c r="L62" s="11" t="s">
        <v>172</v>
      </c>
      <c r="M62" s="11" t="s">
        <v>172</v>
      </c>
      <c r="N62" s="11" t="s">
        <v>187</v>
      </c>
      <c r="O62" s="11" t="s">
        <v>187</v>
      </c>
      <c r="P62" s="11" t="s">
        <v>179</v>
      </c>
      <c r="Q62" s="11" t="s">
        <v>187</v>
      </c>
      <c r="R62" s="11" t="s">
        <v>187</v>
      </c>
      <c r="S62" s="11" t="s">
        <v>187</v>
      </c>
      <c r="T62" s="11" t="s">
        <v>187</v>
      </c>
      <c r="U62" s="11" t="s">
        <v>187</v>
      </c>
      <c r="V62" s="11" t="s">
        <v>172</v>
      </c>
      <c r="W62" s="11" t="s">
        <v>187</v>
      </c>
      <c r="X62" s="11" t="s">
        <v>187</v>
      </c>
      <c r="Y62" s="11" t="s">
        <v>187</v>
      </c>
      <c r="Z62" s="11" t="s">
        <v>187</v>
      </c>
      <c r="AA62" s="11" t="s">
        <v>187</v>
      </c>
      <c r="AB62" s="11" t="s">
        <v>187</v>
      </c>
      <c r="AC62" s="11" t="s">
        <v>187</v>
      </c>
      <c r="AD62" s="11" t="s">
        <v>187</v>
      </c>
      <c r="AE62" s="11" t="s">
        <v>172</v>
      </c>
      <c r="AF62" s="11"/>
      <c r="AG62" s="11"/>
    </row>
    <row r="63" spans="2:33" s="4" customFormat="1" ht="28.15" customHeight="1" x14ac:dyDescent="0.15">
      <c r="B63" s="10" t="s">
        <v>367</v>
      </c>
      <c r="C63" s="11" t="s">
        <v>114</v>
      </c>
      <c r="D63" s="12" t="s">
        <v>377</v>
      </c>
      <c r="E63" s="13" t="s">
        <v>378</v>
      </c>
      <c r="F63" s="13" t="s">
        <v>379</v>
      </c>
      <c r="G63" s="10" t="s">
        <v>171</v>
      </c>
      <c r="H63" s="16" t="str">
        <f>HYPERLINK("#", "http://taro-cl.com")</f>
        <v>http://taro-cl.com</v>
      </c>
      <c r="I63" s="13" t="s">
        <v>2078</v>
      </c>
      <c r="J63" s="11" t="s">
        <v>172</v>
      </c>
      <c r="K63" s="11" t="s">
        <v>173</v>
      </c>
      <c r="L63" s="11" t="s">
        <v>172</v>
      </c>
      <c r="M63" s="11" t="s">
        <v>172</v>
      </c>
      <c r="N63" s="11"/>
      <c r="O63" s="11" t="s">
        <v>172</v>
      </c>
      <c r="P63" s="11"/>
      <c r="Q63" s="11"/>
      <c r="R63" s="11" t="s">
        <v>172</v>
      </c>
      <c r="S63" s="11" t="s">
        <v>172</v>
      </c>
      <c r="T63" s="11" t="s">
        <v>172</v>
      </c>
      <c r="U63" s="11" t="s">
        <v>172</v>
      </c>
      <c r="V63" s="11" t="s">
        <v>172</v>
      </c>
      <c r="W63" s="11" t="s">
        <v>172</v>
      </c>
      <c r="X63" s="11" t="s">
        <v>172</v>
      </c>
      <c r="Y63" s="11" t="s">
        <v>172</v>
      </c>
      <c r="Z63" s="11" t="s">
        <v>172</v>
      </c>
      <c r="AA63" s="11" t="s">
        <v>172</v>
      </c>
      <c r="AB63" s="11" t="s">
        <v>172</v>
      </c>
      <c r="AC63" s="11" t="s">
        <v>172</v>
      </c>
      <c r="AD63" s="11"/>
      <c r="AE63" s="11"/>
      <c r="AF63" s="11" t="s">
        <v>174</v>
      </c>
      <c r="AG63" s="11"/>
    </row>
    <row r="64" spans="2:33" s="4" customFormat="1" ht="28.15" customHeight="1" x14ac:dyDescent="0.15">
      <c r="B64" s="10" t="s">
        <v>367</v>
      </c>
      <c r="C64" s="11" t="s">
        <v>114</v>
      </c>
      <c r="D64" s="12" t="s">
        <v>380</v>
      </c>
      <c r="E64" s="13" t="s">
        <v>381</v>
      </c>
      <c r="F64" s="13" t="s">
        <v>382</v>
      </c>
      <c r="G64" s="10" t="s">
        <v>171</v>
      </c>
      <c r="H64" s="16" t="str">
        <f>HYPERLINK("#", "http://www.matsuiclinic.net/")</f>
        <v>http://www.matsuiclinic.net/</v>
      </c>
      <c r="I64" s="13" t="s">
        <v>2079</v>
      </c>
      <c r="J64" s="11"/>
      <c r="K64" s="11"/>
      <c r="L64" s="11"/>
      <c r="M64" s="11"/>
      <c r="N64" s="11"/>
      <c r="O64" s="11"/>
      <c r="P64" s="11"/>
      <c r="Q64" s="11"/>
      <c r="R64" s="11"/>
      <c r="S64" s="11" t="s">
        <v>179</v>
      </c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2:33" s="4" customFormat="1" ht="28.15" customHeight="1" x14ac:dyDescent="0.15">
      <c r="B65" s="10" t="s">
        <v>367</v>
      </c>
      <c r="C65" s="11" t="s">
        <v>114</v>
      </c>
      <c r="D65" s="12" t="s">
        <v>383</v>
      </c>
      <c r="E65" s="13" t="s">
        <v>384</v>
      </c>
      <c r="F65" s="13" t="s">
        <v>385</v>
      </c>
      <c r="G65" s="10" t="s">
        <v>171</v>
      </c>
      <c r="H65" s="16" t="str">
        <f>HYPERLINK("#", "http://www.ikedashonika.com")</f>
        <v>http://www.ikedashonika.com</v>
      </c>
      <c r="I65" s="13" t="s">
        <v>2080</v>
      </c>
      <c r="J65" s="11" t="s">
        <v>179</v>
      </c>
      <c r="K65" s="11" t="s">
        <v>220</v>
      </c>
      <c r="L65" s="11" t="s">
        <v>179</v>
      </c>
      <c r="M65" s="11" t="s">
        <v>179</v>
      </c>
      <c r="N65" s="11" t="s">
        <v>179</v>
      </c>
      <c r="O65" s="11"/>
      <c r="P65" s="11"/>
      <c r="Q65" s="11"/>
      <c r="R65" s="11"/>
      <c r="S65" s="11"/>
      <c r="T65" s="11"/>
      <c r="U65" s="11"/>
      <c r="V65" s="11"/>
      <c r="W65" s="11"/>
      <c r="X65" s="11" t="s">
        <v>172</v>
      </c>
      <c r="Y65" s="11"/>
      <c r="Z65" s="11"/>
      <c r="AA65" s="11"/>
      <c r="AB65" s="11"/>
      <c r="AC65" s="11"/>
      <c r="AD65" s="11"/>
      <c r="AE65" s="11"/>
      <c r="AF65" s="11"/>
      <c r="AG65" s="11"/>
    </row>
    <row r="66" spans="2:33" s="4" customFormat="1" ht="28.15" customHeight="1" x14ac:dyDescent="0.15">
      <c r="B66" s="10" t="s">
        <v>386</v>
      </c>
      <c r="C66" s="11" t="s">
        <v>117</v>
      </c>
      <c r="D66" s="12" t="s">
        <v>387</v>
      </c>
      <c r="E66" s="13" t="s">
        <v>388</v>
      </c>
      <c r="F66" s="13" t="s">
        <v>389</v>
      </c>
      <c r="G66" s="16"/>
      <c r="H66" s="16"/>
      <c r="I66" s="13" t="s">
        <v>2081</v>
      </c>
      <c r="J66" s="11" t="s">
        <v>172</v>
      </c>
      <c r="K66" s="11"/>
      <c r="L66" s="11" t="s">
        <v>172</v>
      </c>
      <c r="M66" s="11" t="s">
        <v>172</v>
      </c>
      <c r="N66" s="11"/>
      <c r="O66" s="11"/>
      <c r="P66" s="11" t="s">
        <v>172</v>
      </c>
      <c r="Q66" s="11"/>
      <c r="R66" s="11" t="s">
        <v>172</v>
      </c>
      <c r="S66" s="11" t="s">
        <v>172</v>
      </c>
      <c r="T66" s="11" t="s">
        <v>172</v>
      </c>
      <c r="U66" s="11" t="s">
        <v>172</v>
      </c>
      <c r="V66" s="11"/>
      <c r="W66" s="11"/>
      <c r="X66" s="11" t="s">
        <v>172</v>
      </c>
      <c r="Y66" s="11" t="s">
        <v>172</v>
      </c>
      <c r="Z66" s="11" t="s">
        <v>172</v>
      </c>
      <c r="AA66" s="11" t="s">
        <v>172</v>
      </c>
      <c r="AB66" s="11" t="s">
        <v>172</v>
      </c>
      <c r="AC66" s="11" t="s">
        <v>172</v>
      </c>
      <c r="AD66" s="11"/>
      <c r="AE66" s="11"/>
      <c r="AF66" s="11" t="s">
        <v>174</v>
      </c>
      <c r="AG66" s="11"/>
    </row>
    <row r="67" spans="2:33" s="4" customFormat="1" ht="28.15" customHeight="1" x14ac:dyDescent="0.15">
      <c r="B67" s="10" t="s">
        <v>386</v>
      </c>
      <c r="C67" s="11" t="s">
        <v>117</v>
      </c>
      <c r="D67" s="12" t="s">
        <v>390</v>
      </c>
      <c r="E67" s="13" t="s">
        <v>391</v>
      </c>
      <c r="F67" s="13" t="s">
        <v>392</v>
      </c>
      <c r="G67" s="17"/>
      <c r="H67" s="16"/>
      <c r="I67" s="13" t="s">
        <v>2082</v>
      </c>
      <c r="J67" s="11"/>
      <c r="K67" s="11"/>
      <c r="L67" s="11"/>
      <c r="M67" s="11"/>
      <c r="N67" s="11"/>
      <c r="O67" s="11"/>
      <c r="P67" s="11"/>
      <c r="Q67" s="11"/>
      <c r="R67" s="11"/>
      <c r="S67" s="11" t="s">
        <v>179</v>
      </c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2:33" s="4" customFormat="1" ht="28.15" customHeight="1" x14ac:dyDescent="0.15">
      <c r="B68" s="10" t="s">
        <v>386</v>
      </c>
      <c r="C68" s="11" t="s">
        <v>117</v>
      </c>
      <c r="D68" s="12" t="s">
        <v>393</v>
      </c>
      <c r="E68" s="13" t="s">
        <v>394</v>
      </c>
      <c r="F68" s="13" t="s">
        <v>395</v>
      </c>
      <c r="G68" s="17"/>
      <c r="H68" s="16"/>
      <c r="I68" s="13" t="s">
        <v>2083</v>
      </c>
      <c r="J68" s="11"/>
      <c r="K68" s="11"/>
      <c r="L68" s="11"/>
      <c r="M68" s="11"/>
      <c r="N68" s="11"/>
      <c r="O68" s="11"/>
      <c r="P68" s="11"/>
      <c r="Q68" s="11"/>
      <c r="R68" s="11"/>
      <c r="S68" s="11" t="s">
        <v>179</v>
      </c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2:33" s="4" customFormat="1" ht="28.15" customHeight="1" x14ac:dyDescent="0.15">
      <c r="B69" s="10" t="s">
        <v>386</v>
      </c>
      <c r="C69" s="11" t="s">
        <v>117</v>
      </c>
      <c r="D69" s="12" t="s">
        <v>399</v>
      </c>
      <c r="E69" s="13" t="s">
        <v>400</v>
      </c>
      <c r="F69" s="13" t="s">
        <v>401</v>
      </c>
      <c r="G69" s="10" t="s">
        <v>171</v>
      </c>
      <c r="H69" s="16" t="str">
        <f>HYPERLINK("#", "https://yoshimura-neuroclinic.com/")</f>
        <v>https://yoshimura-neuroclinic.com/</v>
      </c>
      <c r="I69" s="13" t="s">
        <v>2084</v>
      </c>
      <c r="J69" s="11"/>
      <c r="K69" s="11"/>
      <c r="L69" s="11"/>
      <c r="M69" s="11"/>
      <c r="N69" s="11"/>
      <c r="O69" s="11"/>
      <c r="P69" s="11"/>
      <c r="Q69" s="11"/>
      <c r="R69" s="11"/>
      <c r="S69" s="11" t="s">
        <v>172</v>
      </c>
      <c r="T69" s="11" t="s">
        <v>172</v>
      </c>
      <c r="U69" s="11"/>
      <c r="V69" s="11"/>
      <c r="W69" s="11"/>
      <c r="X69" s="11"/>
      <c r="Y69" s="11"/>
      <c r="Z69" s="11"/>
      <c r="AA69" s="11"/>
      <c r="AB69" s="11"/>
      <c r="AC69" s="11"/>
      <c r="AD69" s="11" t="s">
        <v>172</v>
      </c>
      <c r="AE69" s="11"/>
      <c r="AF69" s="11"/>
      <c r="AG69" s="11"/>
    </row>
    <row r="70" spans="2:33" s="4" customFormat="1" ht="28.15" customHeight="1" x14ac:dyDescent="0.15">
      <c r="B70" s="10" t="s">
        <v>386</v>
      </c>
      <c r="C70" s="11" t="s">
        <v>117</v>
      </c>
      <c r="D70" s="12" t="s">
        <v>406</v>
      </c>
      <c r="E70" s="13" t="s">
        <v>407</v>
      </c>
      <c r="F70" s="13" t="s">
        <v>408</v>
      </c>
      <c r="G70" s="16"/>
      <c r="H70" s="16"/>
      <c r="I70" s="13" t="s">
        <v>2085</v>
      </c>
      <c r="J70" s="11"/>
      <c r="K70" s="11"/>
      <c r="L70" s="11" t="s">
        <v>179</v>
      </c>
      <c r="M70" s="11"/>
      <c r="N70" s="11"/>
      <c r="O70" s="11"/>
      <c r="P70" s="11" t="s">
        <v>172</v>
      </c>
      <c r="Q70" s="11"/>
      <c r="R70" s="11"/>
      <c r="S70" s="11" t="s">
        <v>172</v>
      </c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2:33" s="4" customFormat="1" ht="28.15" customHeight="1" x14ac:dyDescent="0.15">
      <c r="B71" s="10" t="s">
        <v>386</v>
      </c>
      <c r="C71" s="11" t="s">
        <v>117</v>
      </c>
      <c r="D71" s="12" t="s">
        <v>409</v>
      </c>
      <c r="E71" s="13" t="s">
        <v>410</v>
      </c>
      <c r="F71" s="13" t="s">
        <v>411</v>
      </c>
      <c r="G71" s="16"/>
      <c r="H71" s="16"/>
      <c r="I71" s="13" t="s">
        <v>2041</v>
      </c>
      <c r="J71" s="11" t="s">
        <v>172</v>
      </c>
      <c r="K71" s="11" t="s">
        <v>208</v>
      </c>
      <c r="L71" s="11" t="s">
        <v>172</v>
      </c>
      <c r="M71" s="11" t="s">
        <v>179</v>
      </c>
      <c r="N71" s="11"/>
      <c r="O71" s="11" t="s">
        <v>179</v>
      </c>
      <c r="P71" s="11"/>
      <c r="Q71" s="11"/>
      <c r="R71" s="11" t="s">
        <v>179</v>
      </c>
      <c r="S71" s="11"/>
      <c r="T71" s="11" t="s">
        <v>172</v>
      </c>
      <c r="U71" s="11"/>
      <c r="V71" s="11"/>
      <c r="W71" s="11"/>
      <c r="X71" s="11" t="s">
        <v>172</v>
      </c>
      <c r="Y71" s="11"/>
      <c r="Z71" s="11"/>
      <c r="AA71" s="11"/>
      <c r="AB71" s="11"/>
      <c r="AC71" s="11"/>
      <c r="AD71" s="11"/>
      <c r="AE71" s="11"/>
      <c r="AF71" s="11" t="s">
        <v>174</v>
      </c>
      <c r="AG71" s="11"/>
    </row>
    <row r="72" spans="2:33" s="4" customFormat="1" ht="28.15" customHeight="1" x14ac:dyDescent="0.15">
      <c r="B72" s="10" t="s">
        <v>386</v>
      </c>
      <c r="C72" s="11" t="s">
        <v>59</v>
      </c>
      <c r="D72" s="12" t="s">
        <v>402</v>
      </c>
      <c r="E72" s="13" t="s">
        <v>403</v>
      </c>
      <c r="F72" s="13" t="s">
        <v>404</v>
      </c>
      <c r="G72" s="10" t="s">
        <v>171</v>
      </c>
      <c r="H72" s="16" t="str">
        <f>HYPERLINK("#", "http://kaizuka-hosp.or.jp/")</f>
        <v>http://kaizuka-hosp.or.jp/</v>
      </c>
      <c r="I72" s="13" t="s">
        <v>2086</v>
      </c>
      <c r="J72" s="11" t="s">
        <v>172</v>
      </c>
      <c r="K72" s="11" t="s">
        <v>173</v>
      </c>
      <c r="L72" s="11" t="s">
        <v>172</v>
      </c>
      <c r="M72" s="11" t="s">
        <v>172</v>
      </c>
      <c r="N72" s="11" t="s">
        <v>179</v>
      </c>
      <c r="O72" s="11" t="s">
        <v>179</v>
      </c>
      <c r="P72" s="11" t="s">
        <v>172</v>
      </c>
      <c r="Q72" s="11" t="s">
        <v>172</v>
      </c>
      <c r="R72" s="11" t="s">
        <v>172</v>
      </c>
      <c r="S72" s="11" t="s">
        <v>179</v>
      </c>
      <c r="T72" s="11" t="s">
        <v>187</v>
      </c>
      <c r="U72" s="11" t="s">
        <v>172</v>
      </c>
      <c r="V72" s="11" t="s">
        <v>172</v>
      </c>
      <c r="W72" s="11" t="s">
        <v>172</v>
      </c>
      <c r="X72" s="11" t="s">
        <v>172</v>
      </c>
      <c r="Y72" s="11" t="s">
        <v>172</v>
      </c>
      <c r="Z72" s="11" t="s">
        <v>172</v>
      </c>
      <c r="AA72" s="11" t="s">
        <v>172</v>
      </c>
      <c r="AB72" s="11" t="s">
        <v>187</v>
      </c>
      <c r="AC72" s="11" t="s">
        <v>172</v>
      </c>
      <c r="AD72" s="11" t="s">
        <v>187</v>
      </c>
      <c r="AE72" s="11" t="s">
        <v>187</v>
      </c>
      <c r="AF72" s="11" t="s">
        <v>174</v>
      </c>
      <c r="AG72" s="11" t="s">
        <v>405</v>
      </c>
    </row>
    <row r="73" spans="2:33" s="4" customFormat="1" ht="28.15" customHeight="1" x14ac:dyDescent="0.15">
      <c r="B73" s="10" t="s">
        <v>386</v>
      </c>
      <c r="C73" s="11" t="s">
        <v>59</v>
      </c>
      <c r="D73" s="12" t="s">
        <v>396</v>
      </c>
      <c r="E73" s="13" t="s">
        <v>397</v>
      </c>
      <c r="F73" s="13" t="s">
        <v>398</v>
      </c>
      <c r="G73" s="16"/>
      <c r="H73" s="16" t="s">
        <v>187</v>
      </c>
      <c r="I73" s="13" t="s">
        <v>2087</v>
      </c>
      <c r="J73" s="11" t="s">
        <v>172</v>
      </c>
      <c r="K73" s="11" t="s">
        <v>187</v>
      </c>
      <c r="L73" s="11" t="s">
        <v>179</v>
      </c>
      <c r="M73" s="11" t="s">
        <v>172</v>
      </c>
      <c r="N73" s="11" t="s">
        <v>187</v>
      </c>
      <c r="O73" s="11" t="s">
        <v>187</v>
      </c>
      <c r="P73" s="11" t="s">
        <v>179</v>
      </c>
      <c r="Q73" s="11" t="s">
        <v>187</v>
      </c>
      <c r="R73" s="11" t="s">
        <v>179</v>
      </c>
      <c r="S73" s="11" t="s">
        <v>179</v>
      </c>
      <c r="T73" s="11" t="s">
        <v>172</v>
      </c>
      <c r="U73" s="11" t="s">
        <v>187</v>
      </c>
      <c r="V73" s="11" t="s">
        <v>187</v>
      </c>
      <c r="W73" s="11" t="s">
        <v>187</v>
      </c>
      <c r="X73" s="11" t="s">
        <v>172</v>
      </c>
      <c r="Y73" s="11" t="s">
        <v>187</v>
      </c>
      <c r="Z73" s="11" t="s">
        <v>187</v>
      </c>
      <c r="AA73" s="11" t="s">
        <v>187</v>
      </c>
      <c r="AB73" s="11" t="s">
        <v>187</v>
      </c>
      <c r="AC73" s="11" t="s">
        <v>187</v>
      </c>
      <c r="AD73" s="11" t="s">
        <v>187</v>
      </c>
      <c r="AE73" s="11" t="s">
        <v>187</v>
      </c>
      <c r="AF73" s="11" t="s">
        <v>174</v>
      </c>
      <c r="AG73" s="11"/>
    </row>
    <row r="74" spans="2:33" s="4" customFormat="1" ht="42" customHeight="1" x14ac:dyDescent="0.15">
      <c r="B74" s="10" t="s">
        <v>386</v>
      </c>
      <c r="C74" s="11" t="s">
        <v>121</v>
      </c>
      <c r="D74" s="12" t="s">
        <v>412</v>
      </c>
      <c r="E74" s="13" t="s">
        <v>413</v>
      </c>
      <c r="F74" s="13" t="s">
        <v>414</v>
      </c>
      <c r="G74" s="10" t="s">
        <v>171</v>
      </c>
      <c r="H74" s="16" t="str">
        <f>HYPERLINK("#", "http://hiasa-clinic.com")</f>
        <v>http://hiasa-clinic.com</v>
      </c>
      <c r="I74" s="13" t="s">
        <v>2062</v>
      </c>
      <c r="J74" s="11"/>
      <c r="K74" s="11"/>
      <c r="L74" s="11"/>
      <c r="M74" s="11"/>
      <c r="N74" s="11"/>
      <c r="O74" s="11"/>
      <c r="P74" s="11"/>
      <c r="Q74" s="11"/>
      <c r="R74" s="11"/>
      <c r="S74" s="11" t="s">
        <v>172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2:33" s="4" customFormat="1" ht="28.15" customHeight="1" x14ac:dyDescent="0.15">
      <c r="B75" s="10" t="s">
        <v>386</v>
      </c>
      <c r="C75" s="11" t="s">
        <v>121</v>
      </c>
      <c r="D75" s="12" t="s">
        <v>415</v>
      </c>
      <c r="E75" s="13" t="s">
        <v>416</v>
      </c>
      <c r="F75" s="13" t="s">
        <v>417</v>
      </c>
      <c r="G75" s="16"/>
      <c r="H75" s="16"/>
      <c r="I75" s="13" t="s">
        <v>2088</v>
      </c>
      <c r="J75" s="11" t="s">
        <v>172</v>
      </c>
      <c r="K75" s="11" t="s">
        <v>208</v>
      </c>
      <c r="L75" s="11" t="s">
        <v>172</v>
      </c>
      <c r="M75" s="11" t="s">
        <v>172</v>
      </c>
      <c r="N75" s="11"/>
      <c r="O75" s="11"/>
      <c r="P75" s="11"/>
      <c r="Q75" s="11"/>
      <c r="R75" s="11"/>
      <c r="S75" s="11" t="s">
        <v>172</v>
      </c>
      <c r="T75" s="11"/>
      <c r="U75" s="11" t="s">
        <v>172</v>
      </c>
      <c r="V75" s="11"/>
      <c r="W75" s="11"/>
      <c r="X75" s="11" t="s">
        <v>172</v>
      </c>
      <c r="Y75" s="11"/>
      <c r="Z75" s="11"/>
      <c r="AA75" s="11"/>
      <c r="AB75" s="11"/>
      <c r="AC75" s="11"/>
      <c r="AD75" s="11"/>
      <c r="AE75" s="11"/>
      <c r="AF75" s="11" t="s">
        <v>174</v>
      </c>
      <c r="AG75" s="11"/>
    </row>
    <row r="76" spans="2:33" s="4" customFormat="1" ht="55.9" customHeight="1" x14ac:dyDescent="0.15">
      <c r="B76" s="10" t="s">
        <v>386</v>
      </c>
      <c r="C76" s="11" t="s">
        <v>121</v>
      </c>
      <c r="D76" s="12" t="s">
        <v>418</v>
      </c>
      <c r="E76" s="13" t="s">
        <v>419</v>
      </c>
      <c r="F76" s="13" t="s">
        <v>420</v>
      </c>
      <c r="G76" s="10" t="s">
        <v>171</v>
      </c>
      <c r="H76" s="16" t="str">
        <f>HYPERLINK("#", "www.yagi.or.jp")</f>
        <v>www.yagi.or.jp</v>
      </c>
      <c r="I76" s="13" t="s">
        <v>2089</v>
      </c>
      <c r="J76" s="11" t="s">
        <v>172</v>
      </c>
      <c r="K76" s="11" t="s">
        <v>208</v>
      </c>
      <c r="L76" s="11" t="s">
        <v>172</v>
      </c>
      <c r="M76" s="11" t="s">
        <v>172</v>
      </c>
      <c r="N76" s="11"/>
      <c r="O76" s="11" t="s">
        <v>172</v>
      </c>
      <c r="P76" s="11" t="s">
        <v>172</v>
      </c>
      <c r="Q76" s="11"/>
      <c r="R76" s="11"/>
      <c r="S76" s="11"/>
      <c r="T76" s="11"/>
      <c r="U76" s="11" t="s">
        <v>172</v>
      </c>
      <c r="V76" s="11"/>
      <c r="W76" s="11"/>
      <c r="X76" s="11" t="s">
        <v>172</v>
      </c>
      <c r="Y76" s="11"/>
      <c r="Z76" s="11"/>
      <c r="AA76" s="11"/>
      <c r="AB76" s="11"/>
      <c r="AC76" s="11" t="s">
        <v>172</v>
      </c>
      <c r="AD76" s="11"/>
      <c r="AE76" s="11"/>
      <c r="AF76" s="11"/>
      <c r="AG76" s="11">
        <v>127</v>
      </c>
    </row>
    <row r="77" spans="2:33" s="4" customFormat="1" ht="42" customHeight="1" x14ac:dyDescent="0.15">
      <c r="B77" s="10" t="s">
        <v>386</v>
      </c>
      <c r="C77" s="11" t="s">
        <v>121</v>
      </c>
      <c r="D77" s="12" t="s">
        <v>421</v>
      </c>
      <c r="E77" s="13" t="s">
        <v>422</v>
      </c>
      <c r="F77" s="13" t="s">
        <v>423</v>
      </c>
      <c r="G77" s="10" t="s">
        <v>171</v>
      </c>
      <c r="H77" s="16" t="str">
        <f>HYPERLINK("#", "https://yumetownsogo.com")</f>
        <v>https://yumetownsogo.com</v>
      </c>
      <c r="I77" s="13" t="s">
        <v>2090</v>
      </c>
      <c r="J77" s="11" t="s">
        <v>179</v>
      </c>
      <c r="K77" s="11" t="s">
        <v>424</v>
      </c>
      <c r="L77" s="11" t="s">
        <v>179</v>
      </c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 t="s">
        <v>172</v>
      </c>
      <c r="AD77" s="11"/>
      <c r="AE77" s="11"/>
      <c r="AF77" s="11"/>
      <c r="AG77" s="11"/>
    </row>
    <row r="78" spans="2:33" s="4" customFormat="1" ht="42" customHeight="1" x14ac:dyDescent="0.15">
      <c r="B78" s="10" t="s">
        <v>425</v>
      </c>
      <c r="C78" s="11" t="s">
        <v>60</v>
      </c>
      <c r="D78" s="12" t="s">
        <v>426</v>
      </c>
      <c r="E78" s="13" t="s">
        <v>427</v>
      </c>
      <c r="F78" s="13" t="s">
        <v>428</v>
      </c>
      <c r="G78" s="10" t="s">
        <v>171</v>
      </c>
      <c r="H78" s="16" t="str">
        <f>HYPERLINK("#", "http://www.kashii-rh.net")</f>
        <v>http://www.kashii-rh.net</v>
      </c>
      <c r="I78" s="13" t="s">
        <v>2071</v>
      </c>
      <c r="J78" s="11"/>
      <c r="K78" s="11"/>
      <c r="L78" s="11"/>
      <c r="M78" s="11"/>
      <c r="N78" s="11"/>
      <c r="O78" s="11"/>
      <c r="P78" s="11" t="s">
        <v>179</v>
      </c>
      <c r="Q78" s="11" t="s">
        <v>172</v>
      </c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>
        <v>120</v>
      </c>
    </row>
    <row r="79" spans="2:33" s="4" customFormat="1" ht="28.15" customHeight="1" x14ac:dyDescent="0.15">
      <c r="B79" s="10" t="s">
        <v>425</v>
      </c>
      <c r="C79" s="11" t="s">
        <v>60</v>
      </c>
      <c r="D79" s="12" t="s">
        <v>429</v>
      </c>
      <c r="E79" s="13" t="s">
        <v>430</v>
      </c>
      <c r="F79" s="13" t="s">
        <v>431</v>
      </c>
      <c r="G79" s="10" t="s">
        <v>171</v>
      </c>
      <c r="H79" s="16" t="s">
        <v>432</v>
      </c>
      <c r="I79" s="13" t="s">
        <v>2091</v>
      </c>
      <c r="J79" s="11" t="s">
        <v>172</v>
      </c>
      <c r="K79" s="11" t="s">
        <v>173</v>
      </c>
      <c r="L79" s="11" t="s">
        <v>172</v>
      </c>
      <c r="M79" s="11" t="s">
        <v>172</v>
      </c>
      <c r="N79" s="11"/>
      <c r="O79" s="11" t="s">
        <v>172</v>
      </c>
      <c r="P79" s="11"/>
      <c r="Q79" s="11"/>
      <c r="R79" s="11"/>
      <c r="S79" s="11" t="s">
        <v>172</v>
      </c>
      <c r="T79" s="11" t="s">
        <v>172</v>
      </c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2:33" s="4" customFormat="1" ht="28.15" customHeight="1" x14ac:dyDescent="0.15">
      <c r="B80" s="10" t="s">
        <v>425</v>
      </c>
      <c r="C80" s="11" t="s">
        <v>61</v>
      </c>
      <c r="D80" s="12" t="s">
        <v>433</v>
      </c>
      <c r="E80" s="13" t="s">
        <v>434</v>
      </c>
      <c r="F80" s="13" t="s">
        <v>435</v>
      </c>
      <c r="G80" s="10" t="s">
        <v>171</v>
      </c>
      <c r="H80" s="16" t="str">
        <f>HYPERLINK("#", "http://kondo-naika-c.com")</f>
        <v>http://kondo-naika-c.com</v>
      </c>
      <c r="I80" s="13" t="s">
        <v>2034</v>
      </c>
      <c r="J80" s="11" t="s">
        <v>172</v>
      </c>
      <c r="K80" s="11"/>
      <c r="L80" s="11" t="s">
        <v>172</v>
      </c>
      <c r="M80" s="11" t="s">
        <v>172</v>
      </c>
      <c r="N80" s="11"/>
      <c r="O80" s="11"/>
      <c r="P80" s="11"/>
      <c r="Q80" s="11"/>
      <c r="R80" s="11" t="s">
        <v>179</v>
      </c>
      <c r="S80" s="11" t="s">
        <v>179</v>
      </c>
      <c r="T80" s="11" t="s">
        <v>172</v>
      </c>
      <c r="U80" s="11"/>
      <c r="V80" s="11"/>
      <c r="W80" s="11"/>
      <c r="X80" s="11" t="s">
        <v>172</v>
      </c>
      <c r="Y80" s="11" t="s">
        <v>172</v>
      </c>
      <c r="Z80" s="11"/>
      <c r="AA80" s="11"/>
      <c r="AB80" s="11"/>
      <c r="AC80" s="11" t="s">
        <v>172</v>
      </c>
      <c r="AD80" s="11"/>
      <c r="AE80" s="11"/>
      <c r="AF80" s="11" t="s">
        <v>174</v>
      </c>
      <c r="AG80" s="11"/>
    </row>
    <row r="81" spans="2:33" s="4" customFormat="1" ht="28.15" customHeight="1" x14ac:dyDescent="0.15">
      <c r="B81" s="10" t="s">
        <v>425</v>
      </c>
      <c r="C81" s="11" t="s">
        <v>61</v>
      </c>
      <c r="D81" s="12" t="s">
        <v>436</v>
      </c>
      <c r="E81" s="13" t="s">
        <v>437</v>
      </c>
      <c r="F81" s="13" t="s">
        <v>438</v>
      </c>
      <c r="G81" s="10" t="s">
        <v>171</v>
      </c>
      <c r="H81" s="16" t="str">
        <f>HYPERLINK("#", "http://www.kashiihara.or.jp")</f>
        <v>http://www.kashiihara.or.jp</v>
      </c>
      <c r="I81" s="13" t="s">
        <v>2058</v>
      </c>
      <c r="J81" s="11" t="s">
        <v>179</v>
      </c>
      <c r="K81" s="11" t="s">
        <v>439</v>
      </c>
      <c r="L81" s="11" t="s">
        <v>179</v>
      </c>
      <c r="M81" s="11" t="s">
        <v>179</v>
      </c>
      <c r="N81" s="11"/>
      <c r="O81" s="11" t="s">
        <v>172</v>
      </c>
      <c r="P81" s="11" t="s">
        <v>172</v>
      </c>
      <c r="Q81" s="11" t="s">
        <v>172</v>
      </c>
      <c r="R81" s="11" t="s">
        <v>179</v>
      </c>
      <c r="S81" s="11"/>
      <c r="T81" s="11" t="s">
        <v>172</v>
      </c>
      <c r="U81" s="11" t="s">
        <v>172</v>
      </c>
      <c r="V81" s="11"/>
      <c r="W81" s="11"/>
      <c r="X81" s="11" t="s">
        <v>172</v>
      </c>
      <c r="Y81" s="11" t="s">
        <v>172</v>
      </c>
      <c r="Z81" s="11"/>
      <c r="AA81" s="11"/>
      <c r="AB81" s="11" t="s">
        <v>172</v>
      </c>
      <c r="AC81" s="11" t="s">
        <v>172</v>
      </c>
      <c r="AD81" s="11" t="s">
        <v>172</v>
      </c>
      <c r="AE81" s="11"/>
      <c r="AF81" s="11"/>
      <c r="AG81" s="11">
        <v>192</v>
      </c>
    </row>
    <row r="82" spans="2:33" s="4" customFormat="1" ht="28.15" customHeight="1" x14ac:dyDescent="0.15">
      <c r="B82" s="10" t="s">
        <v>425</v>
      </c>
      <c r="C82" s="11" t="s">
        <v>61</v>
      </c>
      <c r="D82" s="12" t="s">
        <v>440</v>
      </c>
      <c r="E82" s="13" t="s">
        <v>441</v>
      </c>
      <c r="F82" s="13" t="s">
        <v>442</v>
      </c>
      <c r="G82" s="10" t="s">
        <v>171</v>
      </c>
      <c r="H82" s="16" t="str">
        <f>HYPERLINK("#", "http://www.hikita-hp.com")</f>
        <v>http://www.hikita-hp.com</v>
      </c>
      <c r="I82" s="13" t="s">
        <v>2091</v>
      </c>
      <c r="J82" s="11"/>
      <c r="K82" s="11"/>
      <c r="L82" s="11"/>
      <c r="M82" s="11"/>
      <c r="N82" s="11"/>
      <c r="O82" s="11" t="s">
        <v>172</v>
      </c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>
        <v>246</v>
      </c>
    </row>
    <row r="83" spans="2:33" s="4" customFormat="1" ht="28.15" customHeight="1" x14ac:dyDescent="0.15">
      <c r="B83" s="10" t="s">
        <v>425</v>
      </c>
      <c r="C83" s="11" t="s">
        <v>61</v>
      </c>
      <c r="D83" s="12" t="s">
        <v>443</v>
      </c>
      <c r="E83" s="13" t="s">
        <v>444</v>
      </c>
      <c r="F83" s="13" t="s">
        <v>445</v>
      </c>
      <c r="G83" s="16"/>
      <c r="H83" s="16"/>
      <c r="I83" s="13" t="s">
        <v>2091</v>
      </c>
      <c r="J83" s="11" t="s">
        <v>179</v>
      </c>
      <c r="K83" s="11" t="s">
        <v>265</v>
      </c>
      <c r="L83" s="11" t="s">
        <v>179</v>
      </c>
      <c r="M83" s="11" t="s">
        <v>179</v>
      </c>
      <c r="N83" s="11"/>
      <c r="O83" s="11" t="s">
        <v>179</v>
      </c>
      <c r="P83" s="11" t="s">
        <v>179</v>
      </c>
      <c r="Q83" s="11"/>
      <c r="R83" s="11"/>
      <c r="S83" s="11" t="s">
        <v>179</v>
      </c>
      <c r="T83" s="11" t="s">
        <v>172</v>
      </c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>
        <v>180</v>
      </c>
    </row>
    <row r="84" spans="2:33" s="4" customFormat="1" ht="28.15" customHeight="1" x14ac:dyDescent="0.15">
      <c r="B84" s="10" t="s">
        <v>425</v>
      </c>
      <c r="C84" s="11" t="s">
        <v>61</v>
      </c>
      <c r="D84" s="12" t="s">
        <v>446</v>
      </c>
      <c r="E84" s="13" t="s">
        <v>447</v>
      </c>
      <c r="F84" s="13" t="s">
        <v>448</v>
      </c>
      <c r="G84" s="18" t="s">
        <v>171</v>
      </c>
      <c r="H84" s="16" t="str">
        <f>HYPERLINK("#", "https://tasaka-clinic.jp/")</f>
        <v>https://tasaka-clinic.jp/</v>
      </c>
      <c r="I84" s="13" t="s">
        <v>2092</v>
      </c>
      <c r="J84" s="11" t="s">
        <v>172</v>
      </c>
      <c r="K84" s="11"/>
      <c r="L84" s="11" t="s">
        <v>179</v>
      </c>
      <c r="M84" s="11" t="s">
        <v>179</v>
      </c>
      <c r="N84" s="11"/>
      <c r="O84" s="11"/>
      <c r="P84" s="11"/>
      <c r="Q84" s="11"/>
      <c r="R84" s="11" t="s">
        <v>179</v>
      </c>
      <c r="S84" s="11"/>
      <c r="T84" s="11"/>
      <c r="U84" s="11" t="s">
        <v>172</v>
      </c>
      <c r="V84" s="11"/>
      <c r="W84" s="11"/>
      <c r="X84" s="11"/>
      <c r="Y84" s="11"/>
      <c r="Z84" s="11"/>
      <c r="AA84" s="11"/>
      <c r="AB84" s="11"/>
      <c r="AC84" s="11" t="s">
        <v>172</v>
      </c>
      <c r="AD84" s="11"/>
      <c r="AE84" s="11"/>
      <c r="AF84" s="11"/>
      <c r="AG84" s="11"/>
    </row>
    <row r="85" spans="2:33" s="4" customFormat="1" ht="42" customHeight="1" x14ac:dyDescent="0.15">
      <c r="B85" s="10" t="s">
        <v>289</v>
      </c>
      <c r="C85" s="11" t="s">
        <v>100</v>
      </c>
      <c r="D85" s="12" t="s">
        <v>464</v>
      </c>
      <c r="E85" s="13" t="s">
        <v>465</v>
      </c>
      <c r="F85" s="13" t="s">
        <v>466</v>
      </c>
      <c r="G85" s="10" t="s">
        <v>171</v>
      </c>
      <c r="H85" s="16" t="str">
        <f>HYPERLINK("#", "https://www.emori-clinic.net/")</f>
        <v>https://www.emori-clinic.net/</v>
      </c>
      <c r="I85" s="13" t="s">
        <v>2093</v>
      </c>
      <c r="J85" s="11" t="s">
        <v>179</v>
      </c>
      <c r="K85" s="11" t="s">
        <v>183</v>
      </c>
      <c r="L85" s="11" t="s">
        <v>179</v>
      </c>
      <c r="M85" s="11" t="s">
        <v>179</v>
      </c>
      <c r="N85" s="11"/>
      <c r="O85" s="11" t="s">
        <v>179</v>
      </c>
      <c r="P85" s="11"/>
      <c r="Q85" s="11"/>
      <c r="R85" s="11"/>
      <c r="S85" s="11"/>
      <c r="T85" s="11"/>
      <c r="U85" s="11"/>
      <c r="V85" s="11"/>
      <c r="W85" s="11"/>
      <c r="X85" s="11" t="s">
        <v>172</v>
      </c>
      <c r="Y85" s="11"/>
      <c r="Z85" s="11"/>
      <c r="AA85" s="11"/>
      <c r="AB85" s="11"/>
      <c r="AC85" s="11"/>
      <c r="AD85" s="11"/>
      <c r="AE85" s="11"/>
      <c r="AF85" s="11"/>
      <c r="AG85" s="11" t="s">
        <v>467</v>
      </c>
    </row>
    <row r="86" spans="2:33" s="4" customFormat="1" ht="28.15" customHeight="1" x14ac:dyDescent="0.15">
      <c r="B86" s="10" t="s">
        <v>289</v>
      </c>
      <c r="C86" s="11" t="s">
        <v>100</v>
      </c>
      <c r="D86" s="12" t="s">
        <v>468</v>
      </c>
      <c r="E86" s="13" t="s">
        <v>469</v>
      </c>
      <c r="F86" s="13" t="s">
        <v>470</v>
      </c>
      <c r="G86" s="16"/>
      <c r="H86" s="16"/>
      <c r="I86" s="13" t="s">
        <v>2094</v>
      </c>
      <c r="J86" s="11"/>
      <c r="K86" s="11"/>
      <c r="L86" s="11"/>
      <c r="M86" s="11"/>
      <c r="N86" s="11"/>
      <c r="O86" s="11"/>
      <c r="P86" s="11" t="s">
        <v>172</v>
      </c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2:33" s="4" customFormat="1" ht="28.15" customHeight="1" x14ac:dyDescent="0.15">
      <c r="B87" s="10" t="s">
        <v>289</v>
      </c>
      <c r="C87" s="11" t="s">
        <v>65</v>
      </c>
      <c r="D87" s="12" t="s">
        <v>449</v>
      </c>
      <c r="E87" s="13" t="s">
        <v>450</v>
      </c>
      <c r="F87" s="13" t="s">
        <v>451</v>
      </c>
      <c r="G87" s="18" t="s">
        <v>171</v>
      </c>
      <c r="H87" s="16" t="str">
        <f>HYPERLINK("#", "http://emidel-tokyop.com/VU4c7t/home/")</f>
        <v>http://emidel-tokyop.com/VU4c7t/home/</v>
      </c>
      <c r="I87" s="13" t="s">
        <v>2095</v>
      </c>
      <c r="J87" s="11" t="s">
        <v>172</v>
      </c>
      <c r="K87" s="11"/>
      <c r="L87" s="11" t="s">
        <v>172</v>
      </c>
      <c r="M87" s="11" t="s">
        <v>172</v>
      </c>
      <c r="N87" s="11" t="s">
        <v>179</v>
      </c>
      <c r="O87" s="11" t="s">
        <v>172</v>
      </c>
      <c r="P87" s="11"/>
      <c r="Q87" s="11"/>
      <c r="R87" s="11" t="s">
        <v>172</v>
      </c>
      <c r="S87" s="11" t="s">
        <v>172</v>
      </c>
      <c r="T87" s="11" t="s">
        <v>172</v>
      </c>
      <c r="U87" s="11" t="s">
        <v>172</v>
      </c>
      <c r="V87" s="11" t="s">
        <v>172</v>
      </c>
      <c r="W87" s="11" t="s">
        <v>172</v>
      </c>
      <c r="X87" s="11" t="s">
        <v>172</v>
      </c>
      <c r="Y87" s="11" t="s">
        <v>172</v>
      </c>
      <c r="Z87" s="11" t="s">
        <v>172</v>
      </c>
      <c r="AA87" s="11" t="s">
        <v>172</v>
      </c>
      <c r="AB87" s="11" t="s">
        <v>172</v>
      </c>
      <c r="AC87" s="11" t="s">
        <v>172</v>
      </c>
      <c r="AD87" s="11"/>
      <c r="AE87" s="11" t="s">
        <v>172</v>
      </c>
      <c r="AF87" s="11" t="s">
        <v>174</v>
      </c>
      <c r="AG87" s="11"/>
    </row>
    <row r="88" spans="2:33" s="4" customFormat="1" ht="28.15" customHeight="1" x14ac:dyDescent="0.15">
      <c r="B88" s="10" t="s">
        <v>289</v>
      </c>
      <c r="C88" s="11" t="s">
        <v>65</v>
      </c>
      <c r="D88" s="12" t="s">
        <v>456</v>
      </c>
      <c r="E88" s="13" t="s">
        <v>457</v>
      </c>
      <c r="F88" s="13" t="s">
        <v>458</v>
      </c>
      <c r="G88" s="10" t="s">
        <v>171</v>
      </c>
      <c r="H88" s="16" t="str">
        <f>HYPERLINK("#", "http://www.fukuoka-mirai.jp/")</f>
        <v>http://www.fukuoka-mirai.jp/</v>
      </c>
      <c r="I88" s="13" t="s">
        <v>2096</v>
      </c>
      <c r="J88" s="11" t="s">
        <v>187</v>
      </c>
      <c r="K88" s="11" t="s">
        <v>187</v>
      </c>
      <c r="L88" s="11" t="s">
        <v>187</v>
      </c>
      <c r="M88" s="11" t="s">
        <v>187</v>
      </c>
      <c r="N88" s="11" t="s">
        <v>187</v>
      </c>
      <c r="O88" s="11" t="s">
        <v>172</v>
      </c>
      <c r="P88" s="11" t="s">
        <v>172</v>
      </c>
      <c r="Q88" s="11" t="s">
        <v>172</v>
      </c>
      <c r="R88" s="11" t="s">
        <v>187</v>
      </c>
      <c r="S88" s="11" t="s">
        <v>187</v>
      </c>
      <c r="T88" s="11" t="s">
        <v>187</v>
      </c>
      <c r="U88" s="11" t="s">
        <v>187</v>
      </c>
      <c r="V88" s="11" t="s">
        <v>187</v>
      </c>
      <c r="W88" s="11" t="s">
        <v>187</v>
      </c>
      <c r="X88" s="11" t="s">
        <v>187</v>
      </c>
      <c r="Y88" s="11" t="s">
        <v>187</v>
      </c>
      <c r="Z88" s="11" t="s">
        <v>187</v>
      </c>
      <c r="AA88" s="11" t="s">
        <v>187</v>
      </c>
      <c r="AB88" s="11" t="s">
        <v>187</v>
      </c>
      <c r="AC88" s="11" t="s">
        <v>187</v>
      </c>
      <c r="AD88" s="11" t="s">
        <v>187</v>
      </c>
      <c r="AE88" s="11" t="s">
        <v>187</v>
      </c>
      <c r="AF88" s="11"/>
      <c r="AG88" s="11" t="s">
        <v>459</v>
      </c>
    </row>
    <row r="89" spans="2:33" s="4" customFormat="1" ht="55.9" customHeight="1" x14ac:dyDescent="0.15">
      <c r="B89" s="10" t="s">
        <v>289</v>
      </c>
      <c r="C89" s="11" t="s">
        <v>65</v>
      </c>
      <c r="D89" s="12" t="s">
        <v>460</v>
      </c>
      <c r="E89" s="13" t="s">
        <v>461</v>
      </c>
      <c r="F89" s="13" t="s">
        <v>462</v>
      </c>
      <c r="G89" s="10" t="s">
        <v>171</v>
      </c>
      <c r="H89" s="16" t="str">
        <f>HYPERLINK("#", "http://www.teriha-kodomo.com")</f>
        <v>http://www.teriha-kodomo.com</v>
      </c>
      <c r="I89" s="13" t="s">
        <v>2097</v>
      </c>
      <c r="J89" s="11" t="s">
        <v>179</v>
      </c>
      <c r="K89" s="11" t="s">
        <v>208</v>
      </c>
      <c r="L89" s="11"/>
      <c r="M89" s="11" t="s">
        <v>179</v>
      </c>
      <c r="N89" s="11"/>
      <c r="O89" s="11"/>
      <c r="P89" s="11"/>
      <c r="Q89" s="11"/>
      <c r="R89" s="11" t="s">
        <v>179</v>
      </c>
      <c r="S89" s="11"/>
      <c r="T89" s="11" t="s">
        <v>187</v>
      </c>
      <c r="U89" s="11" t="s">
        <v>187</v>
      </c>
      <c r="V89" s="11" t="s">
        <v>187</v>
      </c>
      <c r="W89" s="11" t="s">
        <v>463</v>
      </c>
      <c r="X89" s="11" t="s">
        <v>463</v>
      </c>
      <c r="Y89" s="11" t="s">
        <v>463</v>
      </c>
      <c r="Z89" s="11" t="s">
        <v>463</v>
      </c>
      <c r="AA89" s="11" t="s">
        <v>187</v>
      </c>
      <c r="AB89" s="11" t="s">
        <v>187</v>
      </c>
      <c r="AC89" s="11" t="s">
        <v>187</v>
      </c>
      <c r="AD89" s="11" t="s">
        <v>187</v>
      </c>
      <c r="AE89" s="11" t="s">
        <v>172</v>
      </c>
      <c r="AF89" s="11"/>
      <c r="AG89" s="11"/>
    </row>
    <row r="90" spans="2:33" s="4" customFormat="1" ht="28.15" customHeight="1" x14ac:dyDescent="0.15">
      <c r="B90" s="10" t="s">
        <v>289</v>
      </c>
      <c r="C90" s="11" t="s">
        <v>452</v>
      </c>
      <c r="D90" s="12" t="s">
        <v>453</v>
      </c>
      <c r="E90" s="13" t="s">
        <v>454</v>
      </c>
      <c r="F90" s="13" t="s">
        <v>455</v>
      </c>
      <c r="G90" s="10" t="s">
        <v>171</v>
      </c>
      <c r="H90" s="16" t="str">
        <f>HYPERLINK("#", "https://www.islandcity-maeda-clinic.com/")</f>
        <v>https://www.islandcity-maeda-clinic.com/</v>
      </c>
      <c r="I90" s="13" t="s">
        <v>2056</v>
      </c>
      <c r="J90" s="11" t="s">
        <v>172</v>
      </c>
      <c r="K90" s="11" t="s">
        <v>173</v>
      </c>
      <c r="L90" s="11" t="s">
        <v>172</v>
      </c>
      <c r="M90" s="11" t="s">
        <v>172</v>
      </c>
      <c r="N90" s="11"/>
      <c r="O90" s="11" t="s">
        <v>179</v>
      </c>
      <c r="P90" s="11" t="s">
        <v>179</v>
      </c>
      <c r="Q90" s="11" t="s">
        <v>179</v>
      </c>
      <c r="R90" s="11" t="s">
        <v>172</v>
      </c>
      <c r="S90" s="11" t="s">
        <v>179</v>
      </c>
      <c r="T90" s="11" t="s">
        <v>172</v>
      </c>
      <c r="U90" s="11" t="s">
        <v>172</v>
      </c>
      <c r="V90" s="11"/>
      <c r="W90" s="11" t="s">
        <v>172</v>
      </c>
      <c r="X90" s="11" t="s">
        <v>172</v>
      </c>
      <c r="Y90" s="11" t="s">
        <v>172</v>
      </c>
      <c r="Z90" s="11" t="s">
        <v>172</v>
      </c>
      <c r="AA90" s="11" t="s">
        <v>172</v>
      </c>
      <c r="AB90" s="11" t="s">
        <v>172</v>
      </c>
      <c r="AC90" s="11" t="s">
        <v>172</v>
      </c>
      <c r="AD90" s="11" t="s">
        <v>172</v>
      </c>
      <c r="AE90" s="11"/>
      <c r="AF90" s="11" t="s">
        <v>174</v>
      </c>
      <c r="AG90" s="11"/>
    </row>
    <row r="91" spans="2:33" s="4" customFormat="1" ht="28.15" customHeight="1" x14ac:dyDescent="0.15">
      <c r="B91" s="10" t="s">
        <v>471</v>
      </c>
      <c r="C91" s="11" t="s">
        <v>90</v>
      </c>
      <c r="D91" s="12" t="s">
        <v>472</v>
      </c>
      <c r="E91" s="13" t="s">
        <v>473</v>
      </c>
      <c r="F91" s="13" t="s">
        <v>474</v>
      </c>
      <c r="G91" s="10" t="s">
        <v>171</v>
      </c>
      <c r="H91" s="16" t="str">
        <f>HYPERLINK("#", "http://takano-ge.jp")</f>
        <v>http://takano-ge.jp</v>
      </c>
      <c r="I91" s="13" t="s">
        <v>2098</v>
      </c>
      <c r="J91" s="11" t="s">
        <v>179</v>
      </c>
      <c r="K91" s="11" t="s">
        <v>187</v>
      </c>
      <c r="L91" s="11" t="s">
        <v>179</v>
      </c>
      <c r="M91" s="11" t="s">
        <v>179</v>
      </c>
      <c r="N91" s="11"/>
      <c r="O91" s="11"/>
      <c r="P91" s="11"/>
      <c r="Q91" s="11"/>
      <c r="R91" s="11" t="s">
        <v>179</v>
      </c>
      <c r="S91" s="11" t="s">
        <v>179</v>
      </c>
      <c r="T91" s="11" t="s">
        <v>187</v>
      </c>
      <c r="U91" s="11" t="s">
        <v>172</v>
      </c>
      <c r="V91" s="11" t="s">
        <v>187</v>
      </c>
      <c r="W91" s="11" t="s">
        <v>187</v>
      </c>
      <c r="X91" s="11" t="s">
        <v>172</v>
      </c>
      <c r="Y91" s="11" t="s">
        <v>187</v>
      </c>
      <c r="Z91" s="11" t="s">
        <v>187</v>
      </c>
      <c r="AA91" s="11" t="s">
        <v>187</v>
      </c>
      <c r="AB91" s="11" t="s">
        <v>172</v>
      </c>
      <c r="AC91" s="11" t="s">
        <v>187</v>
      </c>
      <c r="AD91" s="11" t="s">
        <v>187</v>
      </c>
      <c r="AE91" s="11" t="s">
        <v>187</v>
      </c>
      <c r="AF91" s="11" t="s">
        <v>174</v>
      </c>
      <c r="AG91" s="11" t="s">
        <v>475</v>
      </c>
    </row>
    <row r="92" spans="2:33" s="4" customFormat="1" ht="28.15" customHeight="1" x14ac:dyDescent="0.15">
      <c r="B92" s="10" t="s">
        <v>471</v>
      </c>
      <c r="C92" s="11" t="s">
        <v>90</v>
      </c>
      <c r="D92" s="12" t="s">
        <v>482</v>
      </c>
      <c r="E92" s="13" t="s">
        <v>483</v>
      </c>
      <c r="F92" s="13" t="s">
        <v>484</v>
      </c>
      <c r="G92" s="16"/>
      <c r="H92" s="16"/>
      <c r="I92" s="13" t="s">
        <v>2099</v>
      </c>
      <c r="J92" s="11"/>
      <c r="K92" s="11"/>
      <c r="L92" s="11"/>
      <c r="M92" s="11"/>
      <c r="N92" s="11" t="s">
        <v>179</v>
      </c>
      <c r="O92" s="11"/>
      <c r="P92" s="11" t="s">
        <v>172</v>
      </c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>
        <v>19</v>
      </c>
    </row>
    <row r="93" spans="2:33" s="4" customFormat="1" ht="28.15" customHeight="1" x14ac:dyDescent="0.15">
      <c r="B93" s="10" t="s">
        <v>471</v>
      </c>
      <c r="C93" s="11" t="s">
        <v>90</v>
      </c>
      <c r="D93" s="12" t="s">
        <v>485</v>
      </c>
      <c r="E93" s="13" t="s">
        <v>486</v>
      </c>
      <c r="F93" s="13" t="s">
        <v>487</v>
      </c>
      <c r="G93" s="16"/>
      <c r="H93" s="16"/>
      <c r="I93" s="13" t="s">
        <v>2100</v>
      </c>
      <c r="J93" s="11"/>
      <c r="K93" s="11"/>
      <c r="L93" s="11"/>
      <c r="M93" s="11"/>
      <c r="N93" s="11"/>
      <c r="O93" s="11"/>
      <c r="P93" s="11" t="s">
        <v>179</v>
      </c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2:33" s="4" customFormat="1" ht="28.15" customHeight="1" x14ac:dyDescent="0.15">
      <c r="B94" s="10" t="s">
        <v>471</v>
      </c>
      <c r="C94" s="11" t="s">
        <v>118</v>
      </c>
      <c r="D94" s="12" t="s">
        <v>476</v>
      </c>
      <c r="E94" s="13" t="s">
        <v>477</v>
      </c>
      <c r="F94" s="13" t="s">
        <v>478</v>
      </c>
      <c r="G94" s="10" t="s">
        <v>171</v>
      </c>
      <c r="H94" s="16" t="s">
        <v>479</v>
      </c>
      <c r="I94" s="13" t="s">
        <v>2101</v>
      </c>
      <c r="J94" s="11"/>
      <c r="K94" s="11"/>
      <c r="L94" s="11"/>
      <c r="M94" s="11"/>
      <c r="N94" s="11"/>
      <c r="O94" s="11"/>
      <c r="P94" s="11" t="s">
        <v>172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2:33" s="4" customFormat="1" ht="28.15" customHeight="1" x14ac:dyDescent="0.15">
      <c r="B95" s="10" t="s">
        <v>471</v>
      </c>
      <c r="C95" s="11" t="s">
        <v>118</v>
      </c>
      <c r="D95" s="12" t="s">
        <v>480</v>
      </c>
      <c r="E95" s="13" t="s">
        <v>481</v>
      </c>
      <c r="F95" s="13" t="s">
        <v>2306</v>
      </c>
      <c r="G95" s="10" t="s">
        <v>171</v>
      </c>
      <c r="H95" s="16" t="str">
        <f>HYPERLINK("#", "http://matsu-cl.net")</f>
        <v>http://matsu-cl.net</v>
      </c>
      <c r="I95" s="13" t="s">
        <v>2062</v>
      </c>
      <c r="J95" s="11" t="s">
        <v>179</v>
      </c>
      <c r="K95" s="11"/>
      <c r="L95" s="11" t="s">
        <v>179</v>
      </c>
      <c r="M95" s="11" t="s">
        <v>179</v>
      </c>
      <c r="N95" s="11"/>
      <c r="O95" s="11" t="s">
        <v>179</v>
      </c>
      <c r="P95" s="11"/>
      <c r="Q95" s="11"/>
      <c r="R95" s="11" t="s">
        <v>179</v>
      </c>
      <c r="S95" s="11"/>
      <c r="T95" s="11"/>
      <c r="U95" s="11"/>
      <c r="V95" s="11"/>
      <c r="W95" s="11"/>
      <c r="X95" s="11" t="s">
        <v>172</v>
      </c>
      <c r="Y95" s="11" t="s">
        <v>172</v>
      </c>
      <c r="Z95" s="11"/>
      <c r="AA95" s="11"/>
      <c r="AB95" s="11"/>
      <c r="AC95" s="11" t="s">
        <v>172</v>
      </c>
      <c r="AD95" s="11"/>
      <c r="AE95" s="11"/>
      <c r="AF95" s="11" t="s">
        <v>174</v>
      </c>
      <c r="AG95" s="11"/>
    </row>
    <row r="96" spans="2:33" s="4" customFormat="1" ht="42" customHeight="1" x14ac:dyDescent="0.15">
      <c r="B96" s="10" t="s">
        <v>471</v>
      </c>
      <c r="C96" s="11" t="s">
        <v>118</v>
      </c>
      <c r="D96" s="12" t="s">
        <v>488</v>
      </c>
      <c r="E96" s="13" t="s">
        <v>489</v>
      </c>
      <c r="F96" s="13" t="s">
        <v>490</v>
      </c>
      <c r="G96" s="10" t="s">
        <v>171</v>
      </c>
      <c r="H96" s="16" t="str">
        <f>HYPERLINK("#", "https://hayabusa-c.com")</f>
        <v>https://hayabusa-c.com</v>
      </c>
      <c r="I96" s="13" t="s">
        <v>2048</v>
      </c>
      <c r="J96" s="11" t="s">
        <v>172</v>
      </c>
      <c r="K96" s="11" t="s">
        <v>173</v>
      </c>
      <c r="L96" s="11" t="s">
        <v>172</v>
      </c>
      <c r="M96" s="11" t="s">
        <v>172</v>
      </c>
      <c r="N96" s="11"/>
      <c r="O96" s="11"/>
      <c r="P96" s="11"/>
      <c r="Q96" s="11"/>
      <c r="R96" s="11" t="s">
        <v>172</v>
      </c>
      <c r="S96" s="11" t="s">
        <v>172</v>
      </c>
      <c r="T96" s="11" t="s">
        <v>172</v>
      </c>
      <c r="U96" s="11" t="s">
        <v>172</v>
      </c>
      <c r="V96" s="11" t="s">
        <v>172</v>
      </c>
      <c r="W96" s="11" t="s">
        <v>172</v>
      </c>
      <c r="X96" s="11" t="s">
        <v>172</v>
      </c>
      <c r="Y96" s="11" t="s">
        <v>172</v>
      </c>
      <c r="Z96" s="11" t="s">
        <v>172</v>
      </c>
      <c r="AA96" s="11" t="s">
        <v>172</v>
      </c>
      <c r="AB96" s="11" t="s">
        <v>172</v>
      </c>
      <c r="AC96" s="11" t="s">
        <v>172</v>
      </c>
      <c r="AD96" s="11" t="s">
        <v>172</v>
      </c>
      <c r="AE96" s="11"/>
      <c r="AF96" s="11" t="s">
        <v>174</v>
      </c>
      <c r="AG96" s="11"/>
    </row>
    <row r="97" spans="2:33" s="4" customFormat="1" ht="28.15" customHeight="1" x14ac:dyDescent="0.15">
      <c r="B97" s="11" t="s">
        <v>491</v>
      </c>
      <c r="C97" s="11" t="s">
        <v>86</v>
      </c>
      <c r="D97" s="12" t="s">
        <v>525</v>
      </c>
      <c r="E97" s="13" t="s">
        <v>526</v>
      </c>
      <c r="F97" s="13" t="s">
        <v>527</v>
      </c>
      <c r="G97" s="10" t="s">
        <v>171</v>
      </c>
      <c r="H97" s="16" t="str">
        <f>HYPERLINK("#", "http://www.kato-mental-clinic.com")</f>
        <v>http://www.kato-mental-clinic.com</v>
      </c>
      <c r="I97" s="13" t="s">
        <v>2055</v>
      </c>
      <c r="J97" s="11"/>
      <c r="K97" s="11"/>
      <c r="L97" s="11"/>
      <c r="M97" s="11"/>
      <c r="N97" s="11"/>
      <c r="O97" s="11"/>
      <c r="P97" s="11"/>
      <c r="Q97" s="11"/>
      <c r="R97" s="11"/>
      <c r="S97" s="11" t="s">
        <v>172</v>
      </c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2:33" s="4" customFormat="1" ht="42" customHeight="1" x14ac:dyDescent="0.15">
      <c r="B98" s="11" t="s">
        <v>491</v>
      </c>
      <c r="C98" s="11" t="s">
        <v>86</v>
      </c>
      <c r="D98" s="12" t="s">
        <v>528</v>
      </c>
      <c r="E98" s="13" t="s">
        <v>529</v>
      </c>
      <c r="F98" s="13" t="s">
        <v>530</v>
      </c>
      <c r="G98" s="10" t="s">
        <v>171</v>
      </c>
      <c r="H98" s="16" t="str">
        <f>HYPERLINK("#", "http://oharacl.com")</f>
        <v>http://oharacl.com</v>
      </c>
      <c r="I98" s="13" t="s">
        <v>2084</v>
      </c>
      <c r="J98" s="11" t="s">
        <v>172</v>
      </c>
      <c r="K98" s="11"/>
      <c r="L98" s="11" t="s">
        <v>172</v>
      </c>
      <c r="M98" s="11" t="s">
        <v>172</v>
      </c>
      <c r="N98" s="11"/>
      <c r="O98" s="11"/>
      <c r="P98" s="11"/>
      <c r="Q98" s="11"/>
      <c r="R98" s="11" t="s">
        <v>179</v>
      </c>
      <c r="S98" s="11" t="s">
        <v>172</v>
      </c>
      <c r="T98" s="11" t="s">
        <v>172</v>
      </c>
      <c r="U98" s="11"/>
      <c r="V98" s="11"/>
      <c r="W98" s="11"/>
      <c r="X98" s="11"/>
      <c r="Y98" s="11"/>
      <c r="Z98" s="11"/>
      <c r="AA98" s="11"/>
      <c r="AB98" s="11"/>
      <c r="AC98" s="11"/>
      <c r="AD98" s="11" t="s">
        <v>172</v>
      </c>
      <c r="AE98" s="11"/>
      <c r="AF98" s="11"/>
      <c r="AG98" s="11"/>
    </row>
    <row r="99" spans="2:33" s="4" customFormat="1" ht="28.15" customHeight="1" x14ac:dyDescent="0.15">
      <c r="B99" s="11" t="s">
        <v>491</v>
      </c>
      <c r="C99" s="11" t="s">
        <v>86</v>
      </c>
      <c r="D99" s="12" t="s">
        <v>531</v>
      </c>
      <c r="E99" s="13" t="s">
        <v>532</v>
      </c>
      <c r="F99" s="13" t="s">
        <v>533</v>
      </c>
      <c r="G99" s="16"/>
      <c r="H99" s="16" t="s">
        <v>187</v>
      </c>
      <c r="I99" s="13" t="s">
        <v>2033</v>
      </c>
      <c r="J99" s="11" t="s">
        <v>172</v>
      </c>
      <c r="K99" s="11" t="s">
        <v>272</v>
      </c>
      <c r="L99" s="11" t="s">
        <v>172</v>
      </c>
      <c r="M99" s="11" t="s">
        <v>172</v>
      </c>
      <c r="N99" s="11" t="s">
        <v>179</v>
      </c>
      <c r="O99" s="11" t="s">
        <v>179</v>
      </c>
      <c r="P99" s="11"/>
      <c r="Q99" s="11" t="s">
        <v>172</v>
      </c>
      <c r="R99" s="11" t="s">
        <v>172</v>
      </c>
      <c r="S99" s="11" t="s">
        <v>187</v>
      </c>
      <c r="T99" s="11" t="s">
        <v>187</v>
      </c>
      <c r="U99" s="11" t="s">
        <v>172</v>
      </c>
      <c r="V99" s="11" t="s">
        <v>172</v>
      </c>
      <c r="W99" s="11" t="s">
        <v>172</v>
      </c>
      <c r="X99" s="11" t="s">
        <v>172</v>
      </c>
      <c r="Y99" s="11" t="s">
        <v>172</v>
      </c>
      <c r="Z99" s="11" t="s">
        <v>187</v>
      </c>
      <c r="AA99" s="11" t="s">
        <v>172</v>
      </c>
      <c r="AB99" s="11" t="s">
        <v>172</v>
      </c>
      <c r="AC99" s="11" t="s">
        <v>172</v>
      </c>
      <c r="AD99" s="11" t="s">
        <v>172</v>
      </c>
      <c r="AE99" s="11" t="s">
        <v>187</v>
      </c>
      <c r="AF99" s="11" t="s">
        <v>174</v>
      </c>
      <c r="AG99" s="11" t="s">
        <v>187</v>
      </c>
    </row>
    <row r="100" spans="2:33" s="4" customFormat="1" ht="28.15" customHeight="1" x14ac:dyDescent="0.15">
      <c r="B100" s="11" t="s">
        <v>491</v>
      </c>
      <c r="C100" s="11" t="s">
        <v>86</v>
      </c>
      <c r="D100" s="12" t="s">
        <v>534</v>
      </c>
      <c r="E100" s="13" t="s">
        <v>535</v>
      </c>
      <c r="F100" s="13" t="s">
        <v>536</v>
      </c>
      <c r="G100" s="10" t="s">
        <v>171</v>
      </c>
      <c r="H100" s="16" t="str">
        <f>HYPERLINK("#", "http://nishizaka-c.com")</f>
        <v>http://nishizaka-c.com</v>
      </c>
      <c r="I100" s="13" t="s">
        <v>2062</v>
      </c>
      <c r="J100" s="11"/>
      <c r="K100" s="11"/>
      <c r="L100" s="11" t="s">
        <v>179</v>
      </c>
      <c r="M100" s="11" t="s">
        <v>179</v>
      </c>
      <c r="N100" s="11"/>
      <c r="O100" s="11"/>
      <c r="P100" s="11" t="s">
        <v>172</v>
      </c>
      <c r="Q100" s="11"/>
      <c r="R100" s="11"/>
      <c r="S100" s="11"/>
      <c r="T100" s="11"/>
      <c r="U100" s="11"/>
      <c r="V100" s="11"/>
      <c r="W100" s="11" t="s">
        <v>172</v>
      </c>
      <c r="X100" s="11" t="s">
        <v>172</v>
      </c>
      <c r="Y100" s="11"/>
      <c r="Z100" s="11" t="s">
        <v>172</v>
      </c>
      <c r="AA100" s="11" t="s">
        <v>353</v>
      </c>
      <c r="AB100" s="11"/>
      <c r="AC100" s="11" t="s">
        <v>172</v>
      </c>
      <c r="AD100" s="11"/>
      <c r="AE100" s="11"/>
      <c r="AF100" s="11"/>
      <c r="AG100" s="11"/>
    </row>
    <row r="101" spans="2:33" s="4" customFormat="1" ht="55.9" customHeight="1" x14ac:dyDescent="0.15">
      <c r="B101" s="11" t="s">
        <v>491</v>
      </c>
      <c r="C101" s="11" t="s">
        <v>86</v>
      </c>
      <c r="D101" s="12" t="s">
        <v>537</v>
      </c>
      <c r="E101" s="13" t="s">
        <v>538</v>
      </c>
      <c r="F101" s="13" t="s">
        <v>539</v>
      </c>
      <c r="G101" s="10" t="s">
        <v>171</v>
      </c>
      <c r="H101" s="16" t="s">
        <v>540</v>
      </c>
      <c r="I101" s="13" t="s">
        <v>2038</v>
      </c>
      <c r="J101" s="11" t="s">
        <v>172</v>
      </c>
      <c r="K101" s="11"/>
      <c r="L101" s="11" t="s">
        <v>172</v>
      </c>
      <c r="M101" s="11" t="s">
        <v>172</v>
      </c>
      <c r="N101" s="11"/>
      <c r="O101" s="11"/>
      <c r="P101" s="11" t="s">
        <v>172</v>
      </c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 t="s">
        <v>172</v>
      </c>
      <c r="AC101" s="11" t="s">
        <v>172</v>
      </c>
      <c r="AD101" s="11"/>
      <c r="AE101" s="11"/>
      <c r="AF101" s="11"/>
      <c r="AG101" s="11"/>
    </row>
    <row r="102" spans="2:33" s="4" customFormat="1" ht="28.15" customHeight="1" x14ac:dyDescent="0.15">
      <c r="B102" s="11" t="s">
        <v>491</v>
      </c>
      <c r="C102" s="11" t="s">
        <v>86</v>
      </c>
      <c r="D102" s="12" t="s">
        <v>541</v>
      </c>
      <c r="E102" s="13" t="s">
        <v>542</v>
      </c>
      <c r="F102" s="13" t="s">
        <v>543</v>
      </c>
      <c r="G102" s="10" t="s">
        <v>171</v>
      </c>
      <c r="H102" s="16" t="str">
        <f>HYPERLINK("#", "https://www.umeno-cl.com/")</f>
        <v>https://www.umeno-cl.com/</v>
      </c>
      <c r="I102" s="13" t="s">
        <v>2070</v>
      </c>
      <c r="J102" s="11"/>
      <c r="K102" s="11"/>
      <c r="L102" s="11" t="s">
        <v>179</v>
      </c>
      <c r="M102" s="11" t="s">
        <v>179</v>
      </c>
      <c r="N102" s="11"/>
      <c r="O102" s="11"/>
      <c r="P102" s="11"/>
      <c r="Q102" s="11"/>
      <c r="R102" s="11"/>
      <c r="S102" s="11" t="s">
        <v>179</v>
      </c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>
        <v>4</v>
      </c>
    </row>
    <row r="103" spans="2:33" s="4" customFormat="1" ht="28.15" customHeight="1" x14ac:dyDescent="0.15">
      <c r="B103" s="11" t="s">
        <v>491</v>
      </c>
      <c r="C103" s="11" t="s">
        <v>86</v>
      </c>
      <c r="D103" s="12" t="s">
        <v>544</v>
      </c>
      <c r="E103" s="13" t="s">
        <v>545</v>
      </c>
      <c r="F103" s="13" t="s">
        <v>546</v>
      </c>
      <c r="G103" s="10" t="s">
        <v>171</v>
      </c>
      <c r="H103" s="16" t="str">
        <f>HYPERLINK("#", "https://www.papillon-breastclinic.com/")</f>
        <v>https://www.papillon-breastclinic.com/</v>
      </c>
      <c r="I103" s="13" t="s">
        <v>2102</v>
      </c>
      <c r="J103" s="11" t="s">
        <v>172</v>
      </c>
      <c r="K103" s="11" t="s">
        <v>173</v>
      </c>
      <c r="L103" s="11" t="s">
        <v>172</v>
      </c>
      <c r="M103" s="11" t="s">
        <v>172</v>
      </c>
      <c r="N103" s="11"/>
      <c r="O103" s="11"/>
      <c r="P103" s="11"/>
      <c r="Q103" s="11"/>
      <c r="R103" s="11" t="s">
        <v>172</v>
      </c>
      <c r="S103" s="11"/>
      <c r="T103" s="11"/>
      <c r="U103" s="11" t="s">
        <v>172</v>
      </c>
      <c r="V103" s="11"/>
      <c r="W103" s="11"/>
      <c r="X103" s="11" t="s">
        <v>172</v>
      </c>
      <c r="Y103" s="11" t="s">
        <v>172</v>
      </c>
      <c r="Z103" s="11" t="s">
        <v>172</v>
      </c>
      <c r="AA103" s="11"/>
      <c r="AB103" s="11" t="s">
        <v>172</v>
      </c>
      <c r="AC103" s="11" t="s">
        <v>172</v>
      </c>
      <c r="AD103" s="11"/>
      <c r="AE103" s="11"/>
      <c r="AF103" s="11" t="s">
        <v>174</v>
      </c>
      <c r="AG103" s="11"/>
    </row>
    <row r="104" spans="2:33" s="4" customFormat="1" ht="42" customHeight="1" x14ac:dyDescent="0.15">
      <c r="B104" s="11" t="s">
        <v>491</v>
      </c>
      <c r="C104" s="11" t="s">
        <v>86</v>
      </c>
      <c r="D104" s="12" t="s">
        <v>547</v>
      </c>
      <c r="E104" s="13" t="s">
        <v>548</v>
      </c>
      <c r="F104" s="13" t="s">
        <v>549</v>
      </c>
      <c r="G104" s="10" t="s">
        <v>171</v>
      </c>
      <c r="H104" s="16" t="str">
        <f>HYPERLINK("#", "https://www.kimura-hosp.or.jp/")</f>
        <v>https://www.kimura-hosp.or.jp/</v>
      </c>
      <c r="I104" s="13" t="s">
        <v>2103</v>
      </c>
      <c r="J104" s="11" t="s">
        <v>172</v>
      </c>
      <c r="K104" s="11" t="s">
        <v>173</v>
      </c>
      <c r="L104" s="11" t="s">
        <v>172</v>
      </c>
      <c r="M104" s="11" t="s">
        <v>172</v>
      </c>
      <c r="N104" s="11" t="s">
        <v>179</v>
      </c>
      <c r="O104" s="11" t="s">
        <v>187</v>
      </c>
      <c r="P104" s="11" t="s">
        <v>172</v>
      </c>
      <c r="Q104" s="11" t="s">
        <v>172</v>
      </c>
      <c r="R104" s="11" t="s">
        <v>172</v>
      </c>
      <c r="S104" s="11" t="s">
        <v>172</v>
      </c>
      <c r="T104" s="11" t="s">
        <v>187</v>
      </c>
      <c r="U104" s="11" t="s">
        <v>172</v>
      </c>
      <c r="V104" s="11" t="s">
        <v>187</v>
      </c>
      <c r="W104" s="11" t="s">
        <v>187</v>
      </c>
      <c r="X104" s="11" t="s">
        <v>172</v>
      </c>
      <c r="Y104" s="11" t="s">
        <v>187</v>
      </c>
      <c r="Z104" s="11" t="s">
        <v>187</v>
      </c>
      <c r="AA104" s="11" t="s">
        <v>187</v>
      </c>
      <c r="AB104" s="11" t="s">
        <v>187</v>
      </c>
      <c r="AC104" s="11" t="s">
        <v>172</v>
      </c>
      <c r="AD104" s="11" t="s">
        <v>187</v>
      </c>
      <c r="AE104" s="11" t="s">
        <v>187</v>
      </c>
      <c r="AF104" s="11" t="s">
        <v>174</v>
      </c>
      <c r="AG104" s="11" t="s">
        <v>550</v>
      </c>
    </row>
    <row r="105" spans="2:33" s="4" customFormat="1" ht="84" customHeight="1" x14ac:dyDescent="0.15">
      <c r="B105" s="11" t="s">
        <v>491</v>
      </c>
      <c r="C105" s="11" t="s">
        <v>86</v>
      </c>
      <c r="D105" s="12" t="s">
        <v>551</v>
      </c>
      <c r="E105" s="13" t="s">
        <v>552</v>
      </c>
      <c r="F105" s="13" t="s">
        <v>553</v>
      </c>
      <c r="G105" s="18" t="s">
        <v>171</v>
      </c>
      <c r="H105" s="16" t="str">
        <f>HYPERLINK("#", "https://chiyoshin.com/")</f>
        <v>https://chiyoshin.com/</v>
      </c>
      <c r="I105" s="13" t="s">
        <v>2104</v>
      </c>
      <c r="J105" s="11"/>
      <c r="K105" s="11"/>
      <c r="L105" s="11"/>
      <c r="M105" s="11"/>
      <c r="N105" s="11" t="s">
        <v>172</v>
      </c>
      <c r="O105" s="11"/>
      <c r="P105" s="11" t="s">
        <v>179</v>
      </c>
      <c r="Q105" s="11" t="s">
        <v>172</v>
      </c>
      <c r="R105" s="11"/>
      <c r="S105" s="11" t="s">
        <v>172</v>
      </c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2:33" s="4" customFormat="1" ht="42" customHeight="1" x14ac:dyDescent="0.15">
      <c r="B106" s="11" t="s">
        <v>491</v>
      </c>
      <c r="C106" s="11" t="s">
        <v>86</v>
      </c>
      <c r="D106" s="12" t="s">
        <v>554</v>
      </c>
      <c r="E106" s="13" t="s">
        <v>555</v>
      </c>
      <c r="F106" s="13" t="s">
        <v>556</v>
      </c>
      <c r="G106" s="18" t="s">
        <v>171</v>
      </c>
      <c r="H106" s="16" t="str">
        <f>HYPERLINK("#", "http://www.hakata-psc.com")</f>
        <v>http://www.hakata-psc.com</v>
      </c>
      <c r="I106" s="13" t="s">
        <v>2078</v>
      </c>
      <c r="J106" s="11"/>
      <c r="K106" s="11"/>
      <c r="L106" s="11" t="s">
        <v>179</v>
      </c>
      <c r="M106" s="11"/>
      <c r="N106" s="11"/>
      <c r="O106" s="11"/>
      <c r="P106" s="11"/>
      <c r="Q106" s="11"/>
      <c r="R106" s="11"/>
      <c r="S106" s="11" t="s">
        <v>179</v>
      </c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2:33" s="4" customFormat="1" ht="28.15" customHeight="1" x14ac:dyDescent="0.15">
      <c r="B107" s="11" t="s">
        <v>491</v>
      </c>
      <c r="C107" s="11" t="s">
        <v>51</v>
      </c>
      <c r="D107" s="12" t="s">
        <v>492</v>
      </c>
      <c r="E107" s="13" t="s">
        <v>493</v>
      </c>
      <c r="F107" s="13" t="s">
        <v>494</v>
      </c>
      <c r="G107" s="16"/>
      <c r="H107" s="16" t="s">
        <v>187</v>
      </c>
      <c r="I107" s="13" t="s">
        <v>2062</v>
      </c>
      <c r="J107" s="11"/>
      <c r="K107" s="11" t="s">
        <v>187</v>
      </c>
      <c r="L107" s="11" t="s">
        <v>179</v>
      </c>
      <c r="M107" s="11" t="s">
        <v>179</v>
      </c>
      <c r="N107" s="11"/>
      <c r="O107" s="11"/>
      <c r="P107" s="11"/>
      <c r="Q107" s="11"/>
      <c r="R107" s="11"/>
      <c r="S107" s="11"/>
      <c r="T107" s="11" t="s">
        <v>187</v>
      </c>
      <c r="U107" s="11" t="s">
        <v>187</v>
      </c>
      <c r="V107" s="11" t="s">
        <v>187</v>
      </c>
      <c r="W107" s="11" t="s">
        <v>187</v>
      </c>
      <c r="X107" s="11" t="s">
        <v>353</v>
      </c>
      <c r="Y107" s="11" t="s">
        <v>187</v>
      </c>
      <c r="Z107" s="11" t="s">
        <v>187</v>
      </c>
      <c r="AA107" s="11" t="s">
        <v>187</v>
      </c>
      <c r="AB107" s="11" t="s">
        <v>187</v>
      </c>
      <c r="AC107" s="11" t="s">
        <v>187</v>
      </c>
      <c r="AD107" s="11" t="s">
        <v>187</v>
      </c>
      <c r="AE107" s="11" t="s">
        <v>187</v>
      </c>
      <c r="AF107" s="11"/>
      <c r="AG107" s="11"/>
    </row>
    <row r="108" spans="2:33" s="4" customFormat="1" ht="42" customHeight="1" x14ac:dyDescent="0.15">
      <c r="B108" s="11" t="s">
        <v>491</v>
      </c>
      <c r="C108" s="11" t="s">
        <v>51</v>
      </c>
      <c r="D108" s="12" t="s">
        <v>495</v>
      </c>
      <c r="E108" s="13" t="s">
        <v>496</v>
      </c>
      <c r="F108" s="13" t="s">
        <v>497</v>
      </c>
      <c r="G108" s="10" t="s">
        <v>171</v>
      </c>
      <c r="H108" s="16" t="str">
        <f>HYPERLINK("#", "http://tsutsumiclinic.net")</f>
        <v>http://tsutsumiclinic.net</v>
      </c>
      <c r="I108" s="13" t="s">
        <v>2105</v>
      </c>
      <c r="J108" s="11" t="s">
        <v>172</v>
      </c>
      <c r="K108" s="11" t="s">
        <v>173</v>
      </c>
      <c r="L108" s="11" t="s">
        <v>172</v>
      </c>
      <c r="M108" s="11" t="s">
        <v>172</v>
      </c>
      <c r="N108" s="11"/>
      <c r="O108" s="11" t="s">
        <v>172</v>
      </c>
      <c r="P108" s="11"/>
      <c r="Q108" s="11" t="s">
        <v>172</v>
      </c>
      <c r="R108" s="11" t="s">
        <v>172</v>
      </c>
      <c r="S108" s="11" t="s">
        <v>172</v>
      </c>
      <c r="T108" s="11" t="s">
        <v>172</v>
      </c>
      <c r="U108" s="11" t="s">
        <v>172</v>
      </c>
      <c r="V108" s="11" t="s">
        <v>172</v>
      </c>
      <c r="W108" s="11" t="s">
        <v>172</v>
      </c>
      <c r="X108" s="11" t="s">
        <v>172</v>
      </c>
      <c r="Y108" s="11" t="s">
        <v>172</v>
      </c>
      <c r="Z108" s="11" t="s">
        <v>172</v>
      </c>
      <c r="AA108" s="11" t="s">
        <v>172</v>
      </c>
      <c r="AB108" s="11" t="s">
        <v>172</v>
      </c>
      <c r="AC108" s="11" t="s">
        <v>172</v>
      </c>
      <c r="AD108" s="11" t="s">
        <v>172</v>
      </c>
      <c r="AE108" s="11" t="s">
        <v>172</v>
      </c>
      <c r="AF108" s="11" t="s">
        <v>174</v>
      </c>
      <c r="AG108" s="11"/>
    </row>
    <row r="109" spans="2:33" s="4" customFormat="1" ht="28.15" customHeight="1" x14ac:dyDescent="0.15">
      <c r="B109" s="11" t="s">
        <v>491</v>
      </c>
      <c r="C109" s="11" t="s">
        <v>51</v>
      </c>
      <c r="D109" s="12" t="s">
        <v>498</v>
      </c>
      <c r="E109" s="13" t="s">
        <v>499</v>
      </c>
      <c r="F109" s="13" t="s">
        <v>500</v>
      </c>
      <c r="G109" s="16"/>
      <c r="H109" s="16"/>
      <c r="I109" s="13" t="s">
        <v>2094</v>
      </c>
      <c r="J109" s="11"/>
      <c r="K109" s="11"/>
      <c r="L109" s="11"/>
      <c r="M109" s="11"/>
      <c r="N109" s="11"/>
      <c r="O109" s="11"/>
      <c r="P109" s="11" t="s">
        <v>172</v>
      </c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2:33" s="4" customFormat="1" ht="28.15" customHeight="1" x14ac:dyDescent="0.15">
      <c r="B110" s="11" t="s">
        <v>491</v>
      </c>
      <c r="C110" s="11" t="s">
        <v>51</v>
      </c>
      <c r="D110" s="12" t="s">
        <v>501</v>
      </c>
      <c r="E110" s="13" t="s">
        <v>502</v>
      </c>
      <c r="F110" s="13" t="s">
        <v>503</v>
      </c>
      <c r="G110" s="18" t="s">
        <v>171</v>
      </c>
      <c r="H110" s="16" t="str">
        <f>HYPERLINK("#", "https://www.harasanshin.or.jp/related/ohama-clinic.html")</f>
        <v>https://www.harasanshin.or.jp/related/ohama-clinic.html</v>
      </c>
      <c r="I110" s="13" t="s">
        <v>2106</v>
      </c>
      <c r="J110" s="11" t="s">
        <v>172</v>
      </c>
      <c r="K110" s="11" t="s">
        <v>173</v>
      </c>
      <c r="L110" s="11" t="s">
        <v>172</v>
      </c>
      <c r="M110" s="11" t="s">
        <v>172</v>
      </c>
      <c r="N110" s="11"/>
      <c r="O110" s="11" t="s">
        <v>172</v>
      </c>
      <c r="P110" s="11"/>
      <c r="Q110" s="11"/>
      <c r="R110" s="11" t="s">
        <v>172</v>
      </c>
      <c r="S110" s="11" t="s">
        <v>172</v>
      </c>
      <c r="T110" s="11" t="s">
        <v>187</v>
      </c>
      <c r="U110" s="11" t="s">
        <v>172</v>
      </c>
      <c r="V110" s="11" t="s">
        <v>172</v>
      </c>
      <c r="W110" s="11" t="s">
        <v>172</v>
      </c>
      <c r="X110" s="11" t="s">
        <v>172</v>
      </c>
      <c r="Y110" s="11" t="s">
        <v>172</v>
      </c>
      <c r="Z110" s="11" t="s">
        <v>172</v>
      </c>
      <c r="AA110" s="11" t="s">
        <v>172</v>
      </c>
      <c r="AB110" s="11" t="s">
        <v>172</v>
      </c>
      <c r="AC110" s="11" t="s">
        <v>172</v>
      </c>
      <c r="AD110" s="11" t="s">
        <v>187</v>
      </c>
      <c r="AE110" s="11" t="s">
        <v>187</v>
      </c>
      <c r="AF110" s="11" t="s">
        <v>174</v>
      </c>
      <c r="AG110" s="11"/>
    </row>
    <row r="111" spans="2:33" s="4" customFormat="1" ht="55.9" customHeight="1" x14ac:dyDescent="0.15">
      <c r="B111" s="11" t="s">
        <v>491</v>
      </c>
      <c r="C111" s="11" t="s">
        <v>51</v>
      </c>
      <c r="D111" s="12" t="s">
        <v>504</v>
      </c>
      <c r="E111" s="13" t="s">
        <v>505</v>
      </c>
      <c r="F111" s="13" t="s">
        <v>506</v>
      </c>
      <c r="G111" s="10" t="s">
        <v>171</v>
      </c>
      <c r="H111" s="16" t="str">
        <f>HYPERLINK("#", "http://www.kurakake-clinic.com")</f>
        <v>http://www.kurakake-clinic.com</v>
      </c>
      <c r="I111" s="13" t="s">
        <v>2055</v>
      </c>
      <c r="J111" s="11"/>
      <c r="K111" s="11"/>
      <c r="L111" s="11"/>
      <c r="M111" s="11" t="s">
        <v>179</v>
      </c>
      <c r="N111" s="11"/>
      <c r="O111" s="11"/>
      <c r="P111" s="11"/>
      <c r="Q111" s="11"/>
      <c r="R111" s="11"/>
      <c r="S111" s="11" t="s">
        <v>172</v>
      </c>
      <c r="T111" s="11" t="s">
        <v>172</v>
      </c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2:33" s="4" customFormat="1" ht="28.15" customHeight="1" x14ac:dyDescent="0.15">
      <c r="B112" s="11" t="s">
        <v>491</v>
      </c>
      <c r="C112" s="11" t="s">
        <v>51</v>
      </c>
      <c r="D112" s="12" t="s">
        <v>507</v>
      </c>
      <c r="E112" s="13" t="s">
        <v>508</v>
      </c>
      <c r="F112" s="13" t="s">
        <v>509</v>
      </c>
      <c r="G112" s="18" t="s">
        <v>171</v>
      </c>
      <c r="H112" s="16" t="str">
        <f>HYPERLINK("#", "https://mutanaika.com")</f>
        <v>https://mutanaika.com</v>
      </c>
      <c r="I112" s="13" t="s">
        <v>2074</v>
      </c>
      <c r="J112" s="11" t="s">
        <v>179</v>
      </c>
      <c r="K112" s="11"/>
      <c r="L112" s="11" t="s">
        <v>179</v>
      </c>
      <c r="M112" s="11" t="s">
        <v>179</v>
      </c>
      <c r="N112" s="11"/>
      <c r="O112" s="11" t="s">
        <v>179</v>
      </c>
      <c r="P112" s="11"/>
      <c r="Q112" s="11"/>
      <c r="R112" s="11"/>
      <c r="S112" s="11" t="s">
        <v>172</v>
      </c>
      <c r="T112" s="11" t="s">
        <v>172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2:33" s="4" customFormat="1" ht="42" customHeight="1" x14ac:dyDescent="0.15">
      <c r="B113" s="11" t="s">
        <v>491</v>
      </c>
      <c r="C113" s="11" t="s">
        <v>51</v>
      </c>
      <c r="D113" s="12" t="s">
        <v>510</v>
      </c>
      <c r="E113" s="13" t="s">
        <v>511</v>
      </c>
      <c r="F113" s="13" t="s">
        <v>512</v>
      </c>
      <c r="G113" s="18" t="s">
        <v>171</v>
      </c>
      <c r="H113" s="16" t="str">
        <f>HYPERLINK("#", "http://mtk-cl.sakura.ne.jp/")</f>
        <v>http://mtk-cl.sakura.ne.jp/</v>
      </c>
      <c r="I113" s="13" t="s">
        <v>2107</v>
      </c>
      <c r="J113" s="11" t="s">
        <v>172</v>
      </c>
      <c r="K113" s="11"/>
      <c r="L113" s="11" t="s">
        <v>172</v>
      </c>
      <c r="M113" s="11" t="s">
        <v>172</v>
      </c>
      <c r="N113" s="11"/>
      <c r="O113" s="11" t="s">
        <v>179</v>
      </c>
      <c r="P113" s="11"/>
      <c r="Q113" s="11"/>
      <c r="R113" s="11" t="s">
        <v>179</v>
      </c>
      <c r="S113" s="11" t="s">
        <v>353</v>
      </c>
      <c r="T113" s="11"/>
      <c r="U113" s="11" t="s">
        <v>172</v>
      </c>
      <c r="V113" s="11"/>
      <c r="W113" s="11"/>
      <c r="X113" s="11" t="s">
        <v>172</v>
      </c>
      <c r="Y113" s="11"/>
      <c r="Z113" s="11"/>
      <c r="AA113" s="11"/>
      <c r="AB113" s="11"/>
      <c r="AC113" s="11" t="s">
        <v>172</v>
      </c>
      <c r="AD113" s="11"/>
      <c r="AE113" s="11"/>
      <c r="AF113" s="11" t="s">
        <v>174</v>
      </c>
      <c r="AG113" s="11"/>
    </row>
    <row r="114" spans="2:33" s="4" customFormat="1" ht="28.15" customHeight="1" x14ac:dyDescent="0.15">
      <c r="B114" s="11" t="s">
        <v>491</v>
      </c>
      <c r="C114" s="11" t="s">
        <v>51</v>
      </c>
      <c r="D114" s="12" t="s">
        <v>513</v>
      </c>
      <c r="E114" s="13" t="s">
        <v>514</v>
      </c>
      <c r="F114" s="13" t="s">
        <v>515</v>
      </c>
      <c r="G114" s="17"/>
      <c r="H114" s="16"/>
      <c r="I114" s="13" t="s">
        <v>2039</v>
      </c>
      <c r="J114" s="11"/>
      <c r="K114" s="11"/>
      <c r="L114" s="11"/>
      <c r="M114" s="11"/>
      <c r="N114" s="11"/>
      <c r="O114" s="11"/>
      <c r="P114" s="11" t="s">
        <v>179</v>
      </c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2:33" s="4" customFormat="1" ht="28.15" customHeight="1" x14ac:dyDescent="0.15">
      <c r="B115" s="11" t="s">
        <v>491</v>
      </c>
      <c r="C115" s="11" t="s">
        <v>51</v>
      </c>
      <c r="D115" s="12" t="s">
        <v>516</v>
      </c>
      <c r="E115" s="13" t="s">
        <v>517</v>
      </c>
      <c r="F115" s="13" t="s">
        <v>518</v>
      </c>
      <c r="G115" s="18" t="s">
        <v>171</v>
      </c>
      <c r="H115" s="16" t="str">
        <f>HYPERLINK("#", "http://hakata-central.jp")</f>
        <v>http://hakata-central.jp</v>
      </c>
      <c r="I115" s="13" t="s">
        <v>2108</v>
      </c>
      <c r="J115" s="11" t="s">
        <v>179</v>
      </c>
      <c r="K115" s="11" t="s">
        <v>187</v>
      </c>
      <c r="L115" s="11" t="s">
        <v>179</v>
      </c>
      <c r="M115" s="11"/>
      <c r="N115" s="11" t="s">
        <v>179</v>
      </c>
      <c r="O115" s="11"/>
      <c r="P115" s="11"/>
      <c r="Q115" s="11"/>
      <c r="R115" s="11" t="s">
        <v>179</v>
      </c>
      <c r="S115" s="11"/>
      <c r="T115" s="11" t="s">
        <v>187</v>
      </c>
      <c r="U115" s="11" t="s">
        <v>172</v>
      </c>
      <c r="V115" s="11" t="s">
        <v>187</v>
      </c>
      <c r="W115" s="11" t="s">
        <v>187</v>
      </c>
      <c r="X115" s="11" t="s">
        <v>172</v>
      </c>
      <c r="Y115" s="11" t="s">
        <v>187</v>
      </c>
      <c r="Z115" s="11" t="s">
        <v>187</v>
      </c>
      <c r="AA115" s="11" t="s">
        <v>187</v>
      </c>
      <c r="AB115" s="11" t="s">
        <v>187</v>
      </c>
      <c r="AC115" s="11" t="s">
        <v>187</v>
      </c>
      <c r="AD115" s="11" t="s">
        <v>187</v>
      </c>
      <c r="AE115" s="11" t="s">
        <v>187</v>
      </c>
      <c r="AF115" s="11"/>
      <c r="AG115" s="11"/>
    </row>
    <row r="116" spans="2:33" s="4" customFormat="1" ht="42" customHeight="1" x14ac:dyDescent="0.15">
      <c r="B116" s="11" t="s">
        <v>491</v>
      </c>
      <c r="C116" s="11" t="s">
        <v>51</v>
      </c>
      <c r="D116" s="12" t="s">
        <v>519</v>
      </c>
      <c r="E116" s="13" t="s">
        <v>520</v>
      </c>
      <c r="F116" s="13" t="s">
        <v>521</v>
      </c>
      <c r="G116" s="10" t="s">
        <v>171</v>
      </c>
      <c r="H116" s="16" t="str">
        <f>HYPERLINK("#", "http://hakata-magokoro-clinic.com")</f>
        <v>http://hakata-magokoro-clinic.com</v>
      </c>
      <c r="I116" s="13" t="s">
        <v>2109</v>
      </c>
      <c r="J116" s="11" t="s">
        <v>172</v>
      </c>
      <c r="K116" s="11" t="s">
        <v>173</v>
      </c>
      <c r="L116" s="11" t="s">
        <v>172</v>
      </c>
      <c r="M116" s="11" t="s">
        <v>172</v>
      </c>
      <c r="N116" s="11"/>
      <c r="O116" s="11" t="s">
        <v>172</v>
      </c>
      <c r="P116" s="11"/>
      <c r="Q116" s="11"/>
      <c r="R116" s="11" t="s">
        <v>172</v>
      </c>
      <c r="S116" s="11" t="s">
        <v>172</v>
      </c>
      <c r="T116" s="11" t="s">
        <v>172</v>
      </c>
      <c r="U116" s="11" t="s">
        <v>172</v>
      </c>
      <c r="V116" s="11" t="s">
        <v>172</v>
      </c>
      <c r="W116" s="11" t="s">
        <v>172</v>
      </c>
      <c r="X116" s="11" t="s">
        <v>172</v>
      </c>
      <c r="Y116" s="11" t="s">
        <v>172</v>
      </c>
      <c r="Z116" s="11" t="s">
        <v>172</v>
      </c>
      <c r="AA116" s="11" t="s">
        <v>172</v>
      </c>
      <c r="AB116" s="11" t="s">
        <v>172</v>
      </c>
      <c r="AC116" s="11" t="s">
        <v>172</v>
      </c>
      <c r="AD116" s="11" t="s">
        <v>172</v>
      </c>
      <c r="AE116" s="11"/>
      <c r="AF116" s="11" t="s">
        <v>174</v>
      </c>
      <c r="AG116" s="11"/>
    </row>
    <row r="117" spans="2:33" s="4" customFormat="1" ht="42" customHeight="1" x14ac:dyDescent="0.15">
      <c r="B117" s="11" t="s">
        <v>491</v>
      </c>
      <c r="C117" s="11" t="s">
        <v>51</v>
      </c>
      <c r="D117" s="12" t="s">
        <v>522</v>
      </c>
      <c r="E117" s="13" t="s">
        <v>523</v>
      </c>
      <c r="F117" s="13" t="s">
        <v>524</v>
      </c>
      <c r="G117" s="16"/>
      <c r="H117" s="16"/>
      <c r="I117" s="13" t="s">
        <v>2110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 t="s">
        <v>172</v>
      </c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2:33" s="4" customFormat="1" ht="28.15" customHeight="1" x14ac:dyDescent="0.15">
      <c r="B118" s="11" t="s">
        <v>557</v>
      </c>
      <c r="C118" s="11" t="s">
        <v>64</v>
      </c>
      <c r="D118" s="12" t="s">
        <v>571</v>
      </c>
      <c r="E118" s="13" t="s">
        <v>572</v>
      </c>
      <c r="F118" s="13" t="s">
        <v>573</v>
      </c>
      <c r="G118" s="10" t="s">
        <v>171</v>
      </c>
      <c r="H118" s="16" t="str">
        <f>HYPERLINK("#", "http://www.sakamotonaika-hakata.com")</f>
        <v>http://www.sakamotonaika-hakata.com</v>
      </c>
      <c r="I118" s="13" t="s">
        <v>2111</v>
      </c>
      <c r="J118" s="11" t="s">
        <v>179</v>
      </c>
      <c r="K118" s="11"/>
      <c r="L118" s="11" t="s">
        <v>172</v>
      </c>
      <c r="M118" s="11" t="s">
        <v>179</v>
      </c>
      <c r="N118" s="11"/>
      <c r="O118" s="11"/>
      <c r="P118" s="11"/>
      <c r="Q118" s="11"/>
      <c r="R118" s="11"/>
      <c r="S118" s="11" t="s">
        <v>172</v>
      </c>
      <c r="T118" s="11"/>
      <c r="U118" s="11" t="s">
        <v>172</v>
      </c>
      <c r="V118" s="11"/>
      <c r="W118" s="11" t="s">
        <v>172</v>
      </c>
      <c r="X118" s="11"/>
      <c r="Y118" s="11"/>
      <c r="Z118" s="11" t="s">
        <v>172</v>
      </c>
      <c r="AA118" s="11" t="s">
        <v>172</v>
      </c>
      <c r="AB118" s="11"/>
      <c r="AC118" s="11" t="s">
        <v>172</v>
      </c>
      <c r="AD118" s="11"/>
      <c r="AE118" s="11"/>
      <c r="AF118" s="11"/>
      <c r="AG118" s="11"/>
    </row>
    <row r="119" spans="2:33" s="4" customFormat="1" ht="55.9" customHeight="1" x14ac:dyDescent="0.15">
      <c r="B119" s="11" t="s">
        <v>557</v>
      </c>
      <c r="C119" s="11" t="s">
        <v>64</v>
      </c>
      <c r="D119" s="12" t="s">
        <v>574</v>
      </c>
      <c r="E119" s="13" t="s">
        <v>575</v>
      </c>
      <c r="F119" s="13" t="s">
        <v>576</v>
      </c>
      <c r="G119" s="10" t="s">
        <v>171</v>
      </c>
      <c r="H119" s="16" t="str">
        <f>HYPERLINK("#", "http://www.cl-hse.net")</f>
        <v>http://www.cl-hse.net</v>
      </c>
      <c r="I119" s="13" t="s">
        <v>2112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 t="s">
        <v>179</v>
      </c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2:33" s="4" customFormat="1" ht="28.15" customHeight="1" x14ac:dyDescent="0.15">
      <c r="B120" s="11" t="s">
        <v>557</v>
      </c>
      <c r="C120" s="11" t="s">
        <v>64</v>
      </c>
      <c r="D120" s="12" t="s">
        <v>577</v>
      </c>
      <c r="E120" s="13" t="s">
        <v>578</v>
      </c>
      <c r="F120" s="13" t="s">
        <v>579</v>
      </c>
      <c r="G120" s="16"/>
      <c r="H120" s="16"/>
      <c r="I120" s="13" t="s">
        <v>2113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 t="s">
        <v>179</v>
      </c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2:33" s="4" customFormat="1" ht="42" customHeight="1" x14ac:dyDescent="0.15">
      <c r="B121" s="11" t="s">
        <v>557</v>
      </c>
      <c r="C121" s="11" t="s">
        <v>64</v>
      </c>
      <c r="D121" s="12" t="s">
        <v>580</v>
      </c>
      <c r="E121" s="13" t="s">
        <v>581</v>
      </c>
      <c r="F121" s="13" t="s">
        <v>582</v>
      </c>
      <c r="G121" s="10" t="s">
        <v>171</v>
      </c>
      <c r="H121" s="16" t="str">
        <f>HYPERLINK("#", "http://www.matsushima-mc.com")</f>
        <v>http://www.matsushima-mc.com</v>
      </c>
      <c r="I121" s="13" t="s">
        <v>2055</v>
      </c>
      <c r="J121" s="11"/>
      <c r="K121" s="11"/>
      <c r="L121" s="11"/>
      <c r="M121" s="11"/>
      <c r="N121" s="11"/>
      <c r="O121" s="11"/>
      <c r="P121" s="11"/>
      <c r="Q121" s="11"/>
      <c r="R121" s="11"/>
      <c r="S121" s="11" t="s">
        <v>172</v>
      </c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2:33" s="4" customFormat="1" ht="42" customHeight="1" x14ac:dyDescent="0.15">
      <c r="B122" s="11" t="s">
        <v>557</v>
      </c>
      <c r="C122" s="11" t="s">
        <v>64</v>
      </c>
      <c r="D122" s="12" t="s">
        <v>583</v>
      </c>
      <c r="E122" s="13" t="s">
        <v>584</v>
      </c>
      <c r="F122" s="13" t="s">
        <v>585</v>
      </c>
      <c r="G122" s="17"/>
      <c r="H122" s="16"/>
      <c r="I122" s="13" t="s">
        <v>2033</v>
      </c>
      <c r="J122" s="11"/>
      <c r="K122" s="11"/>
      <c r="L122" s="11"/>
      <c r="M122" s="11"/>
      <c r="N122" s="11"/>
      <c r="O122" s="11"/>
      <c r="P122" s="11" t="s">
        <v>172</v>
      </c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2:33" s="4" customFormat="1" ht="42" customHeight="1" x14ac:dyDescent="0.15">
      <c r="B123" s="11" t="s">
        <v>557</v>
      </c>
      <c r="C123" s="11" t="s">
        <v>64</v>
      </c>
      <c r="D123" s="12" t="s">
        <v>586</v>
      </c>
      <c r="E123" s="13" t="s">
        <v>587</v>
      </c>
      <c r="F123" s="13" t="s">
        <v>588</v>
      </c>
      <c r="G123" s="18" t="s">
        <v>171</v>
      </c>
      <c r="H123" s="16" t="str">
        <f>HYPERLINK("#", "www.hikarinoniwa-mc.com")</f>
        <v>www.hikarinoniwa-mc.com</v>
      </c>
      <c r="I123" s="13" t="s">
        <v>2055</v>
      </c>
      <c r="J123" s="11"/>
      <c r="K123" s="11"/>
      <c r="L123" s="11"/>
      <c r="M123" s="11"/>
      <c r="N123" s="11"/>
      <c r="O123" s="11" t="s">
        <v>179</v>
      </c>
      <c r="P123" s="11"/>
      <c r="Q123" s="11"/>
      <c r="R123" s="11"/>
      <c r="S123" s="11"/>
      <c r="T123" s="11" t="s">
        <v>172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2:33" s="4" customFormat="1" ht="28.15" customHeight="1" x14ac:dyDescent="0.15">
      <c r="B124" s="11" t="s">
        <v>557</v>
      </c>
      <c r="C124" s="11" t="s">
        <v>66</v>
      </c>
      <c r="D124" s="12" t="s">
        <v>558</v>
      </c>
      <c r="E124" s="13" t="s">
        <v>559</v>
      </c>
      <c r="F124" s="13" t="s">
        <v>560</v>
      </c>
      <c r="G124" s="18" t="s">
        <v>171</v>
      </c>
      <c r="H124" s="16" t="str">
        <f>HYPERLINK("#", "https://nagara-clinic.jp/")</f>
        <v>https://nagara-clinic.jp/</v>
      </c>
      <c r="I124" s="13" t="s">
        <v>2114</v>
      </c>
      <c r="J124" s="11" t="s">
        <v>179</v>
      </c>
      <c r="K124" s="11" t="s">
        <v>265</v>
      </c>
      <c r="L124" s="11" t="s">
        <v>179</v>
      </c>
      <c r="M124" s="11" t="s">
        <v>179</v>
      </c>
      <c r="N124" s="11"/>
      <c r="O124" s="11" t="s">
        <v>179</v>
      </c>
      <c r="P124" s="11" t="s">
        <v>179</v>
      </c>
      <c r="Q124" s="11" t="s">
        <v>179</v>
      </c>
      <c r="R124" s="11" t="s">
        <v>179</v>
      </c>
      <c r="S124" s="11" t="s">
        <v>172</v>
      </c>
      <c r="T124" s="11"/>
      <c r="U124" s="11"/>
      <c r="V124" s="11"/>
      <c r="W124" s="11" t="s">
        <v>172</v>
      </c>
      <c r="X124" s="11" t="s">
        <v>172</v>
      </c>
      <c r="Y124" s="11" t="s">
        <v>172</v>
      </c>
      <c r="Z124" s="11"/>
      <c r="AA124" s="11"/>
      <c r="AB124" s="11"/>
      <c r="AC124" s="11"/>
      <c r="AD124" s="11" t="s">
        <v>172</v>
      </c>
      <c r="AE124" s="11"/>
      <c r="AF124" s="11" t="s">
        <v>174</v>
      </c>
      <c r="AG124" s="11">
        <v>10</v>
      </c>
    </row>
    <row r="125" spans="2:33" s="4" customFormat="1" ht="28.15" customHeight="1" x14ac:dyDescent="0.15">
      <c r="B125" s="11" t="s">
        <v>557</v>
      </c>
      <c r="C125" s="11" t="s">
        <v>66</v>
      </c>
      <c r="D125" s="12" t="s">
        <v>561</v>
      </c>
      <c r="E125" s="13" t="s">
        <v>562</v>
      </c>
      <c r="F125" s="13" t="s">
        <v>563</v>
      </c>
      <c r="G125" s="10" t="s">
        <v>171</v>
      </c>
      <c r="H125" s="16" t="str">
        <f>HYPERLINK("#", "https://masuda-jibika.doctorsfile.jp/")</f>
        <v>https://masuda-jibika.doctorsfile.jp/</v>
      </c>
      <c r="I125" s="13" t="s">
        <v>2115</v>
      </c>
      <c r="J125" s="11" t="s">
        <v>172</v>
      </c>
      <c r="K125" s="11" t="s">
        <v>564</v>
      </c>
      <c r="L125" s="11" t="s">
        <v>172</v>
      </c>
      <c r="M125" s="11" t="s">
        <v>172</v>
      </c>
      <c r="N125" s="11"/>
      <c r="O125" s="11"/>
      <c r="P125" s="11"/>
      <c r="Q125" s="11"/>
      <c r="R125" s="11"/>
      <c r="S125" s="11"/>
      <c r="T125" s="11"/>
      <c r="U125" s="11"/>
      <c r="V125" s="11" t="s">
        <v>172</v>
      </c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2:33" s="4" customFormat="1" ht="28.15" customHeight="1" x14ac:dyDescent="0.15">
      <c r="B126" s="11" t="s">
        <v>557</v>
      </c>
      <c r="C126" s="11" t="s">
        <v>66</v>
      </c>
      <c r="D126" s="12" t="s">
        <v>565</v>
      </c>
      <c r="E126" s="13" t="s">
        <v>566</v>
      </c>
      <c r="F126" s="13" t="s">
        <v>567</v>
      </c>
      <c r="G126" s="10" t="s">
        <v>171</v>
      </c>
      <c r="H126" s="16" t="str">
        <f>HYPERLINK("#", "http://www.yugyou.com")</f>
        <v>http://www.yugyou.com</v>
      </c>
      <c r="I126" s="13" t="s">
        <v>2116</v>
      </c>
      <c r="J126" s="11" t="s">
        <v>179</v>
      </c>
      <c r="K126" s="11" t="s">
        <v>208</v>
      </c>
      <c r="L126" s="11" t="s">
        <v>179</v>
      </c>
      <c r="M126" s="11" t="s">
        <v>179</v>
      </c>
      <c r="N126" s="11" t="s">
        <v>179</v>
      </c>
      <c r="O126" s="11" t="s">
        <v>179</v>
      </c>
      <c r="P126" s="11"/>
      <c r="Q126" s="11" t="s">
        <v>187</v>
      </c>
      <c r="R126" s="11" t="s">
        <v>187</v>
      </c>
      <c r="S126" s="11" t="s">
        <v>172</v>
      </c>
      <c r="T126" s="11" t="s">
        <v>172</v>
      </c>
      <c r="U126" s="11" t="s">
        <v>187</v>
      </c>
      <c r="V126" s="11" t="s">
        <v>187</v>
      </c>
      <c r="W126" s="11" t="s">
        <v>187</v>
      </c>
      <c r="X126" s="11" t="s">
        <v>187</v>
      </c>
      <c r="Y126" s="11" t="s">
        <v>187</v>
      </c>
      <c r="Z126" s="11" t="s">
        <v>187</v>
      </c>
      <c r="AA126" s="11" t="s">
        <v>187</v>
      </c>
      <c r="AB126" s="11" t="s">
        <v>187</v>
      </c>
      <c r="AC126" s="11" t="s">
        <v>187</v>
      </c>
      <c r="AD126" s="11" t="s">
        <v>187</v>
      </c>
      <c r="AE126" s="11" t="s">
        <v>187</v>
      </c>
      <c r="AF126" s="11"/>
      <c r="AG126" s="11"/>
    </row>
    <row r="127" spans="2:33" s="4" customFormat="1" ht="28.15" customHeight="1" x14ac:dyDescent="0.15">
      <c r="B127" s="11" t="s">
        <v>557</v>
      </c>
      <c r="C127" s="11" t="s">
        <v>66</v>
      </c>
      <c r="D127" s="12" t="s">
        <v>568</v>
      </c>
      <c r="E127" s="13" t="s">
        <v>569</v>
      </c>
      <c r="F127" s="13" t="s">
        <v>570</v>
      </c>
      <c r="G127" s="16"/>
      <c r="H127" s="16"/>
      <c r="I127" s="13" t="s">
        <v>2117</v>
      </c>
      <c r="J127" s="11"/>
      <c r="K127" s="11"/>
      <c r="L127" s="11"/>
      <c r="M127" s="11" t="s">
        <v>172</v>
      </c>
      <c r="N127" s="11"/>
      <c r="O127" s="11"/>
      <c r="P127" s="11"/>
      <c r="Q127" s="11"/>
      <c r="R127" s="11"/>
      <c r="S127" s="11"/>
      <c r="T127" s="11" t="s">
        <v>172</v>
      </c>
      <c r="U127" s="11"/>
      <c r="V127" s="11"/>
      <c r="W127" s="11"/>
      <c r="X127" s="11"/>
      <c r="Y127" s="11" t="s">
        <v>172</v>
      </c>
      <c r="Z127" s="11"/>
      <c r="AA127" s="11"/>
      <c r="AB127" s="11"/>
      <c r="AC127" s="11" t="s">
        <v>172</v>
      </c>
      <c r="AD127" s="11"/>
      <c r="AE127" s="11"/>
      <c r="AF127" s="11"/>
      <c r="AG127" s="11"/>
    </row>
    <row r="128" spans="2:33" s="4" customFormat="1" ht="28.15" customHeight="1" x14ac:dyDescent="0.15">
      <c r="B128" s="11" t="s">
        <v>557</v>
      </c>
      <c r="C128" s="11" t="s">
        <v>66</v>
      </c>
      <c r="D128" s="12" t="s">
        <v>589</v>
      </c>
      <c r="E128" s="13" t="s">
        <v>590</v>
      </c>
      <c r="F128" s="13" t="s">
        <v>591</v>
      </c>
      <c r="G128" s="10" t="s">
        <v>171</v>
      </c>
      <c r="H128" s="16" t="str">
        <f>HYPERLINK("#", "http://brain-mc.jp")</f>
        <v>http://brain-mc.jp</v>
      </c>
      <c r="I128" s="13" t="s">
        <v>2118</v>
      </c>
      <c r="J128" s="11"/>
      <c r="K128" s="11"/>
      <c r="L128" s="11"/>
      <c r="M128" s="11"/>
      <c r="N128" s="11"/>
      <c r="O128" s="11"/>
      <c r="P128" s="11" t="s">
        <v>172</v>
      </c>
      <c r="Q128" s="11"/>
      <c r="R128" s="11"/>
      <c r="S128" s="11" t="s">
        <v>172</v>
      </c>
      <c r="T128" s="11" t="s">
        <v>172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 t="s">
        <v>172</v>
      </c>
      <c r="AE128" s="11"/>
      <c r="AF128" s="11"/>
      <c r="AG128" s="11"/>
    </row>
    <row r="129" spans="2:33" s="4" customFormat="1" ht="28.15" customHeight="1" x14ac:dyDescent="0.15">
      <c r="B129" s="11" t="s">
        <v>557</v>
      </c>
      <c r="C129" s="11" t="s">
        <v>66</v>
      </c>
      <c r="D129" s="12" t="s">
        <v>592</v>
      </c>
      <c r="E129" s="13" t="s">
        <v>593</v>
      </c>
      <c r="F129" s="13" t="s">
        <v>594</v>
      </c>
      <c r="G129" s="18" t="s">
        <v>171</v>
      </c>
      <c r="H129" s="16" t="str">
        <f>HYPERLINK("#", "https://hakata-mc.jp")</f>
        <v>https://hakata-mc.jp</v>
      </c>
      <c r="I129" s="13" t="s">
        <v>2119</v>
      </c>
      <c r="J129" s="11" t="s">
        <v>187</v>
      </c>
      <c r="K129" s="11" t="s">
        <v>187</v>
      </c>
      <c r="L129" s="11" t="s">
        <v>187</v>
      </c>
      <c r="M129" s="11" t="s">
        <v>187</v>
      </c>
      <c r="N129" s="11" t="s">
        <v>187</v>
      </c>
      <c r="O129" s="11" t="s">
        <v>187</v>
      </c>
      <c r="P129" s="11" t="s">
        <v>172</v>
      </c>
      <c r="Q129" s="11" t="s">
        <v>187</v>
      </c>
      <c r="R129" s="11" t="s">
        <v>187</v>
      </c>
      <c r="S129" s="11" t="s">
        <v>187</v>
      </c>
      <c r="T129" s="11" t="s">
        <v>187</v>
      </c>
      <c r="U129" s="11" t="s">
        <v>187</v>
      </c>
      <c r="V129" s="11" t="s">
        <v>187</v>
      </c>
      <c r="W129" s="11" t="s">
        <v>187</v>
      </c>
      <c r="X129" s="11" t="s">
        <v>187</v>
      </c>
      <c r="Y129" s="11" t="s">
        <v>187</v>
      </c>
      <c r="Z129" s="11" t="s">
        <v>187</v>
      </c>
      <c r="AA129" s="11" t="s">
        <v>187</v>
      </c>
      <c r="AB129" s="11" t="s">
        <v>187</v>
      </c>
      <c r="AC129" s="11" t="s">
        <v>187</v>
      </c>
      <c r="AD129" s="11" t="s">
        <v>187</v>
      </c>
      <c r="AE129" s="11" t="s">
        <v>187</v>
      </c>
      <c r="AF129" s="11"/>
      <c r="AG129" s="11" t="s">
        <v>187</v>
      </c>
    </row>
    <row r="130" spans="2:33" s="4" customFormat="1" ht="28.15" customHeight="1" x14ac:dyDescent="0.15">
      <c r="B130" s="11" t="s">
        <v>595</v>
      </c>
      <c r="C130" s="11" t="s">
        <v>84</v>
      </c>
      <c r="D130" s="12" t="s">
        <v>611</v>
      </c>
      <c r="E130" s="13" t="s">
        <v>612</v>
      </c>
      <c r="F130" s="13" t="s">
        <v>613</v>
      </c>
      <c r="G130" s="16"/>
      <c r="H130" s="16"/>
      <c r="I130" s="13" t="s">
        <v>2088</v>
      </c>
      <c r="J130" s="11"/>
      <c r="K130" s="11"/>
      <c r="L130" s="11" t="s">
        <v>179</v>
      </c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2:33" s="4" customFormat="1" ht="28.15" customHeight="1" x14ac:dyDescent="0.15">
      <c r="B131" s="11" t="s">
        <v>595</v>
      </c>
      <c r="C131" s="11" t="s">
        <v>84</v>
      </c>
      <c r="D131" s="12" t="s">
        <v>614</v>
      </c>
      <c r="E131" s="13" t="s">
        <v>615</v>
      </c>
      <c r="F131" s="13" t="s">
        <v>616</v>
      </c>
      <c r="G131" s="10" t="s">
        <v>171</v>
      </c>
      <c r="H131" s="16" t="str">
        <f>HYPERLINK("#", "http://onohospital.net")</f>
        <v>http://onohospital.net</v>
      </c>
      <c r="I131" s="13" t="s">
        <v>2120</v>
      </c>
      <c r="J131" s="11"/>
      <c r="K131" s="11"/>
      <c r="L131" s="11"/>
      <c r="M131" s="11"/>
      <c r="N131" s="11"/>
      <c r="O131" s="11"/>
      <c r="P131" s="11"/>
      <c r="Q131" s="11"/>
      <c r="R131" s="11"/>
      <c r="S131" s="11" t="s">
        <v>172</v>
      </c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>
        <v>32</v>
      </c>
    </row>
    <row r="132" spans="2:33" s="4" customFormat="1" ht="28.15" customHeight="1" x14ac:dyDescent="0.15">
      <c r="B132" s="11" t="s">
        <v>595</v>
      </c>
      <c r="C132" s="11" t="s">
        <v>84</v>
      </c>
      <c r="D132" s="12" t="s">
        <v>617</v>
      </c>
      <c r="E132" s="13" t="s">
        <v>618</v>
      </c>
      <c r="F132" s="13" t="s">
        <v>619</v>
      </c>
      <c r="G132" s="10" t="s">
        <v>171</v>
      </c>
      <c r="H132" s="16" t="str">
        <f>HYPERLINK("#", "https://www.joyamakokusai.com")</f>
        <v>https://www.joyamakokusai.com</v>
      </c>
      <c r="I132" s="13" t="s">
        <v>2121</v>
      </c>
      <c r="J132" s="11" t="s">
        <v>172</v>
      </c>
      <c r="K132" s="11"/>
      <c r="L132" s="11" t="s">
        <v>172</v>
      </c>
      <c r="M132" s="11" t="s">
        <v>172</v>
      </c>
      <c r="N132" s="11"/>
      <c r="O132" s="11" t="s">
        <v>172</v>
      </c>
      <c r="P132" s="11"/>
      <c r="Q132" s="11"/>
      <c r="R132" s="11" t="s">
        <v>179</v>
      </c>
      <c r="S132" s="11"/>
      <c r="T132" s="11"/>
      <c r="U132" s="11"/>
      <c r="V132" s="11"/>
      <c r="W132" s="11"/>
      <c r="X132" s="11"/>
      <c r="Y132" s="11" t="s">
        <v>353</v>
      </c>
      <c r="Z132" s="11"/>
      <c r="AA132" s="11"/>
      <c r="AB132" s="11"/>
      <c r="AC132" s="11"/>
      <c r="AD132" s="11"/>
      <c r="AE132" s="11"/>
      <c r="AF132" s="11"/>
      <c r="AG132" s="11"/>
    </row>
    <row r="133" spans="2:33" s="4" customFormat="1" ht="28.15" customHeight="1" x14ac:dyDescent="0.15">
      <c r="B133" s="11" t="s">
        <v>595</v>
      </c>
      <c r="C133" s="11" t="s">
        <v>84</v>
      </c>
      <c r="D133" s="12" t="s">
        <v>620</v>
      </c>
      <c r="E133" s="13" t="s">
        <v>621</v>
      </c>
      <c r="F133" s="13" t="s">
        <v>622</v>
      </c>
      <c r="G133" s="10" t="s">
        <v>171</v>
      </c>
      <c r="H133" s="16" t="str">
        <f>HYPERLINK("#", "http://www.hakujinkai-hosp.or.jp")</f>
        <v>http://www.hakujinkai-hosp.or.jp</v>
      </c>
      <c r="I133" s="13" t="s">
        <v>2122</v>
      </c>
      <c r="J133" s="11"/>
      <c r="K133" s="11"/>
      <c r="L133" s="11"/>
      <c r="M133" s="11"/>
      <c r="N133" s="11" t="s">
        <v>179</v>
      </c>
      <c r="O133" s="11"/>
      <c r="P133" s="11" t="s">
        <v>179</v>
      </c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>
        <v>35</v>
      </c>
    </row>
    <row r="134" spans="2:33" s="4" customFormat="1" ht="28.15" customHeight="1" x14ac:dyDescent="0.15">
      <c r="B134" s="11" t="s">
        <v>595</v>
      </c>
      <c r="C134" s="11" t="s">
        <v>84</v>
      </c>
      <c r="D134" s="12" t="s">
        <v>623</v>
      </c>
      <c r="E134" s="13" t="s">
        <v>624</v>
      </c>
      <c r="F134" s="13" t="s">
        <v>625</v>
      </c>
      <c r="G134" s="10" t="s">
        <v>171</v>
      </c>
      <c r="H134" s="16" t="str">
        <f>HYPERLINK("#", "http://www.abe-seikeigeka.com/")</f>
        <v>http://www.abe-seikeigeka.com/</v>
      </c>
      <c r="I134" s="13" t="s">
        <v>2094</v>
      </c>
      <c r="J134" s="11"/>
      <c r="K134" s="11"/>
      <c r="L134" s="11" t="s">
        <v>179</v>
      </c>
      <c r="M134" s="11" t="s">
        <v>179</v>
      </c>
      <c r="N134" s="11"/>
      <c r="O134" s="11"/>
      <c r="P134" s="11" t="s">
        <v>172</v>
      </c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 t="s">
        <v>172</v>
      </c>
      <c r="AD134" s="11"/>
      <c r="AE134" s="11"/>
      <c r="AF134" s="11"/>
      <c r="AG134" s="11"/>
    </row>
    <row r="135" spans="2:33" s="4" customFormat="1" ht="42" customHeight="1" x14ac:dyDescent="0.15">
      <c r="B135" s="11" t="s">
        <v>595</v>
      </c>
      <c r="C135" s="11" t="s">
        <v>84</v>
      </c>
      <c r="D135" s="12" t="s">
        <v>626</v>
      </c>
      <c r="E135" s="13" t="s">
        <v>627</v>
      </c>
      <c r="F135" s="13" t="s">
        <v>628</v>
      </c>
      <c r="G135" s="10" t="s">
        <v>171</v>
      </c>
      <c r="H135" s="16" t="str">
        <f>HYPERLINK("#", "http://www.cancer-clinic.jp")</f>
        <v>http://www.cancer-clinic.jp</v>
      </c>
      <c r="I135" s="13" t="s">
        <v>2033</v>
      </c>
      <c r="J135" s="11"/>
      <c r="K135" s="11" t="s">
        <v>187</v>
      </c>
      <c r="L135" s="11"/>
      <c r="M135" s="11" t="s">
        <v>179</v>
      </c>
      <c r="N135" s="11"/>
      <c r="O135" s="11"/>
      <c r="P135" s="11"/>
      <c r="Q135" s="11"/>
      <c r="R135" s="11"/>
      <c r="S135" s="11"/>
      <c r="T135" s="11" t="s">
        <v>187</v>
      </c>
      <c r="U135" s="11" t="s">
        <v>187</v>
      </c>
      <c r="V135" s="11" t="s">
        <v>187</v>
      </c>
      <c r="W135" s="11" t="s">
        <v>187</v>
      </c>
      <c r="X135" s="11" t="s">
        <v>187</v>
      </c>
      <c r="Y135" s="11" t="s">
        <v>187</v>
      </c>
      <c r="Z135" s="11" t="s">
        <v>187</v>
      </c>
      <c r="AA135" s="11" t="s">
        <v>187</v>
      </c>
      <c r="AB135" s="11" t="s">
        <v>187</v>
      </c>
      <c r="AC135" s="11" t="s">
        <v>187</v>
      </c>
      <c r="AD135" s="11" t="s">
        <v>187</v>
      </c>
      <c r="AE135" s="11" t="s">
        <v>187</v>
      </c>
      <c r="AF135" s="11"/>
      <c r="AG135" s="11"/>
    </row>
    <row r="136" spans="2:33" s="4" customFormat="1" ht="28.15" customHeight="1" x14ac:dyDescent="0.15">
      <c r="B136" s="11" t="s">
        <v>595</v>
      </c>
      <c r="C136" s="11" t="s">
        <v>84</v>
      </c>
      <c r="D136" s="12" t="s">
        <v>629</v>
      </c>
      <c r="E136" s="13" t="s">
        <v>630</v>
      </c>
      <c r="F136" s="13" t="s">
        <v>631</v>
      </c>
      <c r="G136" s="10" t="s">
        <v>171</v>
      </c>
      <c r="H136" s="16" t="str">
        <f>HYPERLINK("#", "http://www.hirai-clinic.info")</f>
        <v>http://www.hirai-clinic.info</v>
      </c>
      <c r="I136" s="13" t="s">
        <v>2123</v>
      </c>
      <c r="J136" s="11" t="s">
        <v>172</v>
      </c>
      <c r="K136" s="11" t="s">
        <v>215</v>
      </c>
      <c r="L136" s="11" t="s">
        <v>172</v>
      </c>
      <c r="M136" s="11" t="s">
        <v>179</v>
      </c>
      <c r="N136" s="11" t="s">
        <v>179</v>
      </c>
      <c r="O136" s="11" t="s">
        <v>172</v>
      </c>
      <c r="P136" s="11" t="s">
        <v>179</v>
      </c>
      <c r="Q136" s="11" t="s">
        <v>172</v>
      </c>
      <c r="R136" s="11" t="s">
        <v>172</v>
      </c>
      <c r="S136" s="11" t="s">
        <v>179</v>
      </c>
      <c r="T136" s="11"/>
      <c r="U136" s="11"/>
      <c r="V136" s="11"/>
      <c r="W136" s="11"/>
      <c r="X136" s="11" t="s">
        <v>172</v>
      </c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2:33" s="4" customFormat="1" ht="42" customHeight="1" x14ac:dyDescent="0.15">
      <c r="B137" s="11" t="s">
        <v>595</v>
      </c>
      <c r="C137" s="11" t="s">
        <v>77</v>
      </c>
      <c r="D137" s="12" t="s">
        <v>602</v>
      </c>
      <c r="E137" s="13" t="s">
        <v>603</v>
      </c>
      <c r="F137" s="13" t="s">
        <v>604</v>
      </c>
      <c r="G137" s="18" t="s">
        <v>171</v>
      </c>
      <c r="H137" s="16" t="str">
        <f>HYPERLINK("#", "http://sazanka-zaitaku.info")</f>
        <v>http://sazanka-zaitaku.info</v>
      </c>
      <c r="I137" s="13" t="s">
        <v>2033</v>
      </c>
      <c r="J137" s="11" t="s">
        <v>172</v>
      </c>
      <c r="K137" s="11" t="s">
        <v>208</v>
      </c>
      <c r="L137" s="11"/>
      <c r="M137" s="11"/>
      <c r="N137" s="11"/>
      <c r="O137" s="11"/>
      <c r="P137" s="11"/>
      <c r="Q137" s="11"/>
      <c r="R137" s="11" t="s">
        <v>172</v>
      </c>
      <c r="S137" s="11" t="s">
        <v>172</v>
      </c>
      <c r="T137" s="11" t="s">
        <v>172</v>
      </c>
      <c r="U137" s="11" t="s">
        <v>172</v>
      </c>
      <c r="V137" s="11" t="s">
        <v>172</v>
      </c>
      <c r="W137" s="11" t="s">
        <v>172</v>
      </c>
      <c r="X137" s="11" t="s">
        <v>172</v>
      </c>
      <c r="Y137" s="11" t="s">
        <v>172</v>
      </c>
      <c r="Z137" s="11" t="s">
        <v>172</v>
      </c>
      <c r="AA137" s="11" t="s">
        <v>172</v>
      </c>
      <c r="AB137" s="11" t="s">
        <v>172</v>
      </c>
      <c r="AC137" s="11" t="s">
        <v>172</v>
      </c>
      <c r="AD137" s="11" t="s">
        <v>172</v>
      </c>
      <c r="AE137" s="11" t="s">
        <v>172</v>
      </c>
      <c r="AF137" s="11" t="s">
        <v>174</v>
      </c>
      <c r="AG137" s="11"/>
    </row>
    <row r="138" spans="2:33" s="4" customFormat="1" ht="28.15" customHeight="1" x14ac:dyDescent="0.15">
      <c r="B138" s="11" t="s">
        <v>595</v>
      </c>
      <c r="C138" s="11" t="s">
        <v>77</v>
      </c>
      <c r="D138" s="12" t="s">
        <v>605</v>
      </c>
      <c r="E138" s="13" t="s">
        <v>606</v>
      </c>
      <c r="F138" s="13" t="s">
        <v>607</v>
      </c>
      <c r="G138" s="16"/>
      <c r="H138" s="16"/>
      <c r="I138" s="13" t="s">
        <v>2124</v>
      </c>
      <c r="J138" s="11" t="s">
        <v>172</v>
      </c>
      <c r="K138" s="11" t="s">
        <v>183</v>
      </c>
      <c r="L138" s="11" t="s">
        <v>172</v>
      </c>
      <c r="M138" s="11" t="s">
        <v>172</v>
      </c>
      <c r="N138" s="11" t="s">
        <v>187</v>
      </c>
      <c r="O138" s="11" t="s">
        <v>187</v>
      </c>
      <c r="P138" s="11"/>
      <c r="Q138" s="11" t="s">
        <v>187</v>
      </c>
      <c r="R138" s="11" t="s">
        <v>172</v>
      </c>
      <c r="S138" s="11" t="s">
        <v>187</v>
      </c>
      <c r="T138" s="11" t="s">
        <v>187</v>
      </c>
      <c r="U138" s="11" t="s">
        <v>187</v>
      </c>
      <c r="V138" s="11" t="s">
        <v>187</v>
      </c>
      <c r="W138" s="11" t="s">
        <v>187</v>
      </c>
      <c r="X138" s="11" t="s">
        <v>187</v>
      </c>
      <c r="Y138" s="11" t="s">
        <v>172</v>
      </c>
      <c r="Z138" s="11" t="s">
        <v>187</v>
      </c>
      <c r="AA138" s="11" t="s">
        <v>187</v>
      </c>
      <c r="AB138" s="11" t="s">
        <v>172</v>
      </c>
      <c r="AC138" s="11" t="s">
        <v>172</v>
      </c>
      <c r="AD138" s="11" t="s">
        <v>187</v>
      </c>
      <c r="AE138" s="11" t="s">
        <v>187</v>
      </c>
      <c r="AF138" s="11"/>
      <c r="AG138" s="11"/>
    </row>
    <row r="139" spans="2:33" s="4" customFormat="1" ht="55.9" customHeight="1" x14ac:dyDescent="0.15">
      <c r="B139" s="11" t="s">
        <v>595</v>
      </c>
      <c r="C139" s="11" t="s">
        <v>94</v>
      </c>
      <c r="D139" s="12" t="s">
        <v>596</v>
      </c>
      <c r="E139" s="13" t="s">
        <v>597</v>
      </c>
      <c r="F139" s="13" t="s">
        <v>598</v>
      </c>
      <c r="G139" s="18" t="s">
        <v>171</v>
      </c>
      <c r="H139" s="16" t="str">
        <f>HYPERLINK("#", "https://www.huji-youjou.com")</f>
        <v>https://www.huji-youjou.com</v>
      </c>
      <c r="I139" s="13" t="s">
        <v>2117</v>
      </c>
      <c r="J139" s="11" t="s">
        <v>187</v>
      </c>
      <c r="K139" s="11" t="s">
        <v>187</v>
      </c>
      <c r="L139" s="11" t="s">
        <v>172</v>
      </c>
      <c r="M139" s="11" t="s">
        <v>187</v>
      </c>
      <c r="N139" s="11" t="s">
        <v>187</v>
      </c>
      <c r="O139" s="11" t="s">
        <v>187</v>
      </c>
      <c r="P139" s="11"/>
      <c r="Q139" s="11" t="s">
        <v>187</v>
      </c>
      <c r="R139" s="11" t="s">
        <v>187</v>
      </c>
      <c r="S139" s="11" t="s">
        <v>187</v>
      </c>
      <c r="T139" s="11" t="s">
        <v>187</v>
      </c>
      <c r="U139" s="11" t="s">
        <v>187</v>
      </c>
      <c r="V139" s="11" t="s">
        <v>187</v>
      </c>
      <c r="W139" s="11" t="s">
        <v>187</v>
      </c>
      <c r="X139" s="11" t="s">
        <v>187</v>
      </c>
      <c r="Y139" s="11" t="s">
        <v>187</v>
      </c>
      <c r="Z139" s="11" t="s">
        <v>187</v>
      </c>
      <c r="AA139" s="11" t="s">
        <v>187</v>
      </c>
      <c r="AB139" s="11" t="s">
        <v>187</v>
      </c>
      <c r="AC139" s="11" t="s">
        <v>187</v>
      </c>
      <c r="AD139" s="11" t="s">
        <v>187</v>
      </c>
      <c r="AE139" s="11" t="s">
        <v>187</v>
      </c>
      <c r="AF139" s="11"/>
      <c r="AG139" s="11" t="s">
        <v>187</v>
      </c>
    </row>
    <row r="140" spans="2:33" s="4" customFormat="1" ht="42" customHeight="1" x14ac:dyDescent="0.15">
      <c r="B140" s="11" t="s">
        <v>595</v>
      </c>
      <c r="C140" s="11" t="s">
        <v>94</v>
      </c>
      <c r="D140" s="12" t="s">
        <v>599</v>
      </c>
      <c r="E140" s="13" t="s">
        <v>600</v>
      </c>
      <c r="F140" s="13" t="s">
        <v>601</v>
      </c>
      <c r="G140" s="10" t="s">
        <v>171</v>
      </c>
      <c r="H140" s="16" t="str">
        <f>HYPERLINK("#", "http://www.kanamiya-clinic.com")</f>
        <v>http://www.kanamiya-clinic.com</v>
      </c>
      <c r="I140" s="13" t="s">
        <v>2125</v>
      </c>
      <c r="J140" s="11"/>
      <c r="K140" s="11"/>
      <c r="L140" s="11"/>
      <c r="M140" s="11"/>
      <c r="N140" s="11"/>
      <c r="O140" s="11"/>
      <c r="P140" s="11" t="s">
        <v>172</v>
      </c>
      <c r="Q140" s="11"/>
      <c r="R140" s="11"/>
      <c r="S140" s="11" t="s">
        <v>172</v>
      </c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2:33" s="4" customFormat="1" ht="42" customHeight="1" x14ac:dyDescent="0.15">
      <c r="B141" s="11" t="s">
        <v>595</v>
      </c>
      <c r="C141" s="11" t="s">
        <v>94</v>
      </c>
      <c r="D141" s="12" t="s">
        <v>608</v>
      </c>
      <c r="E141" s="13" t="s">
        <v>609</v>
      </c>
      <c r="F141" s="13" t="s">
        <v>610</v>
      </c>
      <c r="G141" s="18" t="s">
        <v>171</v>
      </c>
      <c r="H141" s="16" t="str">
        <f>HYPERLINK("#", "https://medkyu.com")</f>
        <v>https://medkyu.com</v>
      </c>
      <c r="I141" s="13" t="s">
        <v>2126</v>
      </c>
      <c r="J141" s="11" t="s">
        <v>172</v>
      </c>
      <c r="K141" s="11" t="s">
        <v>208</v>
      </c>
      <c r="L141" s="11" t="s">
        <v>179</v>
      </c>
      <c r="M141" s="11" t="s">
        <v>172</v>
      </c>
      <c r="N141" s="11" t="s">
        <v>187</v>
      </c>
      <c r="O141" s="11" t="s">
        <v>187</v>
      </c>
      <c r="P141" s="11"/>
      <c r="Q141" s="11" t="s">
        <v>187</v>
      </c>
      <c r="R141" s="11" t="s">
        <v>179</v>
      </c>
      <c r="S141" s="11" t="s">
        <v>179</v>
      </c>
      <c r="T141" s="11" t="s">
        <v>187</v>
      </c>
      <c r="U141" s="11" t="s">
        <v>187</v>
      </c>
      <c r="V141" s="11" t="s">
        <v>172</v>
      </c>
      <c r="W141" s="11" t="s">
        <v>187</v>
      </c>
      <c r="X141" s="11" t="s">
        <v>172</v>
      </c>
      <c r="Y141" s="11" t="s">
        <v>187</v>
      </c>
      <c r="Z141" s="11" t="s">
        <v>172</v>
      </c>
      <c r="AA141" s="11" t="s">
        <v>187</v>
      </c>
      <c r="AB141" s="11" t="s">
        <v>172</v>
      </c>
      <c r="AC141" s="11" t="s">
        <v>187</v>
      </c>
      <c r="AD141" s="11" t="s">
        <v>187</v>
      </c>
      <c r="AE141" s="11" t="s">
        <v>187</v>
      </c>
      <c r="AF141" s="11" t="s">
        <v>174</v>
      </c>
      <c r="AG141" s="11" t="s">
        <v>187</v>
      </c>
    </row>
    <row r="142" spans="2:33" s="4" customFormat="1" ht="28.15" customHeight="1" x14ac:dyDescent="0.15">
      <c r="B142" s="11" t="s">
        <v>632</v>
      </c>
      <c r="C142" s="11" t="s">
        <v>68</v>
      </c>
      <c r="D142" s="12" t="s">
        <v>639</v>
      </c>
      <c r="E142" s="13" t="s">
        <v>640</v>
      </c>
      <c r="F142" s="13" t="s">
        <v>641</v>
      </c>
      <c r="G142" s="10" t="s">
        <v>171</v>
      </c>
      <c r="H142" s="16" t="str">
        <f>HYPERLINK("#", "http://www.fukuokazaitaku.jp/")</f>
        <v>http://www.fukuokazaitaku.jp/</v>
      </c>
      <c r="I142" s="13" t="s">
        <v>2033</v>
      </c>
      <c r="J142" s="11" t="s">
        <v>172</v>
      </c>
      <c r="K142" s="11" t="s">
        <v>173</v>
      </c>
      <c r="L142" s="11" t="s">
        <v>172</v>
      </c>
      <c r="M142" s="11" t="s">
        <v>172</v>
      </c>
      <c r="N142" s="11"/>
      <c r="O142" s="11"/>
      <c r="P142" s="11"/>
      <c r="Q142" s="11"/>
      <c r="R142" s="11" t="s">
        <v>172</v>
      </c>
      <c r="S142" s="11" t="s">
        <v>172</v>
      </c>
      <c r="T142" s="11" t="s">
        <v>172</v>
      </c>
      <c r="U142" s="11" t="s">
        <v>172</v>
      </c>
      <c r="V142" s="11" t="s">
        <v>172</v>
      </c>
      <c r="W142" s="11" t="s">
        <v>172</v>
      </c>
      <c r="X142" s="11" t="s">
        <v>172</v>
      </c>
      <c r="Y142" s="11" t="s">
        <v>172</v>
      </c>
      <c r="Z142" s="11" t="s">
        <v>172</v>
      </c>
      <c r="AA142" s="11" t="s">
        <v>172</v>
      </c>
      <c r="AB142" s="11" t="s">
        <v>172</v>
      </c>
      <c r="AC142" s="11" t="s">
        <v>172</v>
      </c>
      <c r="AD142" s="11" t="s">
        <v>172</v>
      </c>
      <c r="AE142" s="11"/>
      <c r="AF142" s="11" t="s">
        <v>174</v>
      </c>
      <c r="AG142" s="11" t="s">
        <v>187</v>
      </c>
    </row>
    <row r="143" spans="2:33" s="4" customFormat="1" ht="28.15" customHeight="1" x14ac:dyDescent="0.15">
      <c r="B143" s="11" t="s">
        <v>632</v>
      </c>
      <c r="C143" s="11" t="s">
        <v>68</v>
      </c>
      <c r="D143" s="12" t="s">
        <v>642</v>
      </c>
      <c r="E143" s="13" t="s">
        <v>643</v>
      </c>
      <c r="F143" s="13" t="s">
        <v>644</v>
      </c>
      <c r="G143" s="10" t="s">
        <v>171</v>
      </c>
      <c r="H143" s="16" t="str">
        <f>HYPERLINK("#", "https://kanenokuma-hp.jp/")</f>
        <v>https://kanenokuma-hp.jp/</v>
      </c>
      <c r="I143" s="13" t="s">
        <v>2127</v>
      </c>
      <c r="J143" s="11"/>
      <c r="K143" s="11"/>
      <c r="L143" s="11"/>
      <c r="M143" s="11"/>
      <c r="N143" s="11"/>
      <c r="O143" s="11"/>
      <c r="P143" s="11" t="s">
        <v>172</v>
      </c>
      <c r="Q143" s="11" t="s">
        <v>172</v>
      </c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>
        <v>395</v>
      </c>
    </row>
    <row r="144" spans="2:33" s="4" customFormat="1" ht="28.15" customHeight="1" x14ac:dyDescent="0.15">
      <c r="B144" s="11" t="s">
        <v>632</v>
      </c>
      <c r="C144" s="11" t="s">
        <v>41</v>
      </c>
      <c r="D144" s="12" t="s">
        <v>636</v>
      </c>
      <c r="E144" s="13" t="s">
        <v>637</v>
      </c>
      <c r="F144" s="13" t="s">
        <v>638</v>
      </c>
      <c r="G144" s="10" t="s">
        <v>171</v>
      </c>
      <c r="H144" s="16" t="str">
        <f>HYPERLINK("#", "http://www.keiaien.org")</f>
        <v>http://www.keiaien.org</v>
      </c>
      <c r="I144" s="13" t="s">
        <v>2033</v>
      </c>
      <c r="J144" s="11"/>
      <c r="K144" s="11"/>
      <c r="L144" s="11"/>
      <c r="M144" s="11" t="s">
        <v>172</v>
      </c>
      <c r="N144" s="11" t="s">
        <v>172</v>
      </c>
      <c r="O144" s="11"/>
      <c r="P144" s="11"/>
      <c r="Q144" s="11"/>
      <c r="R144" s="11"/>
      <c r="S144" s="11"/>
      <c r="T144" s="11" t="s">
        <v>172</v>
      </c>
      <c r="U144" s="11"/>
      <c r="V144" s="11"/>
      <c r="W144" s="11"/>
      <c r="X144" s="11"/>
      <c r="Y144" s="11" t="s">
        <v>172</v>
      </c>
      <c r="Z144" s="11" t="s">
        <v>172</v>
      </c>
      <c r="AA144" s="11"/>
      <c r="AB144" s="11" t="s">
        <v>172</v>
      </c>
      <c r="AC144" s="11" t="s">
        <v>172</v>
      </c>
      <c r="AD144" s="11"/>
      <c r="AE144" s="11"/>
      <c r="AF144" s="11"/>
      <c r="AG144" s="11"/>
    </row>
    <row r="145" spans="2:33" s="4" customFormat="1" ht="28.15" customHeight="1" x14ac:dyDescent="0.15">
      <c r="B145" s="11" t="s">
        <v>632</v>
      </c>
      <c r="C145" s="11" t="s">
        <v>1</v>
      </c>
      <c r="D145" s="12" t="s">
        <v>633</v>
      </c>
      <c r="E145" s="13" t="s">
        <v>634</v>
      </c>
      <c r="F145" s="13" t="s">
        <v>635</v>
      </c>
      <c r="G145" s="16"/>
      <c r="H145" s="16" t="s">
        <v>187</v>
      </c>
      <c r="I145" s="13" t="s">
        <v>2128</v>
      </c>
      <c r="J145" s="11" t="s">
        <v>172</v>
      </c>
      <c r="K145" s="11" t="s">
        <v>187</v>
      </c>
      <c r="L145" s="11" t="s">
        <v>172</v>
      </c>
      <c r="M145" s="11" t="s">
        <v>172</v>
      </c>
      <c r="N145" s="11"/>
      <c r="O145" s="11"/>
      <c r="P145" s="11"/>
      <c r="Q145" s="11"/>
      <c r="R145" s="11"/>
      <c r="S145" s="11" t="s">
        <v>172</v>
      </c>
      <c r="T145" s="11" t="s">
        <v>172</v>
      </c>
      <c r="U145" s="11" t="s">
        <v>187</v>
      </c>
      <c r="V145" s="11" t="s">
        <v>187</v>
      </c>
      <c r="W145" s="11" t="s">
        <v>187</v>
      </c>
      <c r="X145" s="11" t="s">
        <v>187</v>
      </c>
      <c r="Y145" s="11" t="s">
        <v>187</v>
      </c>
      <c r="Z145" s="11" t="s">
        <v>187</v>
      </c>
      <c r="AA145" s="11" t="s">
        <v>187</v>
      </c>
      <c r="AB145" s="11" t="s">
        <v>187</v>
      </c>
      <c r="AC145" s="11" t="s">
        <v>187</v>
      </c>
      <c r="AD145" s="11" t="s">
        <v>187</v>
      </c>
      <c r="AE145" s="11" t="s">
        <v>187</v>
      </c>
      <c r="AF145" s="11"/>
      <c r="AG145" s="11"/>
    </row>
    <row r="146" spans="2:33" s="4" customFormat="1" ht="27.75" customHeight="1" x14ac:dyDescent="0.15">
      <c r="B146" s="11" t="s">
        <v>645</v>
      </c>
      <c r="C146" s="11" t="s">
        <v>29</v>
      </c>
      <c r="D146" s="12" t="s">
        <v>646</v>
      </c>
      <c r="E146" s="13" t="s">
        <v>647</v>
      </c>
      <c r="F146" s="13" t="s">
        <v>648</v>
      </c>
      <c r="G146" s="10" t="s">
        <v>171</v>
      </c>
      <c r="H146" s="16" t="str">
        <f>HYPERLINK("#", "http://minoda-clinic.com/")</f>
        <v>http://minoda-clinic.com/</v>
      </c>
      <c r="I146" s="13" t="s">
        <v>2129</v>
      </c>
      <c r="J146" s="11" t="s">
        <v>179</v>
      </c>
      <c r="K146" s="11"/>
      <c r="L146" s="11" t="s">
        <v>179</v>
      </c>
      <c r="M146" s="11" t="s">
        <v>179</v>
      </c>
      <c r="N146" s="11" t="s">
        <v>179</v>
      </c>
      <c r="O146" s="11" t="s">
        <v>179</v>
      </c>
      <c r="P146" s="11"/>
      <c r="Q146" s="11"/>
      <c r="R146" s="11" t="s">
        <v>179</v>
      </c>
      <c r="S146" s="11" t="s">
        <v>179</v>
      </c>
      <c r="T146" s="11"/>
      <c r="U146" s="11" t="s">
        <v>172</v>
      </c>
      <c r="V146" s="11"/>
      <c r="W146" s="11"/>
      <c r="X146" s="11"/>
      <c r="Y146" s="11"/>
      <c r="Z146" s="11" t="s">
        <v>172</v>
      </c>
      <c r="AA146" s="11"/>
      <c r="AB146" s="11"/>
      <c r="AC146" s="11"/>
      <c r="AD146" s="11"/>
      <c r="AE146" s="11"/>
      <c r="AF146" s="11"/>
      <c r="AG146" s="11"/>
    </row>
    <row r="147" spans="2:33" s="4" customFormat="1" ht="28.15" customHeight="1" x14ac:dyDescent="0.15">
      <c r="B147" s="11" t="s">
        <v>645</v>
      </c>
      <c r="C147" s="11" t="s">
        <v>29</v>
      </c>
      <c r="D147" s="12" t="s">
        <v>649</v>
      </c>
      <c r="E147" s="13" t="s">
        <v>650</v>
      </c>
      <c r="F147" s="13" t="s">
        <v>651</v>
      </c>
      <c r="G147" s="16"/>
      <c r="H147" s="16"/>
      <c r="I147" s="13" t="s">
        <v>2041</v>
      </c>
      <c r="J147" s="11" t="s">
        <v>179</v>
      </c>
      <c r="K147" s="11" t="s">
        <v>183</v>
      </c>
      <c r="L147" s="11"/>
      <c r="M147" s="11" t="s">
        <v>172</v>
      </c>
      <c r="N147" s="11"/>
      <c r="O147" s="11" t="s">
        <v>172</v>
      </c>
      <c r="P147" s="11"/>
      <c r="Q147" s="11"/>
      <c r="R147" s="11"/>
      <c r="S147" s="11"/>
      <c r="T147" s="11"/>
      <c r="U147" s="11"/>
      <c r="V147" s="11"/>
      <c r="W147" s="11"/>
      <c r="X147" s="11" t="s">
        <v>172</v>
      </c>
      <c r="Y147" s="11"/>
      <c r="Z147" s="11"/>
      <c r="AA147" s="11"/>
      <c r="AB147" s="11"/>
      <c r="AC147" s="11"/>
      <c r="AD147" s="11"/>
      <c r="AE147" s="11"/>
      <c r="AF147" s="11" t="s">
        <v>174</v>
      </c>
      <c r="AG147" s="11"/>
    </row>
    <row r="148" spans="2:33" s="4" customFormat="1" ht="28.15" customHeight="1" x14ac:dyDescent="0.15">
      <c r="B148" s="11" t="s">
        <v>645</v>
      </c>
      <c r="C148" s="11" t="s">
        <v>29</v>
      </c>
      <c r="D148" s="12" t="s">
        <v>656</v>
      </c>
      <c r="E148" s="13" t="s">
        <v>657</v>
      </c>
      <c r="F148" s="13" t="s">
        <v>658</v>
      </c>
      <c r="G148" s="18" t="s">
        <v>171</v>
      </c>
      <c r="H148" s="16" t="str">
        <f>HYPERLINK("#", "https://www.hirahashi-cl.com")</f>
        <v>https://www.hirahashi-cl.com</v>
      </c>
      <c r="I148" s="13" t="s">
        <v>2130</v>
      </c>
      <c r="J148" s="11" t="s">
        <v>179</v>
      </c>
      <c r="K148" s="11" t="s">
        <v>265</v>
      </c>
      <c r="L148" s="11" t="s">
        <v>172</v>
      </c>
      <c r="M148" s="11" t="s">
        <v>172</v>
      </c>
      <c r="N148" s="11"/>
      <c r="O148" s="11"/>
      <c r="P148" s="11"/>
      <c r="Q148" s="11"/>
      <c r="R148" s="11" t="s">
        <v>179</v>
      </c>
      <c r="S148" s="11"/>
      <c r="T148" s="11" t="s">
        <v>172</v>
      </c>
      <c r="U148" s="11" t="s">
        <v>172</v>
      </c>
      <c r="V148" s="11"/>
      <c r="W148" s="11"/>
      <c r="X148" s="11"/>
      <c r="Y148" s="11"/>
      <c r="Z148" s="11"/>
      <c r="AA148" s="11"/>
      <c r="AB148" s="11"/>
      <c r="AC148" s="11" t="s">
        <v>172</v>
      </c>
      <c r="AD148" s="11"/>
      <c r="AE148" s="11"/>
      <c r="AF148" s="11"/>
      <c r="AG148" s="11"/>
    </row>
    <row r="149" spans="2:33" s="4" customFormat="1" ht="28.15" customHeight="1" x14ac:dyDescent="0.15">
      <c r="B149" s="11" t="s">
        <v>645</v>
      </c>
      <c r="C149" s="11" t="s">
        <v>30</v>
      </c>
      <c r="D149" s="12" t="s">
        <v>652</v>
      </c>
      <c r="E149" s="13" t="s">
        <v>653</v>
      </c>
      <c r="F149" s="13" t="s">
        <v>654</v>
      </c>
      <c r="G149" s="10" t="s">
        <v>171</v>
      </c>
      <c r="H149" s="16" t="s">
        <v>655</v>
      </c>
      <c r="I149" s="13" t="s">
        <v>2131</v>
      </c>
      <c r="J149" s="11" t="s">
        <v>172</v>
      </c>
      <c r="K149" s="11" t="s">
        <v>173</v>
      </c>
      <c r="L149" s="11" t="s">
        <v>172</v>
      </c>
      <c r="M149" s="11" t="s">
        <v>172</v>
      </c>
      <c r="N149" s="11"/>
      <c r="O149" s="11"/>
      <c r="P149" s="11"/>
      <c r="Q149" s="11"/>
      <c r="R149" s="11" t="s">
        <v>172</v>
      </c>
      <c r="S149" s="11" t="s">
        <v>179</v>
      </c>
      <c r="T149" s="11" t="s">
        <v>172</v>
      </c>
      <c r="U149" s="11" t="s">
        <v>172</v>
      </c>
      <c r="V149" s="11"/>
      <c r="W149" s="11"/>
      <c r="X149" s="11" t="s">
        <v>172</v>
      </c>
      <c r="Y149" s="11"/>
      <c r="Z149" s="11" t="s">
        <v>172</v>
      </c>
      <c r="AA149" s="11"/>
      <c r="AB149" s="11" t="s">
        <v>172</v>
      </c>
      <c r="AC149" s="11" t="s">
        <v>172</v>
      </c>
      <c r="AD149" s="11"/>
      <c r="AE149" s="11"/>
      <c r="AF149" s="11" t="s">
        <v>174</v>
      </c>
      <c r="AG149" s="11"/>
    </row>
    <row r="150" spans="2:33" s="4" customFormat="1" ht="28.15" customHeight="1" x14ac:dyDescent="0.15">
      <c r="B150" s="11" t="s">
        <v>659</v>
      </c>
      <c r="C150" s="11" t="s">
        <v>78</v>
      </c>
      <c r="D150" s="12" t="s">
        <v>660</v>
      </c>
      <c r="E150" s="13" t="s">
        <v>661</v>
      </c>
      <c r="F150" s="13" t="s">
        <v>662</v>
      </c>
      <c r="G150" s="18" t="s">
        <v>171</v>
      </c>
      <c r="H150" s="16" t="str">
        <f>HYPERLINK("#", "https://morihara-cl.jp")</f>
        <v>https://morihara-cl.jp</v>
      </c>
      <c r="I150" s="13" t="s">
        <v>2073</v>
      </c>
      <c r="J150" s="11" t="s">
        <v>179</v>
      </c>
      <c r="K150" s="11" t="s">
        <v>265</v>
      </c>
      <c r="L150" s="11" t="s">
        <v>179</v>
      </c>
      <c r="M150" s="11"/>
      <c r="N150" s="11"/>
      <c r="O150" s="11"/>
      <c r="P150" s="11"/>
      <c r="Q150" s="11"/>
      <c r="R150" s="11"/>
      <c r="S150" s="11"/>
      <c r="T150" s="11"/>
      <c r="U150" s="11" t="s">
        <v>172</v>
      </c>
      <c r="V150" s="11"/>
      <c r="W150" s="11"/>
      <c r="X150" s="11"/>
      <c r="Y150" s="11" t="s">
        <v>172</v>
      </c>
      <c r="Z150" s="11"/>
      <c r="AA150" s="11"/>
      <c r="AB150" s="11"/>
      <c r="AC150" s="11"/>
      <c r="AD150" s="11"/>
      <c r="AE150" s="11"/>
      <c r="AF150" s="11"/>
      <c r="AG150" s="11"/>
    </row>
    <row r="151" spans="2:33" s="4" customFormat="1" ht="28.15" customHeight="1" x14ac:dyDescent="0.15">
      <c r="B151" s="11" t="s">
        <v>659</v>
      </c>
      <c r="C151" s="11" t="s">
        <v>78</v>
      </c>
      <c r="D151" s="12" t="s">
        <v>663</v>
      </c>
      <c r="E151" s="13" t="s">
        <v>664</v>
      </c>
      <c r="F151" s="13" t="s">
        <v>665</v>
      </c>
      <c r="G151" s="18" t="s">
        <v>171</v>
      </c>
      <c r="H151" s="16" t="str">
        <f>HYPERLINK("#", "https://ekiminami.jp")</f>
        <v>https://ekiminami.jp</v>
      </c>
      <c r="I151" s="13" t="s">
        <v>2132</v>
      </c>
      <c r="J151" s="11"/>
      <c r="K151" s="11"/>
      <c r="L151" s="11"/>
      <c r="M151" s="11"/>
      <c r="N151" s="11"/>
      <c r="O151" s="11"/>
      <c r="P151" s="11"/>
      <c r="Q151" s="11"/>
      <c r="R151" s="11" t="s">
        <v>179</v>
      </c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2:33" s="4" customFormat="1" ht="28.15" customHeight="1" x14ac:dyDescent="0.15">
      <c r="B152" s="11" t="s">
        <v>659</v>
      </c>
      <c r="C152" s="11" t="s">
        <v>78</v>
      </c>
      <c r="D152" s="12" t="s">
        <v>666</v>
      </c>
      <c r="E152" s="13" t="s">
        <v>667</v>
      </c>
      <c r="F152" s="13" t="s">
        <v>668</v>
      </c>
      <c r="G152" s="17"/>
      <c r="H152" s="16"/>
      <c r="I152" s="13" t="s">
        <v>2133</v>
      </c>
      <c r="J152" s="11"/>
      <c r="K152" s="11"/>
      <c r="L152" s="11" t="s">
        <v>172</v>
      </c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 t="s">
        <v>172</v>
      </c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2:33" s="4" customFormat="1" ht="28.15" customHeight="1" x14ac:dyDescent="0.15">
      <c r="B153" s="11" t="s">
        <v>659</v>
      </c>
      <c r="C153" s="11" t="s">
        <v>78</v>
      </c>
      <c r="D153" s="12" t="s">
        <v>669</v>
      </c>
      <c r="E153" s="13" t="s">
        <v>670</v>
      </c>
      <c r="F153" s="13" t="s">
        <v>671</v>
      </c>
      <c r="G153" s="10" t="s">
        <v>171</v>
      </c>
      <c r="H153" s="16" t="str">
        <f>HYPERLINK("#", "http://kouryookai-fukuoka.jimodofree.com")</f>
        <v>http://kouryookai-fukuoka.jimodofree.com</v>
      </c>
      <c r="I153" s="13" t="s">
        <v>2033</v>
      </c>
      <c r="J153" s="11"/>
      <c r="K153" s="11"/>
      <c r="L153" s="11"/>
      <c r="M153" s="11" t="s">
        <v>172</v>
      </c>
      <c r="N153" s="11" t="s">
        <v>172</v>
      </c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2:33" s="4" customFormat="1" ht="28.15" customHeight="1" x14ac:dyDescent="0.15">
      <c r="B154" s="11" t="s">
        <v>659</v>
      </c>
      <c r="C154" s="11" t="s">
        <v>78</v>
      </c>
      <c r="D154" s="12" t="s">
        <v>672</v>
      </c>
      <c r="E154" s="13" t="s">
        <v>673</v>
      </c>
      <c r="F154" s="13" t="s">
        <v>674</v>
      </c>
      <c r="G154" s="10" t="s">
        <v>171</v>
      </c>
      <c r="H154" s="16" t="str">
        <f>HYPERLINK("#", "http://kubikoshi.com")</f>
        <v>http://kubikoshi.com</v>
      </c>
      <c r="I154" s="13" t="s">
        <v>2046</v>
      </c>
      <c r="J154" s="11"/>
      <c r="K154" s="11" t="s">
        <v>187</v>
      </c>
      <c r="L154" s="11"/>
      <c r="M154" s="11"/>
      <c r="N154" s="11"/>
      <c r="O154" s="11"/>
      <c r="P154" s="11" t="s">
        <v>172</v>
      </c>
      <c r="Q154" s="11"/>
      <c r="R154" s="11"/>
      <c r="S154" s="11" t="s">
        <v>172</v>
      </c>
      <c r="T154" s="11" t="s">
        <v>187</v>
      </c>
      <c r="U154" s="11" t="s">
        <v>187</v>
      </c>
      <c r="V154" s="11" t="s">
        <v>187</v>
      </c>
      <c r="W154" s="11" t="s">
        <v>187</v>
      </c>
      <c r="X154" s="11" t="s">
        <v>187</v>
      </c>
      <c r="Y154" s="11" t="s">
        <v>187</v>
      </c>
      <c r="Z154" s="11" t="s">
        <v>187</v>
      </c>
      <c r="AA154" s="11" t="s">
        <v>187</v>
      </c>
      <c r="AB154" s="11" t="s">
        <v>187</v>
      </c>
      <c r="AC154" s="11" t="s">
        <v>187</v>
      </c>
      <c r="AD154" s="11" t="s">
        <v>187</v>
      </c>
      <c r="AE154" s="11" t="s">
        <v>187</v>
      </c>
      <c r="AF154" s="11"/>
      <c r="AG154" s="11"/>
    </row>
    <row r="155" spans="2:33" s="4" customFormat="1" ht="42" customHeight="1" x14ac:dyDescent="0.15">
      <c r="B155" s="11" t="s">
        <v>659</v>
      </c>
      <c r="C155" s="11" t="s">
        <v>78</v>
      </c>
      <c r="D155" s="12" t="s">
        <v>678</v>
      </c>
      <c r="E155" s="13" t="s">
        <v>679</v>
      </c>
      <c r="F155" s="13" t="s">
        <v>680</v>
      </c>
      <c r="G155" s="10" t="s">
        <v>171</v>
      </c>
      <c r="H155" s="16" t="str">
        <f>HYPERLINK("#", "http://www.saku.or.jp")</f>
        <v>http://www.saku.or.jp</v>
      </c>
      <c r="I155" s="13" t="s">
        <v>2134</v>
      </c>
      <c r="J155" s="11" t="s">
        <v>187</v>
      </c>
      <c r="K155" s="11" t="s">
        <v>187</v>
      </c>
      <c r="L155" s="11" t="s">
        <v>187</v>
      </c>
      <c r="M155" s="11" t="s">
        <v>187</v>
      </c>
      <c r="N155" s="11" t="s">
        <v>187</v>
      </c>
      <c r="O155" s="11" t="s">
        <v>179</v>
      </c>
      <c r="P155" s="11"/>
      <c r="Q155" s="11" t="s">
        <v>179</v>
      </c>
      <c r="R155" s="11" t="s">
        <v>187</v>
      </c>
      <c r="S155" s="11" t="s">
        <v>187</v>
      </c>
      <c r="T155" s="11" t="s">
        <v>187</v>
      </c>
      <c r="U155" s="11" t="s">
        <v>187</v>
      </c>
      <c r="V155" s="11" t="s">
        <v>187</v>
      </c>
      <c r="W155" s="11" t="s">
        <v>187</v>
      </c>
      <c r="X155" s="11" t="s">
        <v>187</v>
      </c>
      <c r="Y155" s="11" t="s">
        <v>187</v>
      </c>
      <c r="Z155" s="11" t="s">
        <v>187</v>
      </c>
      <c r="AA155" s="11" t="s">
        <v>187</v>
      </c>
      <c r="AB155" s="11" t="s">
        <v>187</v>
      </c>
      <c r="AC155" s="11" t="s">
        <v>187</v>
      </c>
      <c r="AD155" s="11" t="s">
        <v>187</v>
      </c>
      <c r="AE155" s="11" t="s">
        <v>187</v>
      </c>
      <c r="AF155" s="11"/>
      <c r="AG155" s="11" t="s">
        <v>681</v>
      </c>
    </row>
    <row r="156" spans="2:33" s="4" customFormat="1" ht="55.9" customHeight="1" x14ac:dyDescent="0.15">
      <c r="B156" s="11" t="s">
        <v>659</v>
      </c>
      <c r="C156" s="11" t="s">
        <v>78</v>
      </c>
      <c r="D156" s="12" t="s">
        <v>682</v>
      </c>
      <c r="E156" s="13" t="s">
        <v>683</v>
      </c>
      <c r="F156" s="13" t="s">
        <v>684</v>
      </c>
      <c r="G156" s="16"/>
      <c r="H156" s="16"/>
      <c r="I156" s="13" t="s">
        <v>2062</v>
      </c>
      <c r="J156" s="11" t="s">
        <v>179</v>
      </c>
      <c r="K156" s="11" t="s">
        <v>685</v>
      </c>
      <c r="L156" s="11" t="s">
        <v>172</v>
      </c>
      <c r="M156" s="11"/>
      <c r="N156" s="11"/>
      <c r="O156" s="11"/>
      <c r="P156" s="11"/>
      <c r="Q156" s="11"/>
      <c r="R156" s="11"/>
      <c r="S156" s="11"/>
      <c r="T156" s="11" t="s">
        <v>172</v>
      </c>
      <c r="U156" s="11" t="s">
        <v>172</v>
      </c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2:33" s="4" customFormat="1" ht="28.15" customHeight="1" x14ac:dyDescent="0.15">
      <c r="B157" s="11" t="s">
        <v>659</v>
      </c>
      <c r="C157" s="11" t="s">
        <v>78</v>
      </c>
      <c r="D157" s="12" t="s">
        <v>686</v>
      </c>
      <c r="E157" s="13" t="s">
        <v>687</v>
      </c>
      <c r="F157" s="13" t="s">
        <v>688</v>
      </c>
      <c r="G157" s="10" t="s">
        <v>171</v>
      </c>
      <c r="H157" s="16" t="str">
        <f>HYPERLINK("#", "https://hakataku-sakainaika.com/")</f>
        <v>https://hakataku-sakainaika.com/</v>
      </c>
      <c r="I157" s="13" t="s">
        <v>2135</v>
      </c>
      <c r="J157" s="11" t="s">
        <v>172</v>
      </c>
      <c r="K157" s="11" t="s">
        <v>173</v>
      </c>
      <c r="L157" s="11" t="s">
        <v>179</v>
      </c>
      <c r="M157" s="11" t="s">
        <v>179</v>
      </c>
      <c r="N157" s="11" t="s">
        <v>179</v>
      </c>
      <c r="O157" s="11"/>
      <c r="P157" s="11"/>
      <c r="Q157" s="11"/>
      <c r="R157" s="11" t="s">
        <v>179</v>
      </c>
      <c r="S157" s="11" t="s">
        <v>172</v>
      </c>
      <c r="T157" s="11"/>
      <c r="U157" s="11" t="s">
        <v>172</v>
      </c>
      <c r="V157" s="11"/>
      <c r="W157" s="11"/>
      <c r="X157" s="11" t="s">
        <v>172</v>
      </c>
      <c r="Y157" s="11"/>
      <c r="Z157" s="11"/>
      <c r="AA157" s="11"/>
      <c r="AB157" s="11"/>
      <c r="AC157" s="11"/>
      <c r="AD157" s="11" t="s">
        <v>172</v>
      </c>
      <c r="AE157" s="11"/>
      <c r="AF157" s="11" t="s">
        <v>174</v>
      </c>
      <c r="AG157" s="11"/>
    </row>
    <row r="158" spans="2:33" s="4" customFormat="1" ht="28.15" customHeight="1" x14ac:dyDescent="0.15">
      <c r="B158" s="11" t="s">
        <v>659</v>
      </c>
      <c r="C158" s="11" t="s">
        <v>26</v>
      </c>
      <c r="D158" s="12" t="s">
        <v>675</v>
      </c>
      <c r="E158" s="13" t="s">
        <v>676</v>
      </c>
      <c r="F158" s="13" t="s">
        <v>677</v>
      </c>
      <c r="G158" s="16"/>
      <c r="H158" s="16"/>
      <c r="I158" s="13" t="s">
        <v>2136</v>
      </c>
      <c r="J158" s="11"/>
      <c r="K158" s="11"/>
      <c r="L158" s="11" t="s">
        <v>179</v>
      </c>
      <c r="M158" s="11"/>
      <c r="N158" s="11"/>
      <c r="O158" s="11" t="s">
        <v>179</v>
      </c>
      <c r="P158" s="11"/>
      <c r="Q158" s="11"/>
      <c r="R158" s="11"/>
      <c r="S158" s="11" t="s">
        <v>179</v>
      </c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2:33" s="4" customFormat="1" ht="28.15" customHeight="1" x14ac:dyDescent="0.15">
      <c r="B159" s="11" t="s">
        <v>689</v>
      </c>
      <c r="C159" s="11" t="s">
        <v>0</v>
      </c>
      <c r="D159" s="12" t="s">
        <v>711</v>
      </c>
      <c r="E159" s="13" t="s">
        <v>712</v>
      </c>
      <c r="F159" s="13" t="s">
        <v>713</v>
      </c>
      <c r="G159" s="16"/>
      <c r="H159" s="16"/>
      <c r="I159" s="13" t="s">
        <v>2137</v>
      </c>
      <c r="J159" s="11" t="s">
        <v>172</v>
      </c>
      <c r="K159" s="11" t="s">
        <v>220</v>
      </c>
      <c r="L159" s="11" t="s">
        <v>172</v>
      </c>
      <c r="M159" s="11"/>
      <c r="N159" s="11"/>
      <c r="O159" s="11"/>
      <c r="P159" s="11"/>
      <c r="Q159" s="11"/>
      <c r="R159" s="11" t="s">
        <v>179</v>
      </c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2:33" s="4" customFormat="1" ht="55.9" customHeight="1" x14ac:dyDescent="0.15">
      <c r="B160" s="11" t="s">
        <v>689</v>
      </c>
      <c r="C160" s="11" t="s">
        <v>0</v>
      </c>
      <c r="D160" s="12" t="s">
        <v>714</v>
      </c>
      <c r="E160" s="13" t="s">
        <v>715</v>
      </c>
      <c r="F160" s="13" t="s">
        <v>716</v>
      </c>
      <c r="G160" s="10" t="s">
        <v>171</v>
      </c>
      <c r="H160" s="16" t="str">
        <f>HYPERLINK("#", "http://yuaikai-tomoda.or.jp/")</f>
        <v>http://yuaikai-tomoda.or.jp/</v>
      </c>
      <c r="I160" s="13" t="s">
        <v>2138</v>
      </c>
      <c r="J160" s="11" t="s">
        <v>172</v>
      </c>
      <c r="K160" s="11" t="s">
        <v>173</v>
      </c>
      <c r="L160" s="11" t="s">
        <v>172</v>
      </c>
      <c r="M160" s="11" t="s">
        <v>172</v>
      </c>
      <c r="N160" s="11" t="s">
        <v>187</v>
      </c>
      <c r="O160" s="11" t="s">
        <v>172</v>
      </c>
      <c r="P160" s="11" t="s">
        <v>172</v>
      </c>
      <c r="Q160" s="11" t="s">
        <v>172</v>
      </c>
      <c r="R160" s="11" t="s">
        <v>172</v>
      </c>
      <c r="S160" s="11" t="s">
        <v>187</v>
      </c>
      <c r="T160" s="11" t="s">
        <v>172</v>
      </c>
      <c r="U160" s="11" t="s">
        <v>172</v>
      </c>
      <c r="V160" s="11" t="s">
        <v>172</v>
      </c>
      <c r="W160" s="11" t="s">
        <v>187</v>
      </c>
      <c r="X160" s="11" t="s">
        <v>172</v>
      </c>
      <c r="Y160" s="11" t="s">
        <v>172</v>
      </c>
      <c r="Z160" s="11" t="s">
        <v>172</v>
      </c>
      <c r="AA160" s="11" t="s">
        <v>172</v>
      </c>
      <c r="AB160" s="11" t="s">
        <v>172</v>
      </c>
      <c r="AC160" s="11" t="s">
        <v>172</v>
      </c>
      <c r="AD160" s="11" t="s">
        <v>172</v>
      </c>
      <c r="AE160" s="11" t="s">
        <v>187</v>
      </c>
      <c r="AF160" s="11" t="s">
        <v>174</v>
      </c>
      <c r="AG160" s="11" t="s">
        <v>717</v>
      </c>
    </row>
    <row r="161" spans="2:33" s="4" customFormat="1" ht="28.15" customHeight="1" x14ac:dyDescent="0.15">
      <c r="B161" s="11" t="s">
        <v>689</v>
      </c>
      <c r="C161" s="11" t="s">
        <v>81</v>
      </c>
      <c r="D161" s="12" t="s">
        <v>690</v>
      </c>
      <c r="E161" s="13" t="s">
        <v>691</v>
      </c>
      <c r="F161" s="13" t="s">
        <v>692</v>
      </c>
      <c r="G161" s="10" t="s">
        <v>171</v>
      </c>
      <c r="H161" s="16" t="str">
        <f>HYPERLINK("#", "http://www.miyareha.com")</f>
        <v>http://www.miyareha.com</v>
      </c>
      <c r="I161" s="13" t="s">
        <v>2039</v>
      </c>
      <c r="J161" s="11"/>
      <c r="K161" s="11" t="s">
        <v>187</v>
      </c>
      <c r="L161" s="11"/>
      <c r="M161" s="11"/>
      <c r="N161" s="11"/>
      <c r="O161" s="11"/>
      <c r="P161" s="11" t="s">
        <v>172</v>
      </c>
      <c r="Q161" s="11"/>
      <c r="R161" s="11"/>
      <c r="S161" s="11"/>
      <c r="T161" s="11" t="s">
        <v>187</v>
      </c>
      <c r="U161" s="11" t="s">
        <v>187</v>
      </c>
      <c r="V161" s="11" t="s">
        <v>187</v>
      </c>
      <c r="W161" s="11" t="s">
        <v>187</v>
      </c>
      <c r="X161" s="11" t="s">
        <v>187</v>
      </c>
      <c r="Y161" s="11" t="s">
        <v>187</v>
      </c>
      <c r="Z161" s="11" t="s">
        <v>187</v>
      </c>
      <c r="AA161" s="11" t="s">
        <v>187</v>
      </c>
      <c r="AB161" s="11" t="s">
        <v>187</v>
      </c>
      <c r="AC161" s="11" t="s">
        <v>187</v>
      </c>
      <c r="AD161" s="11" t="s">
        <v>187</v>
      </c>
      <c r="AE161" s="11" t="s">
        <v>187</v>
      </c>
      <c r="AF161" s="11"/>
      <c r="AG161" s="11" t="s">
        <v>187</v>
      </c>
    </row>
    <row r="162" spans="2:33" s="4" customFormat="1" ht="28.15" customHeight="1" x14ac:dyDescent="0.15">
      <c r="B162" s="11" t="s">
        <v>689</v>
      </c>
      <c r="C162" s="11" t="s">
        <v>81</v>
      </c>
      <c r="D162" s="12" t="s">
        <v>693</v>
      </c>
      <c r="E162" s="13" t="s">
        <v>694</v>
      </c>
      <c r="F162" s="13" t="s">
        <v>695</v>
      </c>
      <c r="G162" s="10" t="s">
        <v>171</v>
      </c>
      <c r="H162" s="16" t="str">
        <f>HYPERLINK("#", "http://www.komorita.com")</f>
        <v>http://www.komorita.com</v>
      </c>
      <c r="I162" s="13" t="s">
        <v>2139</v>
      </c>
      <c r="J162" s="11" t="s">
        <v>172</v>
      </c>
      <c r="K162" s="11" t="s">
        <v>183</v>
      </c>
      <c r="L162" s="11" t="s">
        <v>172</v>
      </c>
      <c r="M162" s="11" t="s">
        <v>172</v>
      </c>
      <c r="N162" s="11" t="s">
        <v>179</v>
      </c>
      <c r="O162" s="11" t="s">
        <v>179</v>
      </c>
      <c r="P162" s="11"/>
      <c r="Q162" s="11" t="s">
        <v>187</v>
      </c>
      <c r="R162" s="11" t="s">
        <v>179</v>
      </c>
      <c r="S162" s="11" t="s">
        <v>179</v>
      </c>
      <c r="T162" s="11" t="s">
        <v>172</v>
      </c>
      <c r="U162" s="11" t="s">
        <v>187</v>
      </c>
      <c r="V162" s="11" t="s">
        <v>187</v>
      </c>
      <c r="W162" s="11" t="s">
        <v>187</v>
      </c>
      <c r="X162" s="11" t="s">
        <v>172</v>
      </c>
      <c r="Y162" s="11" t="s">
        <v>187</v>
      </c>
      <c r="Z162" s="11" t="s">
        <v>187</v>
      </c>
      <c r="AA162" s="11" t="s">
        <v>187</v>
      </c>
      <c r="AB162" s="11" t="s">
        <v>187</v>
      </c>
      <c r="AC162" s="11" t="s">
        <v>187</v>
      </c>
      <c r="AD162" s="11" t="s">
        <v>187</v>
      </c>
      <c r="AE162" s="11" t="s">
        <v>187</v>
      </c>
      <c r="AF162" s="11" t="s">
        <v>174</v>
      </c>
      <c r="AG162" s="11" t="s">
        <v>191</v>
      </c>
    </row>
    <row r="163" spans="2:33" s="4" customFormat="1" ht="28.15" customHeight="1" x14ac:dyDescent="0.15">
      <c r="B163" s="11" t="s">
        <v>689</v>
      </c>
      <c r="C163" s="11" t="s">
        <v>81</v>
      </c>
      <c r="D163" s="12" t="s">
        <v>696</v>
      </c>
      <c r="E163" s="13" t="s">
        <v>697</v>
      </c>
      <c r="F163" s="13" t="s">
        <v>698</v>
      </c>
      <c r="G163" s="17"/>
      <c r="H163" s="16"/>
      <c r="I163" s="13" t="s">
        <v>2037</v>
      </c>
      <c r="J163" s="11" t="s">
        <v>172</v>
      </c>
      <c r="K163" s="11" t="s">
        <v>183</v>
      </c>
      <c r="L163" s="11" t="s">
        <v>172</v>
      </c>
      <c r="M163" s="11" t="s">
        <v>172</v>
      </c>
      <c r="N163" s="11"/>
      <c r="O163" s="11" t="s">
        <v>172</v>
      </c>
      <c r="P163" s="11"/>
      <c r="Q163" s="11" t="s">
        <v>172</v>
      </c>
      <c r="R163" s="11" t="s">
        <v>172</v>
      </c>
      <c r="S163" s="11" t="s">
        <v>172</v>
      </c>
      <c r="T163" s="11" t="s">
        <v>172</v>
      </c>
      <c r="U163" s="11" t="s">
        <v>172</v>
      </c>
      <c r="V163" s="11" t="s">
        <v>172</v>
      </c>
      <c r="W163" s="11" t="s">
        <v>172</v>
      </c>
      <c r="X163" s="11" t="s">
        <v>172</v>
      </c>
      <c r="Y163" s="11" t="s">
        <v>172</v>
      </c>
      <c r="Z163" s="11" t="s">
        <v>172</v>
      </c>
      <c r="AA163" s="11"/>
      <c r="AB163" s="11" t="s">
        <v>172</v>
      </c>
      <c r="AC163" s="11" t="s">
        <v>172</v>
      </c>
      <c r="AD163" s="11"/>
      <c r="AE163" s="11"/>
      <c r="AF163" s="11" t="s">
        <v>174</v>
      </c>
      <c r="AG163" s="11"/>
    </row>
    <row r="164" spans="2:33" s="4" customFormat="1" ht="28.15" customHeight="1" x14ac:dyDescent="0.15">
      <c r="B164" s="11" t="s">
        <v>689</v>
      </c>
      <c r="C164" s="11" t="s">
        <v>81</v>
      </c>
      <c r="D164" s="12" t="s">
        <v>699</v>
      </c>
      <c r="E164" s="13" t="s">
        <v>700</v>
      </c>
      <c r="F164" s="13" t="s">
        <v>701</v>
      </c>
      <c r="G164" s="16"/>
      <c r="H164" s="16"/>
      <c r="I164" s="13" t="s">
        <v>2033</v>
      </c>
      <c r="J164" s="11" t="s">
        <v>172</v>
      </c>
      <c r="K164" s="11" t="s">
        <v>173</v>
      </c>
      <c r="L164" s="11" t="s">
        <v>172</v>
      </c>
      <c r="M164" s="11" t="s">
        <v>172</v>
      </c>
      <c r="N164" s="11"/>
      <c r="O164" s="11" t="s">
        <v>172</v>
      </c>
      <c r="P164" s="11"/>
      <c r="Q164" s="11"/>
      <c r="R164" s="11" t="s">
        <v>172</v>
      </c>
      <c r="S164" s="11" t="s">
        <v>172</v>
      </c>
      <c r="T164" s="11" t="s">
        <v>172</v>
      </c>
      <c r="U164" s="11" t="s">
        <v>172</v>
      </c>
      <c r="V164" s="11" t="s">
        <v>172</v>
      </c>
      <c r="W164" s="11" t="s">
        <v>172</v>
      </c>
      <c r="X164" s="11" t="s">
        <v>172</v>
      </c>
      <c r="Y164" s="11" t="s">
        <v>172</v>
      </c>
      <c r="Z164" s="11" t="s">
        <v>172</v>
      </c>
      <c r="AA164" s="11" t="s">
        <v>172</v>
      </c>
      <c r="AB164" s="11" t="s">
        <v>172</v>
      </c>
      <c r="AC164" s="11" t="s">
        <v>172</v>
      </c>
      <c r="AD164" s="11" t="s">
        <v>172</v>
      </c>
      <c r="AE164" s="11" t="s">
        <v>172</v>
      </c>
      <c r="AF164" s="11" t="s">
        <v>174</v>
      </c>
      <c r="AG164" s="11"/>
    </row>
    <row r="165" spans="2:33" s="4" customFormat="1" ht="42" customHeight="1" x14ac:dyDescent="0.15">
      <c r="B165" s="11" t="s">
        <v>689</v>
      </c>
      <c r="C165" s="11" t="s">
        <v>81</v>
      </c>
      <c r="D165" s="12" t="s">
        <v>702</v>
      </c>
      <c r="E165" s="13" t="s">
        <v>703</v>
      </c>
      <c r="F165" s="13" t="s">
        <v>704</v>
      </c>
      <c r="G165" s="16"/>
      <c r="H165" s="16"/>
      <c r="I165" s="13" t="s">
        <v>2140</v>
      </c>
      <c r="J165" s="11" t="s">
        <v>179</v>
      </c>
      <c r="K165" s="11" t="s">
        <v>215</v>
      </c>
      <c r="L165" s="11" t="s">
        <v>179</v>
      </c>
      <c r="M165" s="11" t="s">
        <v>179</v>
      </c>
      <c r="N165" s="11" t="s">
        <v>179</v>
      </c>
      <c r="O165" s="11" t="s">
        <v>179</v>
      </c>
      <c r="P165" s="11" t="s">
        <v>179</v>
      </c>
      <c r="Q165" s="11" t="s">
        <v>179</v>
      </c>
      <c r="R165" s="11" t="s">
        <v>179</v>
      </c>
      <c r="S165" s="11" t="s">
        <v>179</v>
      </c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 t="s">
        <v>174</v>
      </c>
      <c r="AG165" s="11">
        <v>19</v>
      </c>
    </row>
    <row r="166" spans="2:33" s="4" customFormat="1" ht="28.15" customHeight="1" x14ac:dyDescent="0.15">
      <c r="B166" s="11" t="s">
        <v>689</v>
      </c>
      <c r="C166" s="11" t="s">
        <v>81</v>
      </c>
      <c r="D166" s="12" t="s">
        <v>705</v>
      </c>
      <c r="E166" s="13" t="s">
        <v>706</v>
      </c>
      <c r="F166" s="13" t="s">
        <v>707</v>
      </c>
      <c r="G166" s="16"/>
      <c r="H166" s="16"/>
      <c r="I166" s="13" t="s">
        <v>2062</v>
      </c>
      <c r="J166" s="11" t="s">
        <v>172</v>
      </c>
      <c r="K166" s="11" t="s">
        <v>220</v>
      </c>
      <c r="L166" s="11" t="s">
        <v>179</v>
      </c>
      <c r="M166" s="11" t="s">
        <v>179</v>
      </c>
      <c r="N166" s="11"/>
      <c r="O166" s="11"/>
      <c r="P166" s="11"/>
      <c r="Q166" s="11"/>
      <c r="R166" s="11" t="s">
        <v>172</v>
      </c>
      <c r="S166" s="11" t="s">
        <v>172</v>
      </c>
      <c r="T166" s="11" t="s">
        <v>172</v>
      </c>
      <c r="U166" s="11"/>
      <c r="V166" s="11"/>
      <c r="W166" s="11"/>
      <c r="X166" s="11" t="s">
        <v>172</v>
      </c>
      <c r="Y166" s="11"/>
      <c r="Z166" s="11"/>
      <c r="AA166" s="11"/>
      <c r="AB166" s="11"/>
      <c r="AC166" s="11" t="s">
        <v>172</v>
      </c>
      <c r="AD166" s="11"/>
      <c r="AE166" s="11"/>
      <c r="AF166" s="11"/>
      <c r="AG166" s="11"/>
    </row>
    <row r="167" spans="2:33" s="4" customFormat="1" ht="28.15" customHeight="1" x14ac:dyDescent="0.15">
      <c r="B167" s="11" t="s">
        <v>689</v>
      </c>
      <c r="C167" s="11" t="s">
        <v>81</v>
      </c>
      <c r="D167" s="12" t="s">
        <v>708</v>
      </c>
      <c r="E167" s="13" t="s">
        <v>709</v>
      </c>
      <c r="F167" s="13" t="s">
        <v>710</v>
      </c>
      <c r="G167" s="16"/>
      <c r="H167" s="16"/>
      <c r="I167" s="13" t="s">
        <v>2069</v>
      </c>
      <c r="J167" s="11"/>
      <c r="K167" s="11"/>
      <c r="L167" s="11"/>
      <c r="M167" s="11"/>
      <c r="N167" s="11"/>
      <c r="O167" s="11"/>
      <c r="P167" s="11" t="s">
        <v>172</v>
      </c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2:33" s="4" customFormat="1" ht="28.15" customHeight="1" x14ac:dyDescent="0.15">
      <c r="B168" s="11" t="s">
        <v>718</v>
      </c>
      <c r="C168" s="11" t="s">
        <v>98</v>
      </c>
      <c r="D168" s="12" t="s">
        <v>722</v>
      </c>
      <c r="E168" s="13" t="s">
        <v>723</v>
      </c>
      <c r="F168" s="13" t="s">
        <v>724</v>
      </c>
      <c r="G168" s="18" t="s">
        <v>171</v>
      </c>
      <c r="H168" s="16" t="str">
        <f>HYPERLINK("#", "http://seiwa-cl.sakura.ne.jp")</f>
        <v>http://seiwa-cl.sakura.ne.jp</v>
      </c>
      <c r="I168" s="13" t="s">
        <v>2090</v>
      </c>
      <c r="J168" s="11"/>
      <c r="K168" s="11"/>
      <c r="L168" s="11"/>
      <c r="M168" s="11"/>
      <c r="N168" s="11" t="s">
        <v>179</v>
      </c>
      <c r="O168" s="11"/>
      <c r="P168" s="11" t="s">
        <v>172</v>
      </c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 t="s">
        <v>174</v>
      </c>
      <c r="AG168" s="11"/>
    </row>
    <row r="169" spans="2:33" s="4" customFormat="1" ht="28.15" customHeight="1" x14ac:dyDescent="0.15">
      <c r="B169" s="11" t="s">
        <v>718</v>
      </c>
      <c r="C169" s="11" t="s">
        <v>98</v>
      </c>
      <c r="D169" s="12" t="s">
        <v>734</v>
      </c>
      <c r="E169" s="13" t="s">
        <v>735</v>
      </c>
      <c r="F169" s="13" t="s">
        <v>736</v>
      </c>
      <c r="G169" s="10" t="s">
        <v>171</v>
      </c>
      <c r="H169" s="16" t="str">
        <f>HYPERLINK("#", "http://seijuji-cl.com/")</f>
        <v>http://seijuji-cl.com/</v>
      </c>
      <c r="I169" s="13" t="s">
        <v>2090</v>
      </c>
      <c r="J169" s="11"/>
      <c r="K169" s="11"/>
      <c r="L169" s="11"/>
      <c r="M169" s="11"/>
      <c r="N169" s="11" t="s">
        <v>179</v>
      </c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 t="s">
        <v>172</v>
      </c>
      <c r="AD169" s="11"/>
      <c r="AE169" s="11"/>
      <c r="AF169" s="11"/>
      <c r="AG169" s="11"/>
    </row>
    <row r="170" spans="2:33" s="4" customFormat="1" ht="28.15" customHeight="1" x14ac:dyDescent="0.15">
      <c r="B170" s="11" t="s">
        <v>718</v>
      </c>
      <c r="C170" s="11" t="s">
        <v>98</v>
      </c>
      <c r="D170" s="12" t="s">
        <v>737</v>
      </c>
      <c r="E170" s="13" t="s">
        <v>738</v>
      </c>
      <c r="F170" s="13" t="s">
        <v>739</v>
      </c>
      <c r="G170" s="18" t="s">
        <v>171</v>
      </c>
      <c r="H170" s="16" t="str">
        <f>HYPERLINK("#", "https://www.lta-yoshizuka-g.jp/")</f>
        <v>https://www.lta-yoshizuka-g.jp/</v>
      </c>
      <c r="I170" s="13" t="s">
        <v>2141</v>
      </c>
      <c r="J170" s="11" t="s">
        <v>172</v>
      </c>
      <c r="K170" s="11"/>
      <c r="L170" s="11" t="s">
        <v>172</v>
      </c>
      <c r="M170" s="11" t="s">
        <v>172</v>
      </c>
      <c r="N170" s="11"/>
      <c r="O170" s="11" t="s">
        <v>172</v>
      </c>
      <c r="P170" s="11"/>
      <c r="Q170" s="11" t="s">
        <v>172</v>
      </c>
      <c r="R170" s="11" t="s">
        <v>179</v>
      </c>
      <c r="S170" s="11" t="s">
        <v>179</v>
      </c>
      <c r="T170" s="11"/>
      <c r="U170" s="11" t="s">
        <v>172</v>
      </c>
      <c r="V170" s="11"/>
      <c r="W170" s="11"/>
      <c r="X170" s="11" t="s">
        <v>172</v>
      </c>
      <c r="Y170" s="11" t="s">
        <v>172</v>
      </c>
      <c r="Z170" s="11" t="s">
        <v>172</v>
      </c>
      <c r="AA170" s="11"/>
      <c r="AB170" s="11" t="s">
        <v>172</v>
      </c>
      <c r="AC170" s="11" t="s">
        <v>172</v>
      </c>
      <c r="AD170" s="11" t="s">
        <v>172</v>
      </c>
      <c r="AE170" s="11"/>
      <c r="AF170" s="11"/>
      <c r="AG170" s="11">
        <v>143</v>
      </c>
    </row>
    <row r="171" spans="2:33" s="4" customFormat="1" ht="55.9" customHeight="1" x14ac:dyDescent="0.15">
      <c r="B171" s="11" t="s">
        <v>718</v>
      </c>
      <c r="C171" s="11" t="s">
        <v>98</v>
      </c>
      <c r="D171" s="12" t="s">
        <v>746</v>
      </c>
      <c r="E171" s="13" t="s">
        <v>747</v>
      </c>
      <c r="F171" s="13" t="s">
        <v>748</v>
      </c>
      <c r="G171" s="10" t="s">
        <v>171</v>
      </c>
      <c r="H171" s="16" t="str">
        <f>HYPERLINK("#", "http://www.fcho.jp/shiminhp/")</f>
        <v>http://www.fcho.jp/shiminhp/</v>
      </c>
      <c r="I171" s="13" t="s">
        <v>2142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 t="s">
        <v>172</v>
      </c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>
        <v>204</v>
      </c>
    </row>
    <row r="172" spans="2:33" s="4" customFormat="1" ht="55.9" customHeight="1" x14ac:dyDescent="0.15">
      <c r="B172" s="11" t="s">
        <v>718</v>
      </c>
      <c r="C172" s="11" t="s">
        <v>98</v>
      </c>
      <c r="D172" s="12" t="s">
        <v>749</v>
      </c>
      <c r="E172" s="13" t="s">
        <v>750</v>
      </c>
      <c r="F172" s="13" t="s">
        <v>751</v>
      </c>
      <c r="G172" s="18" t="s">
        <v>171</v>
      </c>
      <c r="H172" s="16" t="str">
        <f>HYPERLINK("#", "http://cby02870.wixsite.com/yohcli")</f>
        <v>http://cby02870.wixsite.com/yohcli</v>
      </c>
      <c r="I172" s="13" t="s">
        <v>2039</v>
      </c>
      <c r="J172" s="11"/>
      <c r="K172" s="11"/>
      <c r="L172" s="11"/>
      <c r="M172" s="11"/>
      <c r="N172" s="11"/>
      <c r="O172" s="11"/>
      <c r="P172" s="11" t="s">
        <v>172</v>
      </c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2:33" s="4" customFormat="1" ht="28.15" customHeight="1" x14ac:dyDescent="0.15">
      <c r="B173" s="11" t="s">
        <v>718</v>
      </c>
      <c r="C173" s="11" t="s">
        <v>98</v>
      </c>
      <c r="D173" s="12" t="s">
        <v>752</v>
      </c>
      <c r="E173" s="13" t="s">
        <v>753</v>
      </c>
      <c r="F173" s="13" t="s">
        <v>754</v>
      </c>
      <c r="G173" s="18" t="s">
        <v>171</v>
      </c>
      <c r="H173" s="16" t="s">
        <v>755</v>
      </c>
      <c r="I173" s="13" t="s">
        <v>2088</v>
      </c>
      <c r="J173" s="11"/>
      <c r="K173" s="11"/>
      <c r="L173" s="11" t="s">
        <v>179</v>
      </c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2:33" s="4" customFormat="1" ht="28.15" customHeight="1" x14ac:dyDescent="0.15">
      <c r="B174" s="11" t="s">
        <v>718</v>
      </c>
      <c r="C174" s="11" t="s">
        <v>42</v>
      </c>
      <c r="D174" s="12" t="s">
        <v>719</v>
      </c>
      <c r="E174" s="13" t="s">
        <v>720</v>
      </c>
      <c r="F174" s="13" t="s">
        <v>721</v>
      </c>
      <c r="G174" s="10" t="s">
        <v>171</v>
      </c>
      <c r="H174" s="16" t="str">
        <f>HYPERLINK("#", "http://www.chiisana.jp")</f>
        <v>http://www.chiisana.jp</v>
      </c>
      <c r="I174" s="13" t="s">
        <v>2033</v>
      </c>
      <c r="J174" s="11" t="s">
        <v>172</v>
      </c>
      <c r="K174" s="11" t="s">
        <v>208</v>
      </c>
      <c r="L174" s="11" t="s">
        <v>172</v>
      </c>
      <c r="M174" s="11" t="s">
        <v>172</v>
      </c>
      <c r="N174" s="11"/>
      <c r="O174" s="11" t="s">
        <v>179</v>
      </c>
      <c r="P174" s="11"/>
      <c r="Q174" s="11"/>
      <c r="R174" s="11" t="s">
        <v>172</v>
      </c>
      <c r="S174" s="11"/>
      <c r="T174" s="11" t="s">
        <v>172</v>
      </c>
      <c r="U174" s="11" t="s">
        <v>172</v>
      </c>
      <c r="V174" s="11" t="s">
        <v>172</v>
      </c>
      <c r="W174" s="11" t="s">
        <v>172</v>
      </c>
      <c r="X174" s="11" t="s">
        <v>172</v>
      </c>
      <c r="Y174" s="11" t="s">
        <v>172</v>
      </c>
      <c r="Z174" s="11" t="s">
        <v>172</v>
      </c>
      <c r="AA174" s="11" t="s">
        <v>172</v>
      </c>
      <c r="AB174" s="11" t="s">
        <v>172</v>
      </c>
      <c r="AC174" s="11" t="s">
        <v>172</v>
      </c>
      <c r="AD174" s="11" t="s">
        <v>172</v>
      </c>
      <c r="AE174" s="11" t="s">
        <v>172</v>
      </c>
      <c r="AF174" s="11" t="s">
        <v>174</v>
      </c>
      <c r="AG174" s="11"/>
    </row>
    <row r="175" spans="2:33" s="4" customFormat="1" ht="28.15" customHeight="1" x14ac:dyDescent="0.15">
      <c r="B175" s="11" t="s">
        <v>718</v>
      </c>
      <c r="C175" s="11" t="s">
        <v>42</v>
      </c>
      <c r="D175" s="12" t="s">
        <v>725</v>
      </c>
      <c r="E175" s="13" t="s">
        <v>726</v>
      </c>
      <c r="F175" s="13" t="s">
        <v>727</v>
      </c>
      <c r="G175" s="17"/>
      <c r="H175" s="16" t="s">
        <v>187</v>
      </c>
      <c r="I175" s="13" t="s">
        <v>2033</v>
      </c>
      <c r="J175" s="11" t="s">
        <v>179</v>
      </c>
      <c r="K175" s="11" t="s">
        <v>220</v>
      </c>
      <c r="L175" s="11" t="s">
        <v>179</v>
      </c>
      <c r="M175" s="11" t="s">
        <v>179</v>
      </c>
      <c r="N175" s="11" t="s">
        <v>187</v>
      </c>
      <c r="O175" s="11" t="s">
        <v>187</v>
      </c>
      <c r="P175" s="11"/>
      <c r="Q175" s="11" t="s">
        <v>187</v>
      </c>
      <c r="R175" s="11" t="s">
        <v>187</v>
      </c>
      <c r="S175" s="11" t="s">
        <v>187</v>
      </c>
      <c r="T175" s="11" t="s">
        <v>187</v>
      </c>
      <c r="U175" s="11" t="s">
        <v>187</v>
      </c>
      <c r="V175" s="11" t="s">
        <v>187</v>
      </c>
      <c r="W175" s="11" t="s">
        <v>187</v>
      </c>
      <c r="X175" s="11" t="s">
        <v>187</v>
      </c>
      <c r="Y175" s="11" t="s">
        <v>187</v>
      </c>
      <c r="Z175" s="11" t="s">
        <v>187</v>
      </c>
      <c r="AA175" s="11" t="s">
        <v>187</v>
      </c>
      <c r="AB175" s="11" t="s">
        <v>187</v>
      </c>
      <c r="AC175" s="11" t="s">
        <v>187</v>
      </c>
      <c r="AD175" s="11" t="s">
        <v>187</v>
      </c>
      <c r="AE175" s="11" t="s">
        <v>187</v>
      </c>
      <c r="AF175" s="11"/>
      <c r="AG175" s="11"/>
    </row>
    <row r="176" spans="2:33" s="4" customFormat="1" ht="28.15" customHeight="1" x14ac:dyDescent="0.15">
      <c r="B176" s="11" t="s">
        <v>718</v>
      </c>
      <c r="C176" s="11" t="s">
        <v>42</v>
      </c>
      <c r="D176" s="12" t="s">
        <v>728</v>
      </c>
      <c r="E176" s="13" t="s">
        <v>729</v>
      </c>
      <c r="F176" s="13" t="s">
        <v>730</v>
      </c>
      <c r="G176" s="18" t="s">
        <v>171</v>
      </c>
      <c r="H176" s="16" t="str">
        <f>HYPERLINK("#", "http://www.himawari-zaitaku.net")</f>
        <v>http://www.himawari-zaitaku.net</v>
      </c>
      <c r="I176" s="13" t="s">
        <v>2033</v>
      </c>
      <c r="J176" s="11" t="s">
        <v>172</v>
      </c>
      <c r="K176" s="11" t="s">
        <v>173</v>
      </c>
      <c r="L176" s="11" t="s">
        <v>179</v>
      </c>
      <c r="M176" s="11" t="s">
        <v>179</v>
      </c>
      <c r="N176" s="11"/>
      <c r="O176" s="11"/>
      <c r="P176" s="11"/>
      <c r="Q176" s="11"/>
      <c r="R176" s="11" t="s">
        <v>172</v>
      </c>
      <c r="S176" s="11"/>
      <c r="T176" s="11"/>
      <c r="U176" s="11" t="s">
        <v>172</v>
      </c>
      <c r="V176" s="11" t="s">
        <v>172</v>
      </c>
      <c r="W176" s="11" t="s">
        <v>172</v>
      </c>
      <c r="X176" s="11" t="s">
        <v>172</v>
      </c>
      <c r="Y176" s="11" t="s">
        <v>172</v>
      </c>
      <c r="Z176" s="11" t="s">
        <v>172</v>
      </c>
      <c r="AA176" s="11" t="s">
        <v>172</v>
      </c>
      <c r="AB176" s="11" t="s">
        <v>172</v>
      </c>
      <c r="AC176" s="11" t="s">
        <v>172</v>
      </c>
      <c r="AD176" s="11"/>
      <c r="AE176" s="11"/>
      <c r="AF176" s="11" t="s">
        <v>174</v>
      </c>
      <c r="AG176" s="11"/>
    </row>
    <row r="177" spans="1:33" s="4" customFormat="1" ht="28.15" customHeight="1" x14ac:dyDescent="0.15">
      <c r="B177" s="11" t="s">
        <v>718</v>
      </c>
      <c r="C177" s="11" t="s">
        <v>42</v>
      </c>
      <c r="D177" s="12" t="s">
        <v>731</v>
      </c>
      <c r="E177" s="13" t="s">
        <v>732</v>
      </c>
      <c r="F177" s="13" t="s">
        <v>733</v>
      </c>
      <c r="G177" s="18" t="s">
        <v>171</v>
      </c>
      <c r="H177" s="16" t="str">
        <f>HYPERLINK("#", "http://miin1581582.byoinnavi.jp/")</f>
        <v>http://miin1581582.byoinnavi.jp/</v>
      </c>
      <c r="I177" s="13" t="s">
        <v>2066</v>
      </c>
      <c r="J177" s="11" t="s">
        <v>179</v>
      </c>
      <c r="K177" s="11" t="s">
        <v>208</v>
      </c>
      <c r="L177" s="11"/>
      <c r="M177" s="11"/>
      <c r="N177" s="11"/>
      <c r="O177" s="11"/>
      <c r="P177" s="11"/>
      <c r="Q177" s="11"/>
      <c r="R177" s="11"/>
      <c r="S177" s="11" t="s">
        <v>172</v>
      </c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s="4" customFormat="1" ht="28.15" customHeight="1" x14ac:dyDescent="0.15">
      <c r="B178" s="11" t="s">
        <v>718</v>
      </c>
      <c r="C178" s="11" t="s">
        <v>42</v>
      </c>
      <c r="D178" s="12" t="s">
        <v>740</v>
      </c>
      <c r="E178" s="13" t="s">
        <v>741</v>
      </c>
      <c r="F178" s="13" t="s">
        <v>742</v>
      </c>
      <c r="G178" s="17"/>
      <c r="H178" s="16"/>
      <c r="I178" s="13" t="s">
        <v>2143</v>
      </c>
      <c r="J178" s="11" t="s">
        <v>179</v>
      </c>
      <c r="K178" s="11" t="s">
        <v>215</v>
      </c>
      <c r="L178" s="11" t="s">
        <v>172</v>
      </c>
      <c r="M178" s="11" t="s">
        <v>172</v>
      </c>
      <c r="N178" s="11" t="s">
        <v>187</v>
      </c>
      <c r="O178" s="11" t="s">
        <v>187</v>
      </c>
      <c r="P178" s="11"/>
      <c r="Q178" s="11" t="s">
        <v>187</v>
      </c>
      <c r="R178" s="11" t="s">
        <v>187</v>
      </c>
      <c r="S178" s="11" t="s">
        <v>187</v>
      </c>
      <c r="T178" s="11" t="s">
        <v>187</v>
      </c>
      <c r="U178" s="11" t="s">
        <v>187</v>
      </c>
      <c r="V178" s="11" t="s">
        <v>187</v>
      </c>
      <c r="W178" s="11" t="s">
        <v>187</v>
      </c>
      <c r="X178" s="11" t="s">
        <v>187</v>
      </c>
      <c r="Y178" s="11" t="s">
        <v>187</v>
      </c>
      <c r="Z178" s="11" t="s">
        <v>187</v>
      </c>
      <c r="AA178" s="11" t="s">
        <v>187</v>
      </c>
      <c r="AB178" s="11" t="s">
        <v>187</v>
      </c>
      <c r="AC178" s="11" t="s">
        <v>172</v>
      </c>
      <c r="AD178" s="11" t="s">
        <v>187</v>
      </c>
      <c r="AE178" s="11" t="s">
        <v>187</v>
      </c>
      <c r="AF178" s="11"/>
      <c r="AG178" s="11" t="s">
        <v>187</v>
      </c>
    </row>
    <row r="179" spans="1:33" s="4" customFormat="1" ht="28.15" customHeight="1" thickBot="1" x14ac:dyDescent="0.2">
      <c r="B179" s="11" t="s">
        <v>718</v>
      </c>
      <c r="C179" s="11" t="s">
        <v>42</v>
      </c>
      <c r="D179" s="12" t="s">
        <v>743</v>
      </c>
      <c r="E179" s="13" t="s">
        <v>744</v>
      </c>
      <c r="F179" s="13" t="s">
        <v>745</v>
      </c>
      <c r="G179" s="16"/>
      <c r="H179" s="16" t="s">
        <v>187</v>
      </c>
      <c r="I179" s="13" t="s">
        <v>2121</v>
      </c>
      <c r="J179" s="11" t="s">
        <v>179</v>
      </c>
      <c r="K179" s="11" t="s">
        <v>173</v>
      </c>
      <c r="L179" s="11" t="s">
        <v>179</v>
      </c>
      <c r="M179" s="11" t="s">
        <v>179</v>
      </c>
      <c r="N179" s="11"/>
      <c r="O179" s="11"/>
      <c r="P179" s="11"/>
      <c r="Q179" s="11"/>
      <c r="R179" s="11"/>
      <c r="S179" s="11"/>
      <c r="T179" s="11" t="s">
        <v>187</v>
      </c>
      <c r="U179" s="11" t="s">
        <v>187</v>
      </c>
      <c r="V179" s="11" t="s">
        <v>187</v>
      </c>
      <c r="W179" s="11" t="s">
        <v>187</v>
      </c>
      <c r="X179" s="11" t="s">
        <v>172</v>
      </c>
      <c r="Y179" s="11"/>
      <c r="Z179" s="11"/>
      <c r="AA179" s="11" t="s">
        <v>187</v>
      </c>
      <c r="AB179" s="11" t="s">
        <v>187</v>
      </c>
      <c r="AC179" s="11" t="s">
        <v>172</v>
      </c>
      <c r="AD179" s="11" t="s">
        <v>187</v>
      </c>
      <c r="AE179" s="11" t="s">
        <v>187</v>
      </c>
      <c r="AF179" s="11" t="s">
        <v>174</v>
      </c>
      <c r="AG179" s="11" t="s">
        <v>187</v>
      </c>
    </row>
    <row r="180" spans="1:33" s="15" customFormat="1" ht="28.15" customHeight="1" thickTop="1" x14ac:dyDescent="0.15">
      <c r="A180" s="4"/>
      <c r="B180" s="11" t="s">
        <v>756</v>
      </c>
      <c r="C180" s="11" t="s">
        <v>2307</v>
      </c>
      <c r="D180" s="21" t="s">
        <v>168</v>
      </c>
      <c r="E180" s="13" t="s">
        <v>169</v>
      </c>
      <c r="F180" s="21" t="s">
        <v>170</v>
      </c>
      <c r="G180" s="10" t="s">
        <v>171</v>
      </c>
      <c r="H180" s="14" t="str">
        <f>HYPERLINK("#", "http://www.fc-clinic.com/")</f>
        <v>http://www.fc-clinic.com/</v>
      </c>
      <c r="I180" s="13" t="s">
        <v>2042</v>
      </c>
      <c r="J180" s="11" t="s">
        <v>172</v>
      </c>
      <c r="K180" s="11" t="s">
        <v>173</v>
      </c>
      <c r="L180" s="11" t="s">
        <v>172</v>
      </c>
      <c r="M180" s="11" t="s">
        <v>172</v>
      </c>
      <c r="N180" s="11"/>
      <c r="O180" s="11"/>
      <c r="P180" s="11" t="s">
        <v>172</v>
      </c>
      <c r="Q180" s="11"/>
      <c r="R180" s="11"/>
      <c r="S180" s="11" t="s">
        <v>172</v>
      </c>
      <c r="T180" s="11" t="s">
        <v>172</v>
      </c>
      <c r="U180" s="11"/>
      <c r="V180" s="11"/>
      <c r="W180" s="11"/>
      <c r="X180" s="11" t="s">
        <v>172</v>
      </c>
      <c r="Y180" s="11" t="s">
        <v>172</v>
      </c>
      <c r="Z180" s="11"/>
      <c r="AA180" s="11"/>
      <c r="AB180" s="11"/>
      <c r="AC180" s="11" t="s">
        <v>172</v>
      </c>
      <c r="AD180" s="11"/>
      <c r="AE180" s="11"/>
      <c r="AF180" s="10" t="s">
        <v>174</v>
      </c>
      <c r="AG180" s="10"/>
    </row>
    <row r="181" spans="1:33" s="4" customFormat="1" ht="28.15" customHeight="1" x14ac:dyDescent="0.15">
      <c r="B181" s="11" t="s">
        <v>756</v>
      </c>
      <c r="C181" s="11" t="s">
        <v>12</v>
      </c>
      <c r="D181" s="12" t="s">
        <v>766</v>
      </c>
      <c r="E181" s="13" t="s">
        <v>767</v>
      </c>
      <c r="F181" s="13" t="s">
        <v>768</v>
      </c>
      <c r="G181" s="18" t="s">
        <v>171</v>
      </c>
      <c r="H181" s="16" t="str">
        <f>HYPERLINK("#", "https://www.nagomic.com")</f>
        <v>https://www.nagomic.com</v>
      </c>
      <c r="I181" s="13" t="s">
        <v>2144</v>
      </c>
      <c r="J181" s="11"/>
      <c r="K181" s="11"/>
      <c r="L181" s="11" t="s">
        <v>179</v>
      </c>
      <c r="M181" s="11" t="s">
        <v>179</v>
      </c>
      <c r="N181" s="11"/>
      <c r="O181" s="11"/>
      <c r="P181" s="11"/>
      <c r="Q181" s="11"/>
      <c r="R181" s="11"/>
      <c r="S181" s="11"/>
      <c r="T181" s="11"/>
      <c r="U181" s="11" t="s">
        <v>172</v>
      </c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s="4" customFormat="1" ht="28.15" customHeight="1" x14ac:dyDescent="0.15">
      <c r="B182" s="11" t="s">
        <v>756</v>
      </c>
      <c r="C182" s="11" t="s">
        <v>12</v>
      </c>
      <c r="D182" s="12" t="s">
        <v>769</v>
      </c>
      <c r="E182" s="13" t="s">
        <v>770</v>
      </c>
      <c r="F182" s="13" t="s">
        <v>771</v>
      </c>
      <c r="G182" s="18" t="s">
        <v>171</v>
      </c>
      <c r="H182" s="16" t="str">
        <f>HYPERLINK("#", "https://fukuoka-minato.com")</f>
        <v>https://fukuoka-minato.com</v>
      </c>
      <c r="I182" s="13" t="s">
        <v>2048</v>
      </c>
      <c r="J182" s="11" t="s">
        <v>172</v>
      </c>
      <c r="K182" s="11" t="s">
        <v>208</v>
      </c>
      <c r="L182" s="11" t="s">
        <v>172</v>
      </c>
      <c r="M182" s="11" t="s">
        <v>179</v>
      </c>
      <c r="N182" s="11"/>
      <c r="O182" s="11"/>
      <c r="P182" s="11"/>
      <c r="Q182" s="11"/>
      <c r="R182" s="11" t="s">
        <v>172</v>
      </c>
      <c r="S182" s="11" t="s">
        <v>179</v>
      </c>
      <c r="T182" s="11" t="s">
        <v>172</v>
      </c>
      <c r="U182" s="11" t="s">
        <v>172</v>
      </c>
      <c r="V182" s="11" t="s">
        <v>172</v>
      </c>
      <c r="W182" s="11" t="s">
        <v>172</v>
      </c>
      <c r="X182" s="11" t="s">
        <v>172</v>
      </c>
      <c r="Y182" s="11" t="s">
        <v>172</v>
      </c>
      <c r="Z182" s="11" t="s">
        <v>172</v>
      </c>
      <c r="AA182" s="11" t="s">
        <v>172</v>
      </c>
      <c r="AB182" s="11" t="s">
        <v>172</v>
      </c>
      <c r="AC182" s="11" t="s">
        <v>172</v>
      </c>
      <c r="AD182" s="11" t="s">
        <v>172</v>
      </c>
      <c r="AE182" s="11"/>
      <c r="AF182" s="11" t="s">
        <v>174</v>
      </c>
      <c r="AG182" s="11"/>
    </row>
    <row r="183" spans="1:33" s="4" customFormat="1" ht="28.15" customHeight="1" x14ac:dyDescent="0.15">
      <c r="B183" s="11" t="s">
        <v>756</v>
      </c>
      <c r="C183" s="11" t="s">
        <v>12</v>
      </c>
      <c r="D183" s="12" t="s">
        <v>772</v>
      </c>
      <c r="E183" s="13" t="s">
        <v>773</v>
      </c>
      <c r="F183" s="13" t="s">
        <v>774</v>
      </c>
      <c r="G183" s="18" t="s">
        <v>171</v>
      </c>
      <c r="H183" s="16" t="str">
        <f>HYPERLINK("#", "https://rparksideclinic.com")</f>
        <v>https://rparksideclinic.com</v>
      </c>
      <c r="I183" s="13" t="s">
        <v>2038</v>
      </c>
      <c r="J183" s="11" t="s">
        <v>179</v>
      </c>
      <c r="K183" s="11" t="s">
        <v>215</v>
      </c>
      <c r="L183" s="11"/>
      <c r="M183" s="11" t="s">
        <v>179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 t="s">
        <v>172</v>
      </c>
      <c r="AD183" s="11"/>
      <c r="AE183" s="11"/>
      <c r="AF183" s="11"/>
      <c r="AG183" s="11"/>
    </row>
    <row r="184" spans="1:33" s="4" customFormat="1" ht="28.15" customHeight="1" x14ac:dyDescent="0.15">
      <c r="B184" s="11" t="s">
        <v>756</v>
      </c>
      <c r="C184" s="11" t="s">
        <v>12</v>
      </c>
      <c r="D184" s="12" t="s">
        <v>775</v>
      </c>
      <c r="E184" s="13" t="s">
        <v>776</v>
      </c>
      <c r="F184" s="13" t="s">
        <v>777</v>
      </c>
      <c r="G184" s="17"/>
      <c r="H184" s="16"/>
      <c r="I184" s="13" t="s">
        <v>2069</v>
      </c>
      <c r="J184" s="11"/>
      <c r="K184" s="11"/>
      <c r="L184" s="11" t="s">
        <v>179</v>
      </c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 t="s">
        <v>172</v>
      </c>
      <c r="AD184" s="11"/>
      <c r="AE184" s="11"/>
      <c r="AF184" s="11"/>
      <c r="AG184" s="11">
        <v>19</v>
      </c>
    </row>
    <row r="185" spans="1:33" s="4" customFormat="1" ht="42" customHeight="1" x14ac:dyDescent="0.15">
      <c r="B185" s="11" t="s">
        <v>756</v>
      </c>
      <c r="C185" s="11" t="s">
        <v>12</v>
      </c>
      <c r="D185" s="12" t="s">
        <v>778</v>
      </c>
      <c r="E185" s="13" t="s">
        <v>779</v>
      </c>
      <c r="F185" s="13" t="s">
        <v>780</v>
      </c>
      <c r="G185" s="18" t="s">
        <v>171</v>
      </c>
      <c r="H185" s="16" t="str">
        <f>HYPERLINK("#", "http://www.hirotacli.com/")</f>
        <v>http://www.hirotacli.com/</v>
      </c>
      <c r="I185" s="13" t="s">
        <v>2033</v>
      </c>
      <c r="J185" s="11"/>
      <c r="K185" s="11" t="s">
        <v>187</v>
      </c>
      <c r="L185" s="11" t="s">
        <v>179</v>
      </c>
      <c r="M185" s="11"/>
      <c r="N185" s="11"/>
      <c r="O185" s="11"/>
      <c r="P185" s="11"/>
      <c r="Q185" s="11"/>
      <c r="R185" s="11"/>
      <c r="S185" s="11"/>
      <c r="T185" s="11" t="s">
        <v>187</v>
      </c>
      <c r="U185" s="11" t="s">
        <v>187</v>
      </c>
      <c r="V185" s="11" t="s">
        <v>187</v>
      </c>
      <c r="W185" s="11" t="s">
        <v>187</v>
      </c>
      <c r="X185" s="11" t="s">
        <v>187</v>
      </c>
      <c r="Y185" s="11" t="s">
        <v>187</v>
      </c>
      <c r="Z185" s="11" t="s">
        <v>187</v>
      </c>
      <c r="AA185" s="11" t="s">
        <v>187</v>
      </c>
      <c r="AB185" s="11" t="s">
        <v>187</v>
      </c>
      <c r="AC185" s="11" t="s">
        <v>187</v>
      </c>
      <c r="AD185" s="11" t="s">
        <v>187</v>
      </c>
      <c r="AE185" s="11" t="s">
        <v>187</v>
      </c>
      <c r="AF185" s="11"/>
      <c r="AG185" s="11"/>
    </row>
    <row r="186" spans="1:33" s="4" customFormat="1" ht="28.15" customHeight="1" x14ac:dyDescent="0.15">
      <c r="B186" s="11" t="s">
        <v>756</v>
      </c>
      <c r="C186" s="11" t="s">
        <v>12</v>
      </c>
      <c r="D186" s="12" t="s">
        <v>781</v>
      </c>
      <c r="E186" s="13" t="s">
        <v>782</v>
      </c>
      <c r="F186" s="13" t="s">
        <v>783</v>
      </c>
      <c r="G186" s="18" t="s">
        <v>171</v>
      </c>
      <c r="H186" s="16" t="str">
        <f>HYPERLINK("#", "https://www.mizokami-clinic.com/")</f>
        <v>https://www.mizokami-clinic.com/</v>
      </c>
      <c r="I186" s="13" t="s">
        <v>2145</v>
      </c>
      <c r="J186" s="11" t="s">
        <v>179</v>
      </c>
      <c r="K186" s="11" t="s">
        <v>183</v>
      </c>
      <c r="L186" s="11" t="s">
        <v>172</v>
      </c>
      <c r="M186" s="11" t="s">
        <v>179</v>
      </c>
      <c r="N186" s="11" t="s">
        <v>187</v>
      </c>
      <c r="O186" s="11" t="s">
        <v>187</v>
      </c>
      <c r="P186" s="11"/>
      <c r="Q186" s="11" t="s">
        <v>187</v>
      </c>
      <c r="R186" s="11" t="s">
        <v>179</v>
      </c>
      <c r="S186" s="11" t="s">
        <v>187</v>
      </c>
      <c r="T186" s="11" t="s">
        <v>187</v>
      </c>
      <c r="U186" s="11" t="s">
        <v>172</v>
      </c>
      <c r="V186" s="11" t="s">
        <v>187</v>
      </c>
      <c r="W186" s="11" t="s">
        <v>187</v>
      </c>
      <c r="X186" s="11" t="s">
        <v>172</v>
      </c>
      <c r="Y186" s="11" t="s">
        <v>187</v>
      </c>
      <c r="Z186" s="11" t="s">
        <v>187</v>
      </c>
      <c r="AA186" s="11" t="s">
        <v>187</v>
      </c>
      <c r="AB186" s="11" t="s">
        <v>187</v>
      </c>
      <c r="AC186" s="11" t="s">
        <v>172</v>
      </c>
      <c r="AD186" s="11" t="s">
        <v>187</v>
      </c>
      <c r="AE186" s="11" t="s">
        <v>187</v>
      </c>
      <c r="AF186" s="11"/>
      <c r="AG186" s="11" t="s">
        <v>187</v>
      </c>
    </row>
    <row r="187" spans="1:33" s="4" customFormat="1" ht="28.15" customHeight="1" x14ac:dyDescent="0.15">
      <c r="B187" s="11" t="s">
        <v>756</v>
      </c>
      <c r="C187" s="11" t="s">
        <v>12</v>
      </c>
      <c r="D187" s="12" t="s">
        <v>784</v>
      </c>
      <c r="E187" s="13" t="s">
        <v>785</v>
      </c>
      <c r="F187" s="13" t="s">
        <v>786</v>
      </c>
      <c r="G187" s="10" t="s">
        <v>171</v>
      </c>
      <c r="H187" s="16" t="str">
        <f>HYPERLINK("#", "http://sasaki-kokoro.jp")</f>
        <v>http://sasaki-kokoro.jp</v>
      </c>
      <c r="I187" s="13" t="s">
        <v>2055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 t="s">
        <v>172</v>
      </c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s="4" customFormat="1" ht="28.15" customHeight="1" x14ac:dyDescent="0.15">
      <c r="B188" s="11" t="s">
        <v>756</v>
      </c>
      <c r="C188" s="11" t="s">
        <v>12</v>
      </c>
      <c r="D188" s="12" t="s">
        <v>787</v>
      </c>
      <c r="E188" s="13" t="s">
        <v>788</v>
      </c>
      <c r="F188" s="13" t="s">
        <v>789</v>
      </c>
      <c r="G188" s="16"/>
      <c r="H188" s="16"/>
      <c r="I188" s="13" t="s">
        <v>2146</v>
      </c>
      <c r="J188" s="11" t="s">
        <v>172</v>
      </c>
      <c r="K188" s="11"/>
      <c r="L188" s="11" t="s">
        <v>179</v>
      </c>
      <c r="M188" s="11" t="s">
        <v>172</v>
      </c>
      <c r="N188" s="11"/>
      <c r="O188" s="11"/>
      <c r="P188" s="11"/>
      <c r="Q188" s="11"/>
      <c r="R188" s="11" t="s">
        <v>172</v>
      </c>
      <c r="S188" s="11" t="s">
        <v>172</v>
      </c>
      <c r="T188" s="11" t="s">
        <v>172</v>
      </c>
      <c r="U188" s="11"/>
      <c r="V188" s="11"/>
      <c r="W188" s="11" t="s">
        <v>172</v>
      </c>
      <c r="X188" s="11" t="s">
        <v>172</v>
      </c>
      <c r="Y188" s="11" t="s">
        <v>172</v>
      </c>
      <c r="Z188" s="11" t="s">
        <v>172</v>
      </c>
      <c r="AA188" s="11"/>
      <c r="AB188" s="11"/>
      <c r="AC188" s="11"/>
      <c r="AD188" s="11" t="s">
        <v>172</v>
      </c>
      <c r="AE188" s="11"/>
      <c r="AF188" s="11" t="s">
        <v>174</v>
      </c>
      <c r="AG188" s="11"/>
    </row>
    <row r="189" spans="1:33" s="4" customFormat="1" ht="28.15" customHeight="1" x14ac:dyDescent="0.15">
      <c r="B189" s="11" t="s">
        <v>756</v>
      </c>
      <c r="C189" s="11" t="s">
        <v>12</v>
      </c>
      <c r="D189" s="12" t="s">
        <v>790</v>
      </c>
      <c r="E189" s="13" t="s">
        <v>791</v>
      </c>
      <c r="F189" s="13" t="s">
        <v>792</v>
      </c>
      <c r="G189" s="18" t="s">
        <v>171</v>
      </c>
      <c r="H189" s="16" t="str">
        <f>HYPERLINK("#", "https://yamana-eye.com")</f>
        <v>https://yamana-eye.com</v>
      </c>
      <c r="I189" s="13" t="s">
        <v>2054</v>
      </c>
      <c r="J189" s="11" t="s">
        <v>179</v>
      </c>
      <c r="K189" s="11" t="s">
        <v>187</v>
      </c>
      <c r="L189" s="11" t="s">
        <v>179</v>
      </c>
      <c r="M189" s="11" t="s">
        <v>179</v>
      </c>
      <c r="N189" s="11" t="s">
        <v>187</v>
      </c>
      <c r="O189" s="11" t="s">
        <v>187</v>
      </c>
      <c r="P189" s="11" t="s">
        <v>179</v>
      </c>
      <c r="Q189" s="11" t="s">
        <v>187</v>
      </c>
      <c r="R189" s="11" t="s">
        <v>187</v>
      </c>
      <c r="S189" s="11" t="s">
        <v>187</v>
      </c>
      <c r="T189" s="11" t="s">
        <v>187</v>
      </c>
      <c r="U189" s="11" t="s">
        <v>187</v>
      </c>
      <c r="V189" s="11" t="s">
        <v>187</v>
      </c>
      <c r="W189" s="11" t="s">
        <v>187</v>
      </c>
      <c r="X189" s="11" t="s">
        <v>187</v>
      </c>
      <c r="Y189" s="11" t="s">
        <v>187</v>
      </c>
      <c r="Z189" s="11" t="s">
        <v>187</v>
      </c>
      <c r="AA189" s="11" t="s">
        <v>187</v>
      </c>
      <c r="AB189" s="11" t="s">
        <v>187</v>
      </c>
      <c r="AC189" s="11" t="s">
        <v>187</v>
      </c>
      <c r="AD189" s="11" t="s">
        <v>187</v>
      </c>
      <c r="AE189" s="11" t="s">
        <v>187</v>
      </c>
      <c r="AF189" s="11"/>
      <c r="AG189" s="11" t="s">
        <v>187</v>
      </c>
    </row>
    <row r="190" spans="1:33" s="4" customFormat="1" ht="28.15" customHeight="1" x14ac:dyDescent="0.15">
      <c r="B190" s="11" t="s">
        <v>756</v>
      </c>
      <c r="C190" s="11" t="s">
        <v>12</v>
      </c>
      <c r="D190" s="12" t="s">
        <v>793</v>
      </c>
      <c r="E190" s="13" t="s">
        <v>794</v>
      </c>
      <c r="F190" s="13" t="s">
        <v>795</v>
      </c>
      <c r="G190" s="16"/>
      <c r="H190" s="16" t="s">
        <v>187</v>
      </c>
      <c r="I190" s="13" t="s">
        <v>2062</v>
      </c>
      <c r="J190" s="11"/>
      <c r="K190" s="11" t="s">
        <v>187</v>
      </c>
      <c r="L190" s="11" t="s">
        <v>179</v>
      </c>
      <c r="M190" s="11"/>
      <c r="N190" s="11"/>
      <c r="O190" s="11" t="s">
        <v>179</v>
      </c>
      <c r="P190" s="11"/>
      <c r="Q190" s="11"/>
      <c r="R190" s="11"/>
      <c r="S190" s="11"/>
      <c r="T190" s="11" t="s">
        <v>187</v>
      </c>
      <c r="U190" s="11" t="s">
        <v>172</v>
      </c>
      <c r="V190" s="11" t="s">
        <v>187</v>
      </c>
      <c r="W190" s="11" t="s">
        <v>187</v>
      </c>
      <c r="X190" s="11" t="s">
        <v>172</v>
      </c>
      <c r="Y190" s="11" t="s">
        <v>187</v>
      </c>
      <c r="Z190" s="11" t="s">
        <v>187</v>
      </c>
      <c r="AA190" s="11" t="s">
        <v>187</v>
      </c>
      <c r="AB190" s="11" t="s">
        <v>187</v>
      </c>
      <c r="AC190" s="11" t="s">
        <v>187</v>
      </c>
      <c r="AD190" s="11" t="s">
        <v>187</v>
      </c>
      <c r="AE190" s="11" t="s">
        <v>187</v>
      </c>
      <c r="AF190" s="11"/>
      <c r="AG190" s="11"/>
    </row>
    <row r="191" spans="1:33" s="4" customFormat="1" ht="28.15" customHeight="1" x14ac:dyDescent="0.15">
      <c r="B191" s="11" t="s">
        <v>756</v>
      </c>
      <c r="C191" s="11" t="s">
        <v>12</v>
      </c>
      <c r="D191" s="12" t="s">
        <v>799</v>
      </c>
      <c r="E191" s="13" t="s">
        <v>800</v>
      </c>
      <c r="F191" s="13" t="s">
        <v>801</v>
      </c>
      <c r="G191" s="16"/>
      <c r="H191" s="16"/>
      <c r="I191" s="13" t="s">
        <v>2033</v>
      </c>
      <c r="J191" s="11" t="s">
        <v>179</v>
      </c>
      <c r="K191" s="11" t="s">
        <v>215</v>
      </c>
      <c r="L191" s="11" t="s">
        <v>172</v>
      </c>
      <c r="M191" s="11" t="s">
        <v>179</v>
      </c>
      <c r="N191" s="11"/>
      <c r="O191" s="11"/>
      <c r="P191" s="11"/>
      <c r="Q191" s="11"/>
      <c r="R191" s="11"/>
      <c r="S191" s="11" t="s">
        <v>172</v>
      </c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s="4" customFormat="1" ht="28.15" customHeight="1" x14ac:dyDescent="0.15">
      <c r="B192" s="11" t="s">
        <v>756</v>
      </c>
      <c r="C192" s="11" t="s">
        <v>33</v>
      </c>
      <c r="D192" s="12" t="s">
        <v>796</v>
      </c>
      <c r="E192" s="13" t="s">
        <v>797</v>
      </c>
      <c r="F192" s="13" t="s">
        <v>798</v>
      </c>
      <c r="G192" s="10" t="s">
        <v>171</v>
      </c>
      <c r="H192" s="16" t="str">
        <f>HYPERLINK("#", "https://takao-seikei.jp")</f>
        <v>https://takao-seikei.jp</v>
      </c>
      <c r="I192" s="13" t="s">
        <v>2039</v>
      </c>
      <c r="J192" s="11"/>
      <c r="K192" s="11"/>
      <c r="L192" s="11"/>
      <c r="M192" s="11"/>
      <c r="N192" s="11"/>
      <c r="O192" s="11"/>
      <c r="P192" s="11" t="s">
        <v>179</v>
      </c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2:33" s="4" customFormat="1" ht="28.15" customHeight="1" x14ac:dyDescent="0.15">
      <c r="B193" s="11" t="s">
        <v>756</v>
      </c>
      <c r="C193" s="11" t="s">
        <v>33</v>
      </c>
      <c r="D193" s="12" t="s">
        <v>757</v>
      </c>
      <c r="E193" s="13" t="s">
        <v>758</v>
      </c>
      <c r="F193" s="13" t="s">
        <v>759</v>
      </c>
      <c r="G193" s="18" t="s">
        <v>171</v>
      </c>
      <c r="H193" s="16" t="str">
        <f>HYPERLINK("#", "http://www.hikariclinic.com/")</f>
        <v>http://www.hikariclinic.com/</v>
      </c>
      <c r="I193" s="13" t="s">
        <v>2088</v>
      </c>
      <c r="J193" s="11" t="s">
        <v>172</v>
      </c>
      <c r="K193" s="11" t="s">
        <v>208</v>
      </c>
      <c r="L193" s="11" t="s">
        <v>172</v>
      </c>
      <c r="M193" s="11" t="s">
        <v>179</v>
      </c>
      <c r="N193" s="11"/>
      <c r="O193" s="11"/>
      <c r="P193" s="11"/>
      <c r="Q193" s="11"/>
      <c r="R193" s="11" t="s">
        <v>172</v>
      </c>
      <c r="S193" s="11" t="s">
        <v>172</v>
      </c>
      <c r="T193" s="11" t="s">
        <v>172</v>
      </c>
      <c r="U193" s="11" t="s">
        <v>172</v>
      </c>
      <c r="V193" s="11" t="s">
        <v>172</v>
      </c>
      <c r="W193" s="11" t="s">
        <v>172</v>
      </c>
      <c r="X193" s="11" t="s">
        <v>172</v>
      </c>
      <c r="Y193" s="11" t="s">
        <v>172</v>
      </c>
      <c r="Z193" s="11" t="s">
        <v>172</v>
      </c>
      <c r="AA193" s="11" t="s">
        <v>172</v>
      </c>
      <c r="AB193" s="11" t="s">
        <v>172</v>
      </c>
      <c r="AC193" s="11" t="s">
        <v>172</v>
      </c>
      <c r="AD193" s="11" t="s">
        <v>172</v>
      </c>
      <c r="AE193" s="11" t="s">
        <v>172</v>
      </c>
      <c r="AF193" s="11" t="s">
        <v>174</v>
      </c>
      <c r="AG193" s="11"/>
    </row>
    <row r="194" spans="2:33" s="4" customFormat="1" ht="28.15" customHeight="1" x14ac:dyDescent="0.15">
      <c r="B194" s="11" t="s">
        <v>756</v>
      </c>
      <c r="C194" s="11" t="s">
        <v>33</v>
      </c>
      <c r="D194" s="12" t="s">
        <v>760</v>
      </c>
      <c r="E194" s="13" t="s">
        <v>761</v>
      </c>
      <c r="F194" s="13" t="s">
        <v>762</v>
      </c>
      <c r="G194" s="18" t="s">
        <v>171</v>
      </c>
      <c r="H194" s="16" t="str">
        <f>HYPERLINK("#", "http://www.fujimi-ichokanaika.com/home")</f>
        <v>http://www.fujimi-ichokanaika.com/home</v>
      </c>
      <c r="I194" s="13" t="s">
        <v>2147</v>
      </c>
      <c r="J194" s="11" t="s">
        <v>172</v>
      </c>
      <c r="K194" s="11" t="s">
        <v>183</v>
      </c>
      <c r="L194" s="11" t="s">
        <v>172</v>
      </c>
      <c r="M194" s="11" t="s">
        <v>172</v>
      </c>
      <c r="N194" s="11"/>
      <c r="O194" s="11"/>
      <c r="P194" s="11"/>
      <c r="Q194" s="11"/>
      <c r="R194" s="11" t="s">
        <v>172</v>
      </c>
      <c r="S194" s="11" t="s">
        <v>179</v>
      </c>
      <c r="T194" s="11" t="s">
        <v>172</v>
      </c>
      <c r="U194" s="11" t="s">
        <v>172</v>
      </c>
      <c r="V194" s="11"/>
      <c r="W194" s="11"/>
      <c r="X194" s="11" t="s">
        <v>172</v>
      </c>
      <c r="Y194" s="11" t="s">
        <v>172</v>
      </c>
      <c r="Z194" s="11"/>
      <c r="AA194" s="11"/>
      <c r="AB194" s="11"/>
      <c r="AC194" s="11"/>
      <c r="AD194" s="11"/>
      <c r="AE194" s="11"/>
      <c r="AF194" s="11" t="s">
        <v>174</v>
      </c>
      <c r="AG194" s="11"/>
    </row>
    <row r="195" spans="2:33" s="4" customFormat="1" ht="28.15" customHeight="1" x14ac:dyDescent="0.15">
      <c r="B195" s="11" t="s">
        <v>756</v>
      </c>
      <c r="C195" s="11" t="s">
        <v>33</v>
      </c>
      <c r="D195" s="12" t="s">
        <v>763</v>
      </c>
      <c r="E195" s="13" t="s">
        <v>764</v>
      </c>
      <c r="F195" s="13" t="s">
        <v>765</v>
      </c>
      <c r="G195" s="18" t="s">
        <v>171</v>
      </c>
      <c r="H195" s="16" t="str">
        <f>HYPERLINK("#", "https://www.ohsato-eye-.com/")</f>
        <v>https://www.ohsato-eye-.com/</v>
      </c>
      <c r="I195" s="13" t="s">
        <v>2054</v>
      </c>
      <c r="J195" s="11"/>
      <c r="K195" s="11"/>
      <c r="L195" s="11" t="s">
        <v>179</v>
      </c>
      <c r="M195" s="11" t="s">
        <v>172</v>
      </c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2:33" s="4" customFormat="1" ht="42" customHeight="1" x14ac:dyDescent="0.15">
      <c r="B196" s="11" t="s">
        <v>802</v>
      </c>
      <c r="C196" s="11" t="s">
        <v>11</v>
      </c>
      <c r="D196" s="12" t="s">
        <v>803</v>
      </c>
      <c r="E196" s="13" t="s">
        <v>804</v>
      </c>
      <c r="F196" s="13" t="s">
        <v>805</v>
      </c>
      <c r="G196" s="10" t="s">
        <v>171</v>
      </c>
      <c r="H196" s="16" t="str">
        <f>HYPERLINK("#", "https://www.aisakura.com/")</f>
        <v>https://www.aisakura.com/</v>
      </c>
      <c r="I196" s="13" t="s">
        <v>2148</v>
      </c>
      <c r="J196" s="11" t="s">
        <v>172</v>
      </c>
      <c r="K196" s="11"/>
      <c r="L196" s="11" t="s">
        <v>179</v>
      </c>
      <c r="M196" s="11" t="s">
        <v>179</v>
      </c>
      <c r="N196" s="11"/>
      <c r="O196" s="11"/>
      <c r="P196" s="11"/>
      <c r="Q196" s="11"/>
      <c r="R196" s="11"/>
      <c r="S196" s="11"/>
      <c r="T196" s="11" t="s">
        <v>172</v>
      </c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2:33" s="4" customFormat="1" ht="28.15" customHeight="1" x14ac:dyDescent="0.15">
      <c r="B197" s="11" t="s">
        <v>802</v>
      </c>
      <c r="C197" s="11" t="s">
        <v>11</v>
      </c>
      <c r="D197" s="12" t="s">
        <v>806</v>
      </c>
      <c r="E197" s="13" t="s">
        <v>807</v>
      </c>
      <c r="F197" s="13" t="s">
        <v>808</v>
      </c>
      <c r="G197" s="18" t="s">
        <v>171</v>
      </c>
      <c r="H197" s="16" t="str">
        <f>HYPERLINK("#", "http://頭痛福岡.cocm")</f>
        <v>http://頭痛福岡.cocm</v>
      </c>
      <c r="I197" s="13" t="s">
        <v>2149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 t="s">
        <v>172</v>
      </c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2:33" s="4" customFormat="1" ht="28.15" customHeight="1" x14ac:dyDescent="0.15">
      <c r="B198" s="11" t="s">
        <v>802</v>
      </c>
      <c r="C198" s="11" t="s">
        <v>11</v>
      </c>
      <c r="D198" s="12" t="s">
        <v>809</v>
      </c>
      <c r="E198" s="13" t="s">
        <v>810</v>
      </c>
      <c r="F198" s="13" t="s">
        <v>811</v>
      </c>
      <c r="G198" s="18" t="s">
        <v>171</v>
      </c>
      <c r="H198" s="16" t="str">
        <f>HYPERLINK("#", "www.mizoguchi-hp.jp")</f>
        <v>www.mizoguchi-hp.jp</v>
      </c>
      <c r="I198" s="13" t="s">
        <v>2150</v>
      </c>
      <c r="J198" s="11" t="s">
        <v>187</v>
      </c>
      <c r="K198" s="11" t="s">
        <v>187</v>
      </c>
      <c r="L198" s="11" t="s">
        <v>187</v>
      </c>
      <c r="M198" s="11" t="s">
        <v>187</v>
      </c>
      <c r="N198" s="11" t="s">
        <v>187</v>
      </c>
      <c r="O198" s="11" t="s">
        <v>187</v>
      </c>
      <c r="P198" s="11" t="s">
        <v>179</v>
      </c>
      <c r="Q198" s="11" t="s">
        <v>187</v>
      </c>
      <c r="R198" s="11" t="s">
        <v>187</v>
      </c>
      <c r="S198" s="11" t="s">
        <v>187</v>
      </c>
      <c r="T198" s="11" t="s">
        <v>187</v>
      </c>
      <c r="U198" s="11" t="s">
        <v>187</v>
      </c>
      <c r="V198" s="11" t="s">
        <v>187</v>
      </c>
      <c r="W198" s="11" t="s">
        <v>187</v>
      </c>
      <c r="X198" s="11" t="s">
        <v>187</v>
      </c>
      <c r="Y198" s="11" t="s">
        <v>187</v>
      </c>
      <c r="Z198" s="11" t="s">
        <v>187</v>
      </c>
      <c r="AA198" s="11" t="s">
        <v>187</v>
      </c>
      <c r="AB198" s="11" t="s">
        <v>187</v>
      </c>
      <c r="AC198" s="11" t="s">
        <v>187</v>
      </c>
      <c r="AD198" s="11" t="s">
        <v>187</v>
      </c>
      <c r="AE198" s="11" t="s">
        <v>187</v>
      </c>
      <c r="AF198" s="11"/>
      <c r="AG198" s="11"/>
    </row>
    <row r="199" spans="2:33" s="4" customFormat="1" ht="42" customHeight="1" x14ac:dyDescent="0.15">
      <c r="B199" s="11" t="s">
        <v>802</v>
      </c>
      <c r="C199" s="11" t="s">
        <v>11</v>
      </c>
      <c r="D199" s="12" t="s">
        <v>812</v>
      </c>
      <c r="E199" s="13" t="s">
        <v>813</v>
      </c>
      <c r="F199" s="13" t="s">
        <v>814</v>
      </c>
      <c r="G199" s="17"/>
      <c r="H199" s="16"/>
      <c r="I199" s="13" t="s">
        <v>2039</v>
      </c>
      <c r="J199" s="11"/>
      <c r="K199" s="11"/>
      <c r="L199" s="11"/>
      <c r="M199" s="11"/>
      <c r="N199" s="11"/>
      <c r="O199" s="11"/>
      <c r="P199" s="11" t="s">
        <v>172</v>
      </c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2:33" s="4" customFormat="1" ht="42" customHeight="1" x14ac:dyDescent="0.15">
      <c r="B200" s="11" t="s">
        <v>802</v>
      </c>
      <c r="C200" s="11" t="s">
        <v>11</v>
      </c>
      <c r="D200" s="12" t="s">
        <v>815</v>
      </c>
      <c r="E200" s="13" t="s">
        <v>816</v>
      </c>
      <c r="F200" s="13" t="s">
        <v>817</v>
      </c>
      <c r="G200" s="18" t="s">
        <v>171</v>
      </c>
      <c r="H200" s="16" t="str">
        <f>HYPERLINK("#", "http://www.i-skin.jp")</f>
        <v>http://www.i-skin.jp</v>
      </c>
      <c r="I200" s="13" t="s">
        <v>2151</v>
      </c>
      <c r="J200" s="11" t="s">
        <v>172</v>
      </c>
      <c r="K200" s="11" t="s">
        <v>818</v>
      </c>
      <c r="L200" s="11" t="s">
        <v>172</v>
      </c>
      <c r="M200" s="11"/>
      <c r="N200" s="11"/>
      <c r="O200" s="11"/>
      <c r="P200" s="11"/>
      <c r="Q200" s="11"/>
      <c r="R200" s="11" t="s">
        <v>172</v>
      </c>
      <c r="S200" s="11"/>
      <c r="T200" s="11"/>
      <c r="U200" s="11" t="s">
        <v>172</v>
      </c>
      <c r="V200" s="11"/>
      <c r="W200" s="11"/>
      <c r="X200" s="11" t="s">
        <v>172</v>
      </c>
      <c r="Y200" s="11"/>
      <c r="Z200" s="11"/>
      <c r="AA200" s="11" t="s">
        <v>172</v>
      </c>
      <c r="AB200" s="11" t="s">
        <v>172</v>
      </c>
      <c r="AC200" s="11" t="s">
        <v>172</v>
      </c>
      <c r="AD200" s="11"/>
      <c r="AE200" s="11"/>
      <c r="AF200" s="11" t="s">
        <v>174</v>
      </c>
      <c r="AG200" s="11"/>
    </row>
    <row r="201" spans="2:33" s="4" customFormat="1" ht="42" customHeight="1" x14ac:dyDescent="0.15">
      <c r="B201" s="11" t="s">
        <v>802</v>
      </c>
      <c r="C201" s="11" t="s">
        <v>11</v>
      </c>
      <c r="D201" s="12" t="s">
        <v>819</v>
      </c>
      <c r="E201" s="13" t="s">
        <v>820</v>
      </c>
      <c r="F201" s="13" t="s">
        <v>821</v>
      </c>
      <c r="G201" s="17"/>
      <c r="H201" s="16"/>
      <c r="I201" s="13" t="s">
        <v>2078</v>
      </c>
      <c r="J201" s="11" t="s">
        <v>172</v>
      </c>
      <c r="K201" s="11"/>
      <c r="L201" s="11" t="s">
        <v>172</v>
      </c>
      <c r="M201" s="11" t="s">
        <v>172</v>
      </c>
      <c r="N201" s="11"/>
      <c r="O201" s="11"/>
      <c r="P201" s="11"/>
      <c r="Q201" s="11"/>
      <c r="R201" s="11" t="s">
        <v>179</v>
      </c>
      <c r="S201" s="11"/>
      <c r="T201" s="11"/>
      <c r="U201" s="11"/>
      <c r="V201" s="11"/>
      <c r="W201" s="11"/>
      <c r="X201" s="11" t="s">
        <v>172</v>
      </c>
      <c r="Y201" s="11"/>
      <c r="Z201" s="11"/>
      <c r="AA201" s="11"/>
      <c r="AB201" s="11"/>
      <c r="AC201" s="11"/>
      <c r="AD201" s="11"/>
      <c r="AE201" s="11"/>
      <c r="AF201" s="11" t="s">
        <v>174</v>
      </c>
      <c r="AG201" s="11"/>
    </row>
    <row r="202" spans="2:33" s="4" customFormat="1" ht="28.15" customHeight="1" x14ac:dyDescent="0.15">
      <c r="B202" s="11" t="s">
        <v>802</v>
      </c>
      <c r="C202" s="11" t="s">
        <v>11</v>
      </c>
      <c r="D202" s="12" t="s">
        <v>822</v>
      </c>
      <c r="E202" s="13" t="s">
        <v>823</v>
      </c>
      <c r="F202" s="13" t="s">
        <v>824</v>
      </c>
      <c r="G202" s="10" t="s">
        <v>171</v>
      </c>
      <c r="H202" s="16" t="str">
        <f>HYPERLINK("#", "http://hikari-clinic-salon.com")</f>
        <v>http://hikari-clinic-salon.com</v>
      </c>
      <c r="I202" s="13" t="s">
        <v>2126</v>
      </c>
      <c r="J202" s="11" t="s">
        <v>172</v>
      </c>
      <c r="K202" s="11" t="s">
        <v>208</v>
      </c>
      <c r="L202" s="11" t="s">
        <v>172</v>
      </c>
      <c r="M202" s="11" t="s">
        <v>172</v>
      </c>
      <c r="N202" s="11" t="s">
        <v>187</v>
      </c>
      <c r="O202" s="11" t="s">
        <v>187</v>
      </c>
      <c r="P202" s="11"/>
      <c r="Q202" s="11" t="s">
        <v>187</v>
      </c>
      <c r="R202" s="11" t="s">
        <v>179</v>
      </c>
      <c r="S202" s="11" t="s">
        <v>179</v>
      </c>
      <c r="T202" s="11" t="s">
        <v>187</v>
      </c>
      <c r="U202" s="11" t="s">
        <v>172</v>
      </c>
      <c r="V202" s="11" t="s">
        <v>187</v>
      </c>
      <c r="W202" s="11" t="s">
        <v>187</v>
      </c>
      <c r="X202" s="11" t="s">
        <v>172</v>
      </c>
      <c r="Y202" s="11" t="s">
        <v>187</v>
      </c>
      <c r="Z202" s="11" t="s">
        <v>187</v>
      </c>
      <c r="AA202" s="11" t="s">
        <v>187</v>
      </c>
      <c r="AB202" s="11" t="s">
        <v>187</v>
      </c>
      <c r="AC202" s="11" t="s">
        <v>187</v>
      </c>
      <c r="AD202" s="11" t="s">
        <v>187</v>
      </c>
      <c r="AE202" s="11" t="s">
        <v>187</v>
      </c>
      <c r="AF202" s="11"/>
      <c r="AG202" s="11"/>
    </row>
    <row r="203" spans="2:33" s="4" customFormat="1" ht="28.15" customHeight="1" x14ac:dyDescent="0.15">
      <c r="B203" s="11" t="s">
        <v>802</v>
      </c>
      <c r="C203" s="11" t="s">
        <v>11</v>
      </c>
      <c r="D203" s="12" t="s">
        <v>825</v>
      </c>
      <c r="E203" s="13" t="s">
        <v>826</v>
      </c>
      <c r="F203" s="13" t="s">
        <v>827</v>
      </c>
      <c r="G203" s="16"/>
      <c r="H203" s="16"/>
      <c r="I203" s="13" t="s">
        <v>2033</v>
      </c>
      <c r="J203" s="11" t="s">
        <v>172</v>
      </c>
      <c r="K203" s="11"/>
      <c r="L203" s="11" t="s">
        <v>172</v>
      </c>
      <c r="M203" s="11" t="s">
        <v>172</v>
      </c>
      <c r="N203" s="11" t="s">
        <v>172</v>
      </c>
      <c r="O203" s="11"/>
      <c r="P203" s="11"/>
      <c r="Q203" s="11"/>
      <c r="R203" s="11" t="s">
        <v>172</v>
      </c>
      <c r="S203" s="11"/>
      <c r="T203" s="11"/>
      <c r="U203" s="11" t="s">
        <v>172</v>
      </c>
      <c r="V203" s="11"/>
      <c r="W203" s="11" t="s">
        <v>172</v>
      </c>
      <c r="X203" s="11" t="s">
        <v>172</v>
      </c>
      <c r="Y203" s="11"/>
      <c r="Z203" s="11" t="s">
        <v>172</v>
      </c>
      <c r="AA203" s="11" t="s">
        <v>172</v>
      </c>
      <c r="AB203" s="11" t="s">
        <v>172</v>
      </c>
      <c r="AC203" s="11" t="s">
        <v>172</v>
      </c>
      <c r="AD203" s="11"/>
      <c r="AE203" s="11"/>
      <c r="AF203" s="11" t="s">
        <v>174</v>
      </c>
      <c r="AG203" s="11"/>
    </row>
    <row r="204" spans="2:33" s="4" customFormat="1" ht="42" customHeight="1" x14ac:dyDescent="0.15">
      <c r="B204" s="11" t="s">
        <v>802</v>
      </c>
      <c r="C204" s="11" t="s">
        <v>11</v>
      </c>
      <c r="D204" s="12" t="s">
        <v>828</v>
      </c>
      <c r="E204" s="13" t="s">
        <v>829</v>
      </c>
      <c r="F204" s="13" t="s">
        <v>830</v>
      </c>
      <c r="G204" s="10" t="s">
        <v>171</v>
      </c>
      <c r="H204" s="16" t="str">
        <f>HYPERLINK("#", "http://www.ganka-kawasakifukuoka.com")</f>
        <v>http://www.ganka-kawasakifukuoka.com</v>
      </c>
      <c r="I204" s="13" t="s">
        <v>2054</v>
      </c>
      <c r="J204" s="11" t="s">
        <v>172</v>
      </c>
      <c r="K204" s="11" t="s">
        <v>220</v>
      </c>
      <c r="L204" s="11" t="s">
        <v>179</v>
      </c>
      <c r="M204" s="11" t="s">
        <v>179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2:33" s="4" customFormat="1" ht="28.15" customHeight="1" x14ac:dyDescent="0.15">
      <c r="B205" s="11" t="s">
        <v>802</v>
      </c>
      <c r="C205" s="11" t="s">
        <v>11</v>
      </c>
      <c r="D205" s="12" t="s">
        <v>831</v>
      </c>
      <c r="E205" s="13" t="s">
        <v>832</v>
      </c>
      <c r="F205" s="13" t="s">
        <v>833</v>
      </c>
      <c r="G205" s="16"/>
      <c r="H205" s="16"/>
      <c r="I205" s="13" t="s">
        <v>2152</v>
      </c>
      <c r="J205" s="11" t="s">
        <v>179</v>
      </c>
      <c r="K205" s="11"/>
      <c r="L205" s="11" t="s">
        <v>179</v>
      </c>
      <c r="M205" s="11" t="s">
        <v>179</v>
      </c>
      <c r="N205" s="11"/>
      <c r="O205" s="11"/>
      <c r="P205" s="11"/>
      <c r="Q205" s="11"/>
      <c r="R205" s="11" t="s">
        <v>179</v>
      </c>
      <c r="S205" s="11" t="s">
        <v>179</v>
      </c>
      <c r="T205" s="11" t="s">
        <v>172</v>
      </c>
      <c r="U205" s="11"/>
      <c r="V205" s="11"/>
      <c r="W205" s="11"/>
      <c r="X205" s="11" t="s">
        <v>172</v>
      </c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2:33" s="4" customFormat="1" ht="28.15" customHeight="1" x14ac:dyDescent="0.15">
      <c r="B206" s="11" t="s">
        <v>802</v>
      </c>
      <c r="C206" s="11" t="s">
        <v>11</v>
      </c>
      <c r="D206" s="12" t="s">
        <v>834</v>
      </c>
      <c r="E206" s="13" t="s">
        <v>835</v>
      </c>
      <c r="F206" s="13" t="s">
        <v>836</v>
      </c>
      <c r="G206" s="10" t="s">
        <v>171</v>
      </c>
      <c r="H206" s="16" t="str">
        <f>HYPERLINK("#", "https://minato-naika-nagahama.com")</f>
        <v>https://minato-naika-nagahama.com</v>
      </c>
      <c r="I206" s="13" t="s">
        <v>2033</v>
      </c>
      <c r="J206" s="11"/>
      <c r="K206" s="11"/>
      <c r="L206" s="11" t="s">
        <v>179</v>
      </c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 t="s">
        <v>174</v>
      </c>
      <c r="AG206" s="11"/>
    </row>
    <row r="207" spans="2:33" s="4" customFormat="1" ht="42" customHeight="1" x14ac:dyDescent="0.15">
      <c r="B207" s="11" t="s">
        <v>802</v>
      </c>
      <c r="C207" s="11" t="s">
        <v>11</v>
      </c>
      <c r="D207" s="12" t="s">
        <v>837</v>
      </c>
      <c r="E207" s="13" t="s">
        <v>838</v>
      </c>
      <c r="F207" s="13" t="s">
        <v>839</v>
      </c>
      <c r="G207" s="10" t="s">
        <v>171</v>
      </c>
      <c r="H207" s="16" t="str">
        <f>HYPERLINK("#", "http://www.ishida-mental.com/")</f>
        <v>http://www.ishida-mental.com/</v>
      </c>
      <c r="I207" s="13" t="s">
        <v>2055</v>
      </c>
      <c r="J207" s="11"/>
      <c r="K207" s="11"/>
      <c r="L207" s="11"/>
      <c r="M207" s="11"/>
      <c r="N207" s="11"/>
      <c r="O207" s="11"/>
      <c r="P207" s="11"/>
      <c r="Q207" s="11"/>
      <c r="R207" s="11"/>
      <c r="S207" s="11" t="s">
        <v>179</v>
      </c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2:33" s="4" customFormat="1" ht="42" customHeight="1" x14ac:dyDescent="0.15">
      <c r="B208" s="11" t="s">
        <v>802</v>
      </c>
      <c r="C208" s="11" t="s">
        <v>11</v>
      </c>
      <c r="D208" s="12" t="s">
        <v>840</v>
      </c>
      <c r="E208" s="13" t="s">
        <v>841</v>
      </c>
      <c r="F208" s="13" t="s">
        <v>842</v>
      </c>
      <c r="G208" s="10" t="s">
        <v>171</v>
      </c>
      <c r="H208" s="16" t="str">
        <f>HYPERLINK("#", "http://wakaba-heartclinic.com/")</f>
        <v>http://wakaba-heartclinic.com/</v>
      </c>
      <c r="I208" s="13" t="s">
        <v>2062</v>
      </c>
      <c r="J208" s="11" t="s">
        <v>172</v>
      </c>
      <c r="K208" s="11" t="s">
        <v>173</v>
      </c>
      <c r="L208" s="11" t="s">
        <v>172</v>
      </c>
      <c r="M208" s="11" t="s">
        <v>172</v>
      </c>
      <c r="N208" s="11"/>
      <c r="O208" s="11"/>
      <c r="P208" s="11"/>
      <c r="Q208" s="11"/>
      <c r="R208" s="11" t="s">
        <v>172</v>
      </c>
      <c r="S208" s="11"/>
      <c r="T208" s="11" t="s">
        <v>172</v>
      </c>
      <c r="U208" s="11" t="s">
        <v>172</v>
      </c>
      <c r="V208" s="11"/>
      <c r="W208" s="11" t="s">
        <v>172</v>
      </c>
      <c r="X208" s="11" t="s">
        <v>172</v>
      </c>
      <c r="Y208" s="11" t="s">
        <v>172</v>
      </c>
      <c r="Z208" s="11" t="s">
        <v>172</v>
      </c>
      <c r="AA208" s="11" t="s">
        <v>172</v>
      </c>
      <c r="AB208" s="11" t="s">
        <v>172</v>
      </c>
      <c r="AC208" s="11" t="s">
        <v>172</v>
      </c>
      <c r="AD208" s="11" t="s">
        <v>172</v>
      </c>
      <c r="AE208" s="11"/>
      <c r="AF208" s="11" t="s">
        <v>174</v>
      </c>
      <c r="AG208" s="11"/>
    </row>
    <row r="209" spans="2:33" s="4" customFormat="1" ht="42" customHeight="1" x14ac:dyDescent="0.15">
      <c r="B209" s="11" t="s">
        <v>802</v>
      </c>
      <c r="C209" s="11" t="s">
        <v>11</v>
      </c>
      <c r="D209" s="12" t="s">
        <v>843</v>
      </c>
      <c r="E209" s="13" t="s">
        <v>844</v>
      </c>
      <c r="F209" s="13" t="s">
        <v>845</v>
      </c>
      <c r="G209" s="10" t="s">
        <v>171</v>
      </c>
      <c r="H209" s="16" t="str">
        <f>HYPERLINK("#", "https://goshogatani.com/")</f>
        <v>https://goshogatani.com/</v>
      </c>
      <c r="I209" s="13" t="s">
        <v>2050</v>
      </c>
      <c r="J209" s="11" t="s">
        <v>179</v>
      </c>
      <c r="K209" s="11" t="s">
        <v>215</v>
      </c>
      <c r="L209" s="11" t="s">
        <v>179</v>
      </c>
      <c r="M209" s="11" t="s">
        <v>179</v>
      </c>
      <c r="N209" s="11" t="s">
        <v>187</v>
      </c>
      <c r="O209" s="11" t="s">
        <v>187</v>
      </c>
      <c r="P209" s="11" t="s">
        <v>179</v>
      </c>
      <c r="Q209" s="11" t="s">
        <v>187</v>
      </c>
      <c r="R209" s="11" t="s">
        <v>179</v>
      </c>
      <c r="S209" s="11" t="s">
        <v>172</v>
      </c>
      <c r="T209" s="11" t="s">
        <v>172</v>
      </c>
      <c r="U209" s="11" t="s">
        <v>172</v>
      </c>
      <c r="V209" s="11" t="s">
        <v>187</v>
      </c>
      <c r="W209" s="11" t="s">
        <v>187</v>
      </c>
      <c r="X209" s="11" t="s">
        <v>172</v>
      </c>
      <c r="Y209" s="11" t="s">
        <v>172</v>
      </c>
      <c r="Z209" s="11" t="s">
        <v>187</v>
      </c>
      <c r="AA209" s="11" t="s">
        <v>187</v>
      </c>
      <c r="AB209" s="11" t="s">
        <v>172</v>
      </c>
      <c r="AC209" s="11" t="s">
        <v>172</v>
      </c>
      <c r="AD209" s="11" t="s">
        <v>172</v>
      </c>
      <c r="AE209" s="11" t="s">
        <v>187</v>
      </c>
      <c r="AF209" s="11" t="s">
        <v>174</v>
      </c>
      <c r="AG209" s="11" t="s">
        <v>187</v>
      </c>
    </row>
    <row r="210" spans="2:33" s="4" customFormat="1" ht="42" customHeight="1" x14ac:dyDescent="0.15">
      <c r="B210" s="11" t="s">
        <v>802</v>
      </c>
      <c r="C210" s="11" t="s">
        <v>11</v>
      </c>
      <c r="D210" s="12" t="s">
        <v>846</v>
      </c>
      <c r="E210" s="13" t="s">
        <v>847</v>
      </c>
      <c r="F210" s="13" t="s">
        <v>848</v>
      </c>
      <c r="G210" s="10" t="s">
        <v>171</v>
      </c>
      <c r="H210" s="16" t="str">
        <f>HYPERLINK("#", "http://www.kawakami-mentalclinic.com/")</f>
        <v>http://www.kawakami-mentalclinic.com/</v>
      </c>
      <c r="I210" s="13" t="s">
        <v>2055</v>
      </c>
      <c r="J210" s="11"/>
      <c r="K210" s="11" t="s">
        <v>187</v>
      </c>
      <c r="L210" s="11"/>
      <c r="M210" s="11"/>
      <c r="N210" s="11"/>
      <c r="O210" s="11"/>
      <c r="P210" s="11" t="s">
        <v>172</v>
      </c>
      <c r="Q210" s="11"/>
      <c r="R210" s="11"/>
      <c r="S210" s="11"/>
      <c r="T210" s="11" t="s">
        <v>187</v>
      </c>
      <c r="U210" s="11" t="s">
        <v>187</v>
      </c>
      <c r="V210" s="11" t="s">
        <v>187</v>
      </c>
      <c r="W210" s="11" t="s">
        <v>187</v>
      </c>
      <c r="X210" s="11" t="s">
        <v>187</v>
      </c>
      <c r="Y210" s="11" t="s">
        <v>187</v>
      </c>
      <c r="Z210" s="11" t="s">
        <v>187</v>
      </c>
      <c r="AA210" s="11" t="s">
        <v>187</v>
      </c>
      <c r="AB210" s="11" t="s">
        <v>187</v>
      </c>
      <c r="AC210" s="11" t="s">
        <v>187</v>
      </c>
      <c r="AD210" s="11" t="s">
        <v>187</v>
      </c>
      <c r="AE210" s="11" t="s">
        <v>187</v>
      </c>
      <c r="AF210" s="11"/>
      <c r="AG210" s="11"/>
    </row>
    <row r="211" spans="2:33" s="4" customFormat="1" ht="28.15" customHeight="1" x14ac:dyDescent="0.15">
      <c r="B211" s="11" t="s">
        <v>802</v>
      </c>
      <c r="C211" s="11" t="s">
        <v>11</v>
      </c>
      <c r="D211" s="12" t="s">
        <v>849</v>
      </c>
      <c r="E211" s="13" t="s">
        <v>850</v>
      </c>
      <c r="F211" s="13" t="s">
        <v>851</v>
      </c>
      <c r="G211" s="10" t="s">
        <v>171</v>
      </c>
      <c r="H211" s="16" t="str">
        <f>HYPERLINK("#", "http://tesla-clinic.jp")</f>
        <v>http://tesla-clinic.jp</v>
      </c>
      <c r="I211" s="13" t="s">
        <v>2091</v>
      </c>
      <c r="J211" s="11" t="s">
        <v>179</v>
      </c>
      <c r="K211" s="11"/>
      <c r="L211" s="11" t="s">
        <v>179</v>
      </c>
      <c r="M211" s="11"/>
      <c r="N211" s="11"/>
      <c r="O211" s="11" t="s">
        <v>179</v>
      </c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2:33" s="4" customFormat="1" ht="28.15" customHeight="1" x14ac:dyDescent="0.15">
      <c r="B212" s="11" t="s">
        <v>852</v>
      </c>
      <c r="C212" s="11" t="s">
        <v>3</v>
      </c>
      <c r="D212" s="12" t="s">
        <v>948</v>
      </c>
      <c r="E212" s="13" t="s">
        <v>949</v>
      </c>
      <c r="F212" s="13" t="s">
        <v>950</v>
      </c>
      <c r="G212" s="18" t="s">
        <v>171</v>
      </c>
      <c r="H212" s="16" t="str">
        <f>HYPERLINK("#", "http://www.hatakeyama-cl.jp/")</f>
        <v>http://www.hatakeyama-cl.jp/</v>
      </c>
      <c r="I212" s="13" t="s">
        <v>2112</v>
      </c>
      <c r="J212" s="11" t="s">
        <v>179</v>
      </c>
      <c r="K212" s="11" t="s">
        <v>187</v>
      </c>
      <c r="L212" s="11" t="s">
        <v>179</v>
      </c>
      <c r="M212" s="11" t="s">
        <v>187</v>
      </c>
      <c r="N212" s="11" t="s">
        <v>187</v>
      </c>
      <c r="O212" s="11" t="s">
        <v>187</v>
      </c>
      <c r="P212" s="11"/>
      <c r="Q212" s="11" t="s">
        <v>187</v>
      </c>
      <c r="R212" s="11" t="s">
        <v>187</v>
      </c>
      <c r="S212" s="11" t="s">
        <v>187</v>
      </c>
      <c r="T212" s="11" t="s">
        <v>187</v>
      </c>
      <c r="U212" s="11" t="s">
        <v>187</v>
      </c>
      <c r="V212" s="11" t="s">
        <v>187</v>
      </c>
      <c r="W212" s="11" t="s">
        <v>187</v>
      </c>
      <c r="X212" s="11" t="s">
        <v>187</v>
      </c>
      <c r="Y212" s="11" t="s">
        <v>187</v>
      </c>
      <c r="Z212" s="11" t="s">
        <v>187</v>
      </c>
      <c r="AA212" s="11" t="s">
        <v>187</v>
      </c>
      <c r="AB212" s="11" t="s">
        <v>187</v>
      </c>
      <c r="AC212" s="11" t="s">
        <v>187</v>
      </c>
      <c r="AD212" s="11" t="s">
        <v>187</v>
      </c>
      <c r="AE212" s="11" t="s">
        <v>187</v>
      </c>
      <c r="AF212" s="11" t="s">
        <v>174</v>
      </c>
      <c r="AG212" s="11"/>
    </row>
    <row r="213" spans="2:33" s="4" customFormat="1" ht="28.15" customHeight="1" x14ac:dyDescent="0.15">
      <c r="B213" s="11" t="s">
        <v>852</v>
      </c>
      <c r="C213" s="11" t="s">
        <v>3</v>
      </c>
      <c r="D213" s="12" t="s">
        <v>951</v>
      </c>
      <c r="E213" s="13" t="s">
        <v>952</v>
      </c>
      <c r="F213" s="13" t="s">
        <v>953</v>
      </c>
      <c r="G213" s="17"/>
      <c r="H213" s="16"/>
      <c r="I213" s="13" t="s">
        <v>2153</v>
      </c>
      <c r="J213" s="11" t="s">
        <v>179</v>
      </c>
      <c r="K213" s="11" t="s">
        <v>208</v>
      </c>
      <c r="L213" s="11" t="s">
        <v>179</v>
      </c>
      <c r="M213" s="11" t="s">
        <v>179</v>
      </c>
      <c r="N213" s="11"/>
      <c r="O213" s="11"/>
      <c r="P213" s="11" t="s">
        <v>172</v>
      </c>
      <c r="Q213" s="11"/>
      <c r="R213" s="11" t="s">
        <v>172</v>
      </c>
      <c r="S213" s="11" t="s">
        <v>179</v>
      </c>
      <c r="T213" s="11"/>
      <c r="U213" s="11"/>
      <c r="V213" s="11" t="s">
        <v>172</v>
      </c>
      <c r="W213" s="11"/>
      <c r="X213" s="11" t="s">
        <v>172</v>
      </c>
      <c r="Y213" s="11" t="s">
        <v>172</v>
      </c>
      <c r="Z213" s="11" t="s">
        <v>172</v>
      </c>
      <c r="AA213" s="11" t="s">
        <v>172</v>
      </c>
      <c r="AB213" s="11" t="s">
        <v>172</v>
      </c>
      <c r="AC213" s="11" t="s">
        <v>172</v>
      </c>
      <c r="AD213" s="11"/>
      <c r="AE213" s="11"/>
      <c r="AF213" s="11"/>
      <c r="AG213" s="11"/>
    </row>
    <row r="214" spans="2:33" s="4" customFormat="1" ht="28.15" customHeight="1" x14ac:dyDescent="0.15">
      <c r="B214" s="11" t="s">
        <v>852</v>
      </c>
      <c r="C214" s="11" t="s">
        <v>3</v>
      </c>
      <c r="D214" s="12" t="s">
        <v>954</v>
      </c>
      <c r="E214" s="13" t="s">
        <v>955</v>
      </c>
      <c r="F214" s="13" t="s">
        <v>956</v>
      </c>
      <c r="G214" s="17"/>
      <c r="H214" s="16"/>
      <c r="I214" s="13" t="s">
        <v>2054</v>
      </c>
      <c r="J214" s="11"/>
      <c r="K214" s="11"/>
      <c r="L214" s="11" t="s">
        <v>179</v>
      </c>
      <c r="M214" s="11" t="s">
        <v>179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2:33" s="4" customFormat="1" ht="28.15" customHeight="1" x14ac:dyDescent="0.15">
      <c r="B215" s="11" t="s">
        <v>852</v>
      </c>
      <c r="C215" s="11" t="s">
        <v>3</v>
      </c>
      <c r="D215" s="12" t="s">
        <v>957</v>
      </c>
      <c r="E215" s="13" t="s">
        <v>958</v>
      </c>
      <c r="F215" s="13" t="s">
        <v>959</v>
      </c>
      <c r="G215" s="10" t="s">
        <v>171</v>
      </c>
      <c r="H215" s="16" t="str">
        <f>HYPERLINK("#", "http://hoshiko-clinic.jp")</f>
        <v>http://hoshiko-clinic.jp</v>
      </c>
      <c r="I215" s="13" t="s">
        <v>2039</v>
      </c>
      <c r="J215" s="11"/>
      <c r="K215" s="11"/>
      <c r="L215" s="11"/>
      <c r="M215" s="11"/>
      <c r="N215" s="11"/>
      <c r="O215" s="11"/>
      <c r="P215" s="11" t="s">
        <v>179</v>
      </c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 t="s">
        <v>353</v>
      </c>
      <c r="AD215" s="11"/>
      <c r="AE215" s="11"/>
      <c r="AF215" s="11"/>
      <c r="AG215" s="11"/>
    </row>
    <row r="216" spans="2:33" s="4" customFormat="1" ht="28.15" customHeight="1" x14ac:dyDescent="0.15">
      <c r="B216" s="11" t="s">
        <v>852</v>
      </c>
      <c r="C216" s="11" t="s">
        <v>3</v>
      </c>
      <c r="D216" s="12" t="s">
        <v>960</v>
      </c>
      <c r="E216" s="13" t="s">
        <v>961</v>
      </c>
      <c r="F216" s="13" t="s">
        <v>962</v>
      </c>
      <c r="G216" s="17"/>
      <c r="H216" s="16" t="s">
        <v>187</v>
      </c>
      <c r="I216" s="13" t="s">
        <v>2091</v>
      </c>
      <c r="J216" s="11" t="s">
        <v>187</v>
      </c>
      <c r="K216" s="11" t="s">
        <v>187</v>
      </c>
      <c r="L216" s="11" t="s">
        <v>179</v>
      </c>
      <c r="M216" s="11" t="s">
        <v>179</v>
      </c>
      <c r="N216" s="11" t="s">
        <v>187</v>
      </c>
      <c r="O216" s="11" t="s">
        <v>187</v>
      </c>
      <c r="P216" s="11"/>
      <c r="Q216" s="11" t="s">
        <v>187</v>
      </c>
      <c r="R216" s="11" t="s">
        <v>187</v>
      </c>
      <c r="S216" s="11" t="s">
        <v>179</v>
      </c>
      <c r="T216" s="11" t="s">
        <v>172</v>
      </c>
      <c r="U216" s="11" t="s">
        <v>187</v>
      </c>
      <c r="V216" s="11" t="s">
        <v>187</v>
      </c>
      <c r="W216" s="11" t="s">
        <v>187</v>
      </c>
      <c r="X216" s="11" t="s">
        <v>187</v>
      </c>
      <c r="Y216" s="11" t="s">
        <v>187</v>
      </c>
      <c r="Z216" s="11" t="s">
        <v>187</v>
      </c>
      <c r="AA216" s="11" t="s">
        <v>187</v>
      </c>
      <c r="AB216" s="11" t="s">
        <v>187</v>
      </c>
      <c r="AC216" s="11" t="s">
        <v>187</v>
      </c>
      <c r="AD216" s="11" t="s">
        <v>187</v>
      </c>
      <c r="AE216" s="11" t="s">
        <v>187</v>
      </c>
      <c r="AF216" s="11"/>
      <c r="AG216" s="11" t="s">
        <v>963</v>
      </c>
    </row>
    <row r="217" spans="2:33" s="4" customFormat="1" ht="42" customHeight="1" x14ac:dyDescent="0.15">
      <c r="B217" s="11" t="s">
        <v>852</v>
      </c>
      <c r="C217" s="11" t="s">
        <v>3</v>
      </c>
      <c r="D217" s="12" t="s">
        <v>964</v>
      </c>
      <c r="E217" s="13" t="s">
        <v>965</v>
      </c>
      <c r="F217" s="13" t="s">
        <v>966</v>
      </c>
      <c r="G217" s="18" t="s">
        <v>171</v>
      </c>
      <c r="H217" s="16" t="str">
        <f>HYPERLINK("#", "http://www.moritaclinic.com")</f>
        <v>http://www.moritaclinic.com</v>
      </c>
      <c r="I217" s="13" t="s">
        <v>2062</v>
      </c>
      <c r="J217" s="11"/>
      <c r="K217" s="11"/>
      <c r="L217" s="11"/>
      <c r="M217" s="11"/>
      <c r="N217" s="11"/>
      <c r="O217" s="11"/>
      <c r="P217" s="11"/>
      <c r="Q217" s="11"/>
      <c r="R217" s="11"/>
      <c r="S217" s="11" t="s">
        <v>172</v>
      </c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2:33" s="4" customFormat="1" ht="55.9" customHeight="1" x14ac:dyDescent="0.15">
      <c r="B218" s="11" t="s">
        <v>852</v>
      </c>
      <c r="C218" s="11" t="s">
        <v>32</v>
      </c>
      <c r="D218" s="12" t="s">
        <v>865</v>
      </c>
      <c r="E218" s="13" t="s">
        <v>866</v>
      </c>
      <c r="F218" s="13" t="s">
        <v>867</v>
      </c>
      <c r="G218" s="10" t="s">
        <v>171</v>
      </c>
      <c r="H218" s="16" t="str">
        <f>HYPERLINK("#", "http://www.sada.or.jp")</f>
        <v>http://www.sada.or.jp</v>
      </c>
      <c r="I218" s="13" t="s">
        <v>2154</v>
      </c>
      <c r="J218" s="11" t="s">
        <v>179</v>
      </c>
      <c r="K218" s="11" t="s">
        <v>265</v>
      </c>
      <c r="L218" s="11"/>
      <c r="M218" s="11"/>
      <c r="N218" s="11"/>
      <c r="O218" s="11" t="s">
        <v>179</v>
      </c>
      <c r="P218" s="11" t="s">
        <v>179</v>
      </c>
      <c r="Q218" s="11" t="s">
        <v>179</v>
      </c>
      <c r="R218" s="11"/>
      <c r="S218" s="11"/>
      <c r="T218" s="11"/>
      <c r="U218" s="11"/>
      <c r="V218" s="11"/>
      <c r="W218" s="11"/>
      <c r="X218" s="11" t="s">
        <v>172</v>
      </c>
      <c r="Y218" s="11"/>
      <c r="Z218" s="11"/>
      <c r="AA218" s="11"/>
      <c r="AB218" s="11"/>
      <c r="AC218" s="11"/>
      <c r="AD218" s="11"/>
      <c r="AE218" s="11"/>
      <c r="AF218" s="11" t="s">
        <v>174</v>
      </c>
      <c r="AG218" s="11">
        <v>130</v>
      </c>
    </row>
    <row r="219" spans="2:33" s="4" customFormat="1" ht="42" customHeight="1" x14ac:dyDescent="0.15">
      <c r="B219" s="11" t="s">
        <v>852</v>
      </c>
      <c r="C219" s="11" t="s">
        <v>32</v>
      </c>
      <c r="D219" s="12" t="s">
        <v>868</v>
      </c>
      <c r="E219" s="13" t="s">
        <v>869</v>
      </c>
      <c r="F219" s="13" t="s">
        <v>870</v>
      </c>
      <c r="G219" s="16"/>
      <c r="H219" s="16"/>
      <c r="I219" s="13" t="s">
        <v>2038</v>
      </c>
      <c r="J219" s="11"/>
      <c r="K219" s="11"/>
      <c r="L219" s="11" t="s">
        <v>179</v>
      </c>
      <c r="M219" s="11" t="s">
        <v>179</v>
      </c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 t="s">
        <v>172</v>
      </c>
      <c r="AD219" s="11"/>
      <c r="AE219" s="11"/>
      <c r="AF219" s="11"/>
      <c r="AG219" s="11"/>
    </row>
    <row r="220" spans="2:33" s="4" customFormat="1" ht="42" customHeight="1" x14ac:dyDescent="0.15">
      <c r="B220" s="11" t="s">
        <v>852</v>
      </c>
      <c r="C220" s="11" t="s">
        <v>32</v>
      </c>
      <c r="D220" s="12" t="s">
        <v>871</v>
      </c>
      <c r="E220" s="13" t="s">
        <v>872</v>
      </c>
      <c r="F220" s="13" t="s">
        <v>873</v>
      </c>
      <c r="G220" s="10" t="s">
        <v>171</v>
      </c>
      <c r="H220" s="16" t="str">
        <f>HYPERLINK("#", "http://www.encli.com")</f>
        <v>http://www.encli.com</v>
      </c>
      <c r="I220" s="13" t="s">
        <v>2069</v>
      </c>
      <c r="J220" s="11"/>
      <c r="K220" s="11"/>
      <c r="L220" s="11"/>
      <c r="M220" s="11"/>
      <c r="N220" s="11"/>
      <c r="O220" s="11"/>
      <c r="P220" s="11" t="s">
        <v>172</v>
      </c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2:33" s="4" customFormat="1" ht="42" customHeight="1" x14ac:dyDescent="0.15">
      <c r="B221" s="11" t="s">
        <v>852</v>
      </c>
      <c r="C221" s="11" t="s">
        <v>32</v>
      </c>
      <c r="D221" s="12" t="s">
        <v>883</v>
      </c>
      <c r="E221" s="13" t="s">
        <v>884</v>
      </c>
      <c r="F221" s="13" t="s">
        <v>885</v>
      </c>
      <c r="G221" s="16"/>
      <c r="H221" s="16" t="s">
        <v>187</v>
      </c>
      <c r="I221" s="13" t="s">
        <v>2091</v>
      </c>
      <c r="J221" s="11" t="s">
        <v>172</v>
      </c>
      <c r="K221" s="11" t="s">
        <v>265</v>
      </c>
      <c r="L221" s="11" t="s">
        <v>172</v>
      </c>
      <c r="M221" s="11" t="s">
        <v>172</v>
      </c>
      <c r="N221" s="11" t="s">
        <v>187</v>
      </c>
      <c r="O221" s="11" t="s">
        <v>172</v>
      </c>
      <c r="P221" s="11"/>
      <c r="Q221" s="11" t="s">
        <v>187</v>
      </c>
      <c r="R221" s="11" t="s">
        <v>187</v>
      </c>
      <c r="S221" s="11" t="s">
        <v>172</v>
      </c>
      <c r="T221" s="11" t="s">
        <v>172</v>
      </c>
      <c r="U221" s="11" t="s">
        <v>187</v>
      </c>
      <c r="V221" s="11" t="s">
        <v>187</v>
      </c>
      <c r="W221" s="11" t="s">
        <v>187</v>
      </c>
      <c r="X221" s="11" t="s">
        <v>187</v>
      </c>
      <c r="Y221" s="11" t="s">
        <v>187</v>
      </c>
      <c r="Z221" s="11" t="s">
        <v>187</v>
      </c>
      <c r="AA221" s="11" t="s">
        <v>187</v>
      </c>
      <c r="AB221" s="11" t="s">
        <v>187</v>
      </c>
      <c r="AC221" s="11" t="s">
        <v>187</v>
      </c>
      <c r="AD221" s="11" t="s">
        <v>187</v>
      </c>
      <c r="AE221" s="11" t="s">
        <v>187</v>
      </c>
      <c r="AF221" s="11"/>
      <c r="AG221" s="11"/>
    </row>
    <row r="222" spans="2:33" s="4" customFormat="1" ht="28.15" customHeight="1" x14ac:dyDescent="0.15">
      <c r="B222" s="11" t="s">
        <v>852</v>
      </c>
      <c r="C222" s="11" t="s">
        <v>32</v>
      </c>
      <c r="D222" s="12" t="s">
        <v>886</v>
      </c>
      <c r="E222" s="13" t="s">
        <v>887</v>
      </c>
      <c r="F222" s="13" t="s">
        <v>888</v>
      </c>
      <c r="G222" s="10" t="s">
        <v>171</v>
      </c>
      <c r="H222" s="16" t="str">
        <f>HYPERLINK("#", "http://yakuin-cl.jp")</f>
        <v>http://yakuin-cl.jp</v>
      </c>
      <c r="I222" s="13" t="s">
        <v>2155</v>
      </c>
      <c r="J222" s="11" t="s">
        <v>172</v>
      </c>
      <c r="K222" s="11" t="s">
        <v>173</v>
      </c>
      <c r="L222" s="11" t="s">
        <v>172</v>
      </c>
      <c r="M222" s="11" t="s">
        <v>172</v>
      </c>
      <c r="N222" s="11" t="s">
        <v>187</v>
      </c>
      <c r="O222" s="11" t="s">
        <v>179</v>
      </c>
      <c r="P222" s="11"/>
      <c r="Q222" s="11" t="s">
        <v>187</v>
      </c>
      <c r="R222" s="11" t="s">
        <v>172</v>
      </c>
      <c r="S222" s="11" t="s">
        <v>172</v>
      </c>
      <c r="T222" s="11" t="s">
        <v>172</v>
      </c>
      <c r="U222" s="11" t="s">
        <v>172</v>
      </c>
      <c r="V222" s="11" t="s">
        <v>172</v>
      </c>
      <c r="W222" s="11" t="s">
        <v>172</v>
      </c>
      <c r="X222" s="11" t="s">
        <v>172</v>
      </c>
      <c r="Y222" s="11" t="s">
        <v>172</v>
      </c>
      <c r="Z222" s="11" t="s">
        <v>172</v>
      </c>
      <c r="AA222" s="11" t="s">
        <v>172</v>
      </c>
      <c r="AB222" s="11" t="s">
        <v>172</v>
      </c>
      <c r="AC222" s="11" t="s">
        <v>172</v>
      </c>
      <c r="AD222" s="11" t="s">
        <v>172</v>
      </c>
      <c r="AE222" s="11" t="s">
        <v>172</v>
      </c>
      <c r="AF222" s="11" t="s">
        <v>174</v>
      </c>
      <c r="AG222" s="11"/>
    </row>
    <row r="223" spans="2:33" s="4" customFormat="1" ht="28.15" customHeight="1" x14ac:dyDescent="0.15">
      <c r="B223" s="11" t="s">
        <v>852</v>
      </c>
      <c r="C223" s="11" t="s">
        <v>32</v>
      </c>
      <c r="D223" s="12" t="s">
        <v>918</v>
      </c>
      <c r="E223" s="13" t="s">
        <v>919</v>
      </c>
      <c r="F223" s="13" t="s">
        <v>920</v>
      </c>
      <c r="G223" s="18" t="s">
        <v>171</v>
      </c>
      <c r="H223" s="16" t="str">
        <f>HYPERLINK("#", "http://yakuin-uro.jp")</f>
        <v>http://yakuin-uro.jp</v>
      </c>
      <c r="I223" s="13" t="s">
        <v>2144</v>
      </c>
      <c r="J223" s="11"/>
      <c r="K223" s="11"/>
      <c r="L223" s="11" t="s">
        <v>179</v>
      </c>
      <c r="M223" s="11" t="s">
        <v>179</v>
      </c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>
        <v>19</v>
      </c>
    </row>
    <row r="224" spans="2:33" s="4" customFormat="1" ht="42" customHeight="1" x14ac:dyDescent="0.15">
      <c r="B224" s="11" t="s">
        <v>852</v>
      </c>
      <c r="C224" s="11" t="s">
        <v>32</v>
      </c>
      <c r="D224" s="12" t="s">
        <v>921</v>
      </c>
      <c r="E224" s="13" t="s">
        <v>922</v>
      </c>
      <c r="F224" s="13" t="s">
        <v>923</v>
      </c>
      <c r="G224" s="18" t="s">
        <v>171</v>
      </c>
      <c r="H224" s="16" t="str">
        <f>HYPERLINK("#", "http://www.o-urakawa.jp/")</f>
        <v>http://www.o-urakawa.jp/</v>
      </c>
      <c r="I224" s="13" t="s">
        <v>2073</v>
      </c>
      <c r="J224" s="11"/>
      <c r="K224" s="11"/>
      <c r="L224" s="11"/>
      <c r="M224" s="11"/>
      <c r="N224" s="11"/>
      <c r="O224" s="11"/>
      <c r="P224" s="11"/>
      <c r="Q224" s="11"/>
      <c r="R224" s="11"/>
      <c r="S224" s="11" t="s">
        <v>172</v>
      </c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2:33" s="4" customFormat="1" ht="42" customHeight="1" x14ac:dyDescent="0.15">
      <c r="B225" s="11" t="s">
        <v>852</v>
      </c>
      <c r="C225" s="11" t="s">
        <v>32</v>
      </c>
      <c r="D225" s="12" t="s">
        <v>924</v>
      </c>
      <c r="E225" s="13" t="s">
        <v>925</v>
      </c>
      <c r="F225" s="13" t="s">
        <v>926</v>
      </c>
      <c r="G225" s="17"/>
      <c r="H225" s="16"/>
      <c r="I225" s="13" t="s">
        <v>2156</v>
      </c>
      <c r="J225" s="11"/>
      <c r="K225" s="11"/>
      <c r="L225" s="11"/>
      <c r="M225" s="11"/>
      <c r="N225" s="11"/>
      <c r="O225" s="11"/>
      <c r="P225" s="11" t="s">
        <v>172</v>
      </c>
      <c r="Q225" s="11" t="s">
        <v>179</v>
      </c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 t="s">
        <v>174</v>
      </c>
      <c r="AG225" s="11"/>
    </row>
    <row r="226" spans="2:33" s="4" customFormat="1" ht="84" customHeight="1" x14ac:dyDescent="0.15">
      <c r="B226" s="11" t="s">
        <v>852</v>
      </c>
      <c r="C226" s="11" t="s">
        <v>32</v>
      </c>
      <c r="D226" s="12" t="s">
        <v>927</v>
      </c>
      <c r="E226" s="13" t="s">
        <v>928</v>
      </c>
      <c r="F226" s="13" t="s">
        <v>929</v>
      </c>
      <c r="G226" s="18" t="s">
        <v>171</v>
      </c>
      <c r="H226" s="16" t="str">
        <f>HYPERLINK("#", "https://f-central.kouhoukai.or.jp")</f>
        <v>https://f-central.kouhoukai.or.jp</v>
      </c>
      <c r="I226" s="13" t="s">
        <v>2157</v>
      </c>
      <c r="J226" s="11"/>
      <c r="K226" s="11"/>
      <c r="L226" s="11"/>
      <c r="M226" s="11"/>
      <c r="N226" s="11"/>
      <c r="O226" s="11" t="s">
        <v>172</v>
      </c>
      <c r="P226" s="11" t="s">
        <v>172</v>
      </c>
      <c r="Q226" s="11" t="s">
        <v>172</v>
      </c>
      <c r="R226" s="11"/>
      <c r="S226" s="11" t="s">
        <v>172</v>
      </c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>
        <v>192</v>
      </c>
    </row>
    <row r="227" spans="2:33" s="4" customFormat="1" ht="28.15" customHeight="1" x14ac:dyDescent="0.15">
      <c r="B227" s="11" t="s">
        <v>852</v>
      </c>
      <c r="C227" s="11" t="s">
        <v>32</v>
      </c>
      <c r="D227" s="12" t="s">
        <v>930</v>
      </c>
      <c r="E227" s="13" t="s">
        <v>931</v>
      </c>
      <c r="F227" s="13" t="s">
        <v>932</v>
      </c>
      <c r="G227" s="18" t="s">
        <v>171</v>
      </c>
      <c r="H227" s="16" t="str">
        <f>HYPERLINK("#", "http://yakuin-clinic.com")</f>
        <v>http://yakuin-clinic.com</v>
      </c>
      <c r="I227" s="13" t="s">
        <v>2158</v>
      </c>
      <c r="J227" s="11"/>
      <c r="K227" s="11"/>
      <c r="L227" s="11"/>
      <c r="M227" s="11"/>
      <c r="N227" s="11" t="s">
        <v>179</v>
      </c>
      <c r="O227" s="11"/>
      <c r="P227" s="11"/>
      <c r="Q227" s="11"/>
      <c r="R227" s="11"/>
      <c r="S227" s="11" t="s">
        <v>172</v>
      </c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2:33" s="4" customFormat="1" ht="28.15" customHeight="1" x14ac:dyDescent="0.15">
      <c r="B228" s="11" t="s">
        <v>852</v>
      </c>
      <c r="C228" s="11" t="s">
        <v>32</v>
      </c>
      <c r="D228" s="12" t="s">
        <v>933</v>
      </c>
      <c r="E228" s="13" t="s">
        <v>934</v>
      </c>
      <c r="F228" s="13" t="s">
        <v>935</v>
      </c>
      <c r="G228" s="18" t="s">
        <v>171</v>
      </c>
      <c r="H228" s="16" t="str">
        <f>HYPERLINK("#", "http://miyakenaikaclinic.com")</f>
        <v>http://miyakenaikaclinic.com</v>
      </c>
      <c r="I228" s="13" t="s">
        <v>2159</v>
      </c>
      <c r="J228" s="11" t="s">
        <v>179</v>
      </c>
      <c r="K228" s="11"/>
      <c r="L228" s="11" t="s">
        <v>179</v>
      </c>
      <c r="M228" s="11" t="s">
        <v>179</v>
      </c>
      <c r="N228" s="11"/>
      <c r="O228" s="11" t="s">
        <v>179</v>
      </c>
      <c r="P228" s="11"/>
      <c r="Q228" s="11"/>
      <c r="R228" s="11" t="s">
        <v>179</v>
      </c>
      <c r="S228" s="11" t="s">
        <v>179</v>
      </c>
      <c r="T228" s="11"/>
      <c r="U228" s="11"/>
      <c r="V228" s="11"/>
      <c r="W228" s="11"/>
      <c r="X228" s="11" t="s">
        <v>172</v>
      </c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2:33" s="4" customFormat="1" ht="42" customHeight="1" x14ac:dyDescent="0.15">
      <c r="B229" s="11" t="s">
        <v>852</v>
      </c>
      <c r="C229" s="11" t="s">
        <v>32</v>
      </c>
      <c r="D229" s="12" t="s">
        <v>936</v>
      </c>
      <c r="E229" s="13" t="s">
        <v>937</v>
      </c>
      <c r="F229" s="13" t="s">
        <v>938</v>
      </c>
      <c r="G229" s="18" t="s">
        <v>171</v>
      </c>
      <c r="H229" s="16" t="str">
        <f>HYPERLINK("#", "https://www.sj-kego.jp/")</f>
        <v>https://www.sj-kego.jp/</v>
      </c>
      <c r="I229" s="13" t="s">
        <v>2160</v>
      </c>
      <c r="J229" s="11" t="s">
        <v>172</v>
      </c>
      <c r="K229" s="11" t="s">
        <v>818</v>
      </c>
      <c r="L229" s="11" t="s">
        <v>179</v>
      </c>
      <c r="M229" s="11" t="s">
        <v>172</v>
      </c>
      <c r="N229" s="11"/>
      <c r="O229" s="11"/>
      <c r="P229" s="11" t="s">
        <v>172</v>
      </c>
      <c r="Q229" s="11" t="s">
        <v>172</v>
      </c>
      <c r="R229" s="11" t="s">
        <v>179</v>
      </c>
      <c r="S229" s="11" t="s">
        <v>179</v>
      </c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2:33" s="4" customFormat="1" ht="42" customHeight="1" x14ac:dyDescent="0.15">
      <c r="B230" s="11" t="s">
        <v>852</v>
      </c>
      <c r="C230" s="11" t="s">
        <v>32</v>
      </c>
      <c r="D230" s="12" t="s">
        <v>939</v>
      </c>
      <c r="E230" s="13" t="s">
        <v>940</v>
      </c>
      <c r="F230" s="13" t="s">
        <v>941</v>
      </c>
      <c r="G230" s="18" t="s">
        <v>171</v>
      </c>
      <c r="H230" s="16" t="str">
        <f>HYPERLINK("#", "http://matsuiseikei.com")</f>
        <v>http://matsuiseikei.com</v>
      </c>
      <c r="I230" s="13" t="s">
        <v>2094</v>
      </c>
      <c r="J230" s="11"/>
      <c r="K230" s="11"/>
      <c r="L230" s="11"/>
      <c r="M230" s="11"/>
      <c r="N230" s="11"/>
      <c r="O230" s="11"/>
      <c r="P230" s="11" t="s">
        <v>172</v>
      </c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2:33" s="4" customFormat="1" ht="28.15" customHeight="1" x14ac:dyDescent="0.15">
      <c r="B231" s="11" t="s">
        <v>852</v>
      </c>
      <c r="C231" s="11" t="s">
        <v>32</v>
      </c>
      <c r="D231" s="12" t="s">
        <v>942</v>
      </c>
      <c r="E231" s="13" t="s">
        <v>943</v>
      </c>
      <c r="F231" s="13" t="s">
        <v>944</v>
      </c>
      <c r="G231" s="17"/>
      <c r="H231" s="16"/>
      <c r="I231" s="13"/>
      <c r="J231" s="11" t="s">
        <v>172</v>
      </c>
      <c r="K231" s="11"/>
      <c r="L231" s="11" t="s">
        <v>172</v>
      </c>
      <c r="M231" s="11" t="s">
        <v>172</v>
      </c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2:33" s="4" customFormat="1" ht="28.15" customHeight="1" x14ac:dyDescent="0.15">
      <c r="B232" s="11" t="s">
        <v>852</v>
      </c>
      <c r="C232" s="11" t="s">
        <v>32</v>
      </c>
      <c r="D232" s="12" t="s">
        <v>945</v>
      </c>
      <c r="E232" s="13" t="s">
        <v>946</v>
      </c>
      <c r="F232" s="13" t="s">
        <v>947</v>
      </c>
      <c r="G232" s="18" t="s">
        <v>171</v>
      </c>
      <c r="H232" s="16" t="str">
        <f>HYPERLINK("#", "http://www.sakurazaka-clinic.net")</f>
        <v>http://www.sakurazaka-clinic.net</v>
      </c>
      <c r="I232" s="13" t="s">
        <v>2062</v>
      </c>
      <c r="J232" s="11" t="s">
        <v>172</v>
      </c>
      <c r="K232" s="11" t="s">
        <v>220</v>
      </c>
      <c r="L232" s="11" t="s">
        <v>172</v>
      </c>
      <c r="M232" s="11" t="s">
        <v>172</v>
      </c>
      <c r="N232" s="11" t="s">
        <v>187</v>
      </c>
      <c r="O232" s="11" t="s">
        <v>187</v>
      </c>
      <c r="P232" s="11"/>
      <c r="Q232" s="11" t="s">
        <v>187</v>
      </c>
      <c r="R232" s="11" t="s">
        <v>172</v>
      </c>
      <c r="S232" s="11" t="s">
        <v>172</v>
      </c>
      <c r="T232" s="11" t="s">
        <v>187</v>
      </c>
      <c r="U232" s="11" t="s">
        <v>172</v>
      </c>
      <c r="V232" s="11" t="s">
        <v>187</v>
      </c>
      <c r="W232" s="11" t="s">
        <v>187</v>
      </c>
      <c r="X232" s="11" t="s">
        <v>172</v>
      </c>
      <c r="Y232" s="11" t="s">
        <v>187</v>
      </c>
      <c r="Z232" s="11" t="s">
        <v>187</v>
      </c>
      <c r="AA232" s="11" t="s">
        <v>187</v>
      </c>
      <c r="AB232" s="11" t="s">
        <v>187</v>
      </c>
      <c r="AC232" s="11" t="s">
        <v>172</v>
      </c>
      <c r="AD232" s="11" t="s">
        <v>187</v>
      </c>
      <c r="AE232" s="11" t="s">
        <v>187</v>
      </c>
      <c r="AF232" s="11" t="s">
        <v>174</v>
      </c>
      <c r="AG232" s="11"/>
    </row>
    <row r="233" spans="2:33" s="4" customFormat="1" ht="28.15" customHeight="1" x14ac:dyDescent="0.15">
      <c r="B233" s="11" t="s">
        <v>852</v>
      </c>
      <c r="C233" s="11" t="s">
        <v>50</v>
      </c>
      <c r="D233" s="12" t="s">
        <v>906</v>
      </c>
      <c r="E233" s="13" t="s">
        <v>907</v>
      </c>
      <c r="F233" s="13" t="s">
        <v>908</v>
      </c>
      <c r="G233" s="16"/>
      <c r="H233" s="16"/>
      <c r="I233" s="13" t="s">
        <v>2062</v>
      </c>
      <c r="J233" s="11" t="s">
        <v>179</v>
      </c>
      <c r="K233" s="11"/>
      <c r="L233" s="11" t="s">
        <v>179</v>
      </c>
      <c r="M233" s="11"/>
      <c r="N233" s="11"/>
      <c r="O233" s="11"/>
      <c r="P233" s="11"/>
      <c r="Q233" s="11"/>
      <c r="R233" s="11" t="s">
        <v>179</v>
      </c>
      <c r="S233" s="11" t="s">
        <v>179</v>
      </c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2:33" s="4" customFormat="1" ht="42" customHeight="1" x14ac:dyDescent="0.15">
      <c r="B234" s="11" t="s">
        <v>852</v>
      </c>
      <c r="C234" s="11" t="s">
        <v>50</v>
      </c>
      <c r="D234" s="12" t="s">
        <v>909</v>
      </c>
      <c r="E234" s="13" t="s">
        <v>910</v>
      </c>
      <c r="F234" s="13" t="s">
        <v>911</v>
      </c>
      <c r="G234" s="10" t="s">
        <v>171</v>
      </c>
      <c r="H234" s="16" t="str">
        <f>HYPERLINK("#", "https://www.fukuoka-vaccess.jp")</f>
        <v>https://www.fukuoka-vaccess.jp</v>
      </c>
      <c r="I234" s="13" t="s">
        <v>2161</v>
      </c>
      <c r="J234" s="11"/>
      <c r="K234" s="11"/>
      <c r="L234" s="11"/>
      <c r="M234" s="11"/>
      <c r="N234" s="11"/>
      <c r="O234" s="11" t="s">
        <v>172</v>
      </c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2:33" s="4" customFormat="1" ht="28.15" customHeight="1" x14ac:dyDescent="0.15">
      <c r="B235" s="11" t="s">
        <v>852</v>
      </c>
      <c r="C235" s="11" t="s">
        <v>50</v>
      </c>
      <c r="D235" s="12" t="s">
        <v>912</v>
      </c>
      <c r="E235" s="13" t="s">
        <v>913</v>
      </c>
      <c r="F235" s="13" t="s">
        <v>914</v>
      </c>
      <c r="G235" s="17"/>
      <c r="H235" s="16"/>
      <c r="I235" s="13" t="s">
        <v>2033</v>
      </c>
      <c r="J235" s="11" t="s">
        <v>172</v>
      </c>
      <c r="K235" s="11" t="s">
        <v>173</v>
      </c>
      <c r="L235" s="11" t="s">
        <v>172</v>
      </c>
      <c r="M235" s="11" t="s">
        <v>172</v>
      </c>
      <c r="N235" s="11"/>
      <c r="O235" s="11" t="s">
        <v>179</v>
      </c>
      <c r="P235" s="11"/>
      <c r="Q235" s="11"/>
      <c r="R235" s="11" t="s">
        <v>172</v>
      </c>
      <c r="S235" s="11" t="s">
        <v>179</v>
      </c>
      <c r="T235" s="11" t="s">
        <v>172</v>
      </c>
      <c r="U235" s="11" t="s">
        <v>172</v>
      </c>
      <c r="V235" s="11"/>
      <c r="W235" s="11"/>
      <c r="X235" s="11" t="s">
        <v>172</v>
      </c>
      <c r="Y235" s="11"/>
      <c r="Z235" s="11"/>
      <c r="AA235" s="11"/>
      <c r="AB235" s="11"/>
      <c r="AC235" s="11" t="s">
        <v>172</v>
      </c>
      <c r="AD235" s="11"/>
      <c r="AE235" s="11"/>
      <c r="AF235" s="11" t="s">
        <v>174</v>
      </c>
      <c r="AG235" s="11"/>
    </row>
    <row r="236" spans="2:33" s="4" customFormat="1" ht="28.15" customHeight="1" x14ac:dyDescent="0.15">
      <c r="B236" s="11" t="s">
        <v>852</v>
      </c>
      <c r="C236" s="11" t="s">
        <v>50</v>
      </c>
      <c r="D236" s="12" t="s">
        <v>915</v>
      </c>
      <c r="E236" s="13" t="s">
        <v>916</v>
      </c>
      <c r="F236" s="13" t="s">
        <v>917</v>
      </c>
      <c r="G236" s="18" t="s">
        <v>171</v>
      </c>
      <c r="H236" s="16" t="str">
        <f>HYPERLINK("#", "http://www.yamada-seikeigeka.com/")</f>
        <v>http://www.yamada-seikeigeka.com/</v>
      </c>
      <c r="I236" s="13" t="s">
        <v>2094</v>
      </c>
      <c r="J236" s="11" t="s">
        <v>187</v>
      </c>
      <c r="K236" s="11" t="s">
        <v>187</v>
      </c>
      <c r="L236" s="11" t="s">
        <v>187</v>
      </c>
      <c r="M236" s="11" t="s">
        <v>187</v>
      </c>
      <c r="N236" s="11" t="s">
        <v>187</v>
      </c>
      <c r="O236" s="11" t="s">
        <v>187</v>
      </c>
      <c r="P236" s="11" t="s">
        <v>172</v>
      </c>
      <c r="Q236" s="11" t="s">
        <v>187</v>
      </c>
      <c r="R236" s="11" t="s">
        <v>187</v>
      </c>
      <c r="S236" s="11" t="s">
        <v>187</v>
      </c>
      <c r="T236" s="11" t="s">
        <v>187</v>
      </c>
      <c r="U236" s="11" t="s">
        <v>187</v>
      </c>
      <c r="V236" s="11" t="s">
        <v>187</v>
      </c>
      <c r="W236" s="11" t="s">
        <v>187</v>
      </c>
      <c r="X236" s="11" t="s">
        <v>187</v>
      </c>
      <c r="Y236" s="11" t="s">
        <v>187</v>
      </c>
      <c r="Z236" s="11" t="s">
        <v>187</v>
      </c>
      <c r="AA236" s="11" t="s">
        <v>187</v>
      </c>
      <c r="AB236" s="11" t="s">
        <v>187</v>
      </c>
      <c r="AC236" s="11" t="s">
        <v>187</v>
      </c>
      <c r="AD236" s="11" t="s">
        <v>187</v>
      </c>
      <c r="AE236" s="11" t="s">
        <v>187</v>
      </c>
      <c r="AF236" s="11"/>
      <c r="AG236" s="11"/>
    </row>
    <row r="237" spans="2:33" s="4" customFormat="1" ht="28.15" customHeight="1" x14ac:dyDescent="0.15">
      <c r="B237" s="11" t="s">
        <v>852</v>
      </c>
      <c r="C237" s="11" t="s">
        <v>50</v>
      </c>
      <c r="D237" s="12" t="s">
        <v>889</v>
      </c>
      <c r="E237" s="13" t="s">
        <v>890</v>
      </c>
      <c r="F237" s="13" t="s">
        <v>891</v>
      </c>
      <c r="G237" s="10" t="s">
        <v>171</v>
      </c>
      <c r="H237" s="16" t="str">
        <f>HYPERLINK("#", "http://suematsu-cl.sakura.ne.jp")</f>
        <v>http://suematsu-cl.sakura.ne.jp</v>
      </c>
      <c r="I237" s="13" t="s">
        <v>2162</v>
      </c>
      <c r="J237" s="11" t="s">
        <v>172</v>
      </c>
      <c r="K237" s="11" t="s">
        <v>892</v>
      </c>
      <c r="L237" s="11" t="s">
        <v>172</v>
      </c>
      <c r="M237" s="11" t="s">
        <v>179</v>
      </c>
      <c r="N237" s="11"/>
      <c r="O237" s="11"/>
      <c r="P237" s="11"/>
      <c r="Q237" s="11"/>
      <c r="R237" s="11" t="s">
        <v>179</v>
      </c>
      <c r="S237" s="11" t="s">
        <v>172</v>
      </c>
      <c r="T237" s="11" t="s">
        <v>172</v>
      </c>
      <c r="U237" s="11"/>
      <c r="V237" s="11"/>
      <c r="W237" s="11"/>
      <c r="X237" s="11" t="s">
        <v>172</v>
      </c>
      <c r="Y237" s="11"/>
      <c r="Z237" s="11"/>
      <c r="AA237" s="11"/>
      <c r="AB237" s="11"/>
      <c r="AC237" s="11" t="s">
        <v>172</v>
      </c>
      <c r="AD237" s="11"/>
      <c r="AE237" s="11"/>
      <c r="AF237" s="11" t="s">
        <v>174</v>
      </c>
      <c r="AG237" s="11"/>
    </row>
    <row r="238" spans="2:33" s="4" customFormat="1" ht="28.15" customHeight="1" x14ac:dyDescent="0.15">
      <c r="B238" s="11" t="s">
        <v>852</v>
      </c>
      <c r="C238" s="11" t="s">
        <v>50</v>
      </c>
      <c r="D238" s="12" t="s">
        <v>893</v>
      </c>
      <c r="E238" s="13" t="s">
        <v>894</v>
      </c>
      <c r="F238" s="13" t="s">
        <v>895</v>
      </c>
      <c r="G238" s="16"/>
      <c r="H238" s="16"/>
      <c r="I238" s="13" t="s">
        <v>2163</v>
      </c>
      <c r="J238" s="11" t="s">
        <v>179</v>
      </c>
      <c r="K238" s="11"/>
      <c r="L238" s="11" t="s">
        <v>179</v>
      </c>
      <c r="M238" s="11" t="s">
        <v>179</v>
      </c>
      <c r="N238" s="11" t="s">
        <v>179</v>
      </c>
      <c r="O238" s="11" t="s">
        <v>179</v>
      </c>
      <c r="P238" s="11"/>
      <c r="Q238" s="11" t="s">
        <v>179</v>
      </c>
      <c r="R238" s="11" t="s">
        <v>179</v>
      </c>
      <c r="S238" s="11" t="s">
        <v>179</v>
      </c>
      <c r="T238" s="11"/>
      <c r="U238" s="11"/>
      <c r="V238" s="11"/>
      <c r="W238" s="11"/>
      <c r="X238" s="11" t="s">
        <v>172</v>
      </c>
      <c r="Y238" s="11" t="s">
        <v>172</v>
      </c>
      <c r="Z238" s="11" t="s">
        <v>172</v>
      </c>
      <c r="AA238" s="11"/>
      <c r="AB238" s="11" t="s">
        <v>172</v>
      </c>
      <c r="AC238" s="11" t="s">
        <v>172</v>
      </c>
      <c r="AD238" s="11"/>
      <c r="AE238" s="11"/>
      <c r="AF238" s="11" t="s">
        <v>174</v>
      </c>
      <c r="AG238" s="11">
        <v>19</v>
      </c>
    </row>
    <row r="239" spans="2:33" s="4" customFormat="1" ht="28.15" customHeight="1" x14ac:dyDescent="0.15">
      <c r="B239" s="11" t="s">
        <v>852</v>
      </c>
      <c r="C239" s="11" t="s">
        <v>50</v>
      </c>
      <c r="D239" s="12" t="s">
        <v>896</v>
      </c>
      <c r="E239" s="13" t="s">
        <v>897</v>
      </c>
      <c r="F239" s="13" t="s">
        <v>898</v>
      </c>
      <c r="G239" s="16"/>
      <c r="H239" s="16"/>
      <c r="I239" s="13" t="s">
        <v>2164</v>
      </c>
      <c r="J239" s="11" t="s">
        <v>179</v>
      </c>
      <c r="K239" s="11"/>
      <c r="L239" s="11" t="s">
        <v>179</v>
      </c>
      <c r="M239" s="11" t="s">
        <v>179</v>
      </c>
      <c r="N239" s="11"/>
      <c r="O239" s="11"/>
      <c r="P239" s="11" t="s">
        <v>179</v>
      </c>
      <c r="Q239" s="11"/>
      <c r="R239" s="11" t="s">
        <v>179</v>
      </c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 t="s">
        <v>174</v>
      </c>
      <c r="AG239" s="11"/>
    </row>
    <row r="240" spans="2:33" s="4" customFormat="1" ht="28.15" customHeight="1" x14ac:dyDescent="0.15">
      <c r="B240" s="11" t="s">
        <v>852</v>
      </c>
      <c r="C240" s="11" t="s">
        <v>85</v>
      </c>
      <c r="D240" s="12" t="s">
        <v>853</v>
      </c>
      <c r="E240" s="13" t="s">
        <v>854</v>
      </c>
      <c r="F240" s="13" t="s">
        <v>855</v>
      </c>
      <c r="G240" s="10" t="s">
        <v>171</v>
      </c>
      <c r="H240" s="16" t="str">
        <f>HYPERLINK("#", "https://fukuoka-cl.com")</f>
        <v>https://fukuoka-cl.com</v>
      </c>
      <c r="I240" s="13" t="s">
        <v>2055</v>
      </c>
      <c r="J240" s="11"/>
      <c r="K240" s="11"/>
      <c r="L240" s="11" t="s">
        <v>179</v>
      </c>
      <c r="M240" s="11"/>
      <c r="N240" s="11"/>
      <c r="O240" s="11"/>
      <c r="P240" s="11"/>
      <c r="Q240" s="11"/>
      <c r="R240" s="11"/>
      <c r="S240" s="11" t="s">
        <v>179</v>
      </c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2:33" s="4" customFormat="1" ht="42" customHeight="1" x14ac:dyDescent="0.15">
      <c r="B241" s="11" t="s">
        <v>852</v>
      </c>
      <c r="C241" s="11" t="s">
        <v>85</v>
      </c>
      <c r="D241" s="12" t="s">
        <v>856</v>
      </c>
      <c r="E241" s="13" t="s">
        <v>857</v>
      </c>
      <c r="F241" s="13" t="s">
        <v>858</v>
      </c>
      <c r="G241" s="10" t="s">
        <v>171</v>
      </c>
      <c r="H241" s="16" t="str">
        <f>HYPERLINK("#", "http://hayashieyeclinic.com")</f>
        <v>http://hayashieyeclinic.com</v>
      </c>
      <c r="I241" s="13" t="s">
        <v>2054</v>
      </c>
      <c r="J241" s="11"/>
      <c r="K241" s="11"/>
      <c r="L241" s="11" t="s">
        <v>179</v>
      </c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2:33" s="4" customFormat="1" ht="28.15" customHeight="1" x14ac:dyDescent="0.15">
      <c r="B242" s="11" t="s">
        <v>852</v>
      </c>
      <c r="C242" s="11" t="s">
        <v>85</v>
      </c>
      <c r="D242" s="12" t="s">
        <v>859</v>
      </c>
      <c r="E242" s="13" t="s">
        <v>860</v>
      </c>
      <c r="F242" s="13" t="s">
        <v>861</v>
      </c>
      <c r="G242" s="10" t="s">
        <v>171</v>
      </c>
      <c r="H242" s="16" t="str">
        <f>HYPERLINK("#", "http://kajiyama-iin.jp")</f>
        <v>http://kajiyama-iin.jp</v>
      </c>
      <c r="I242" s="13" t="s">
        <v>2088</v>
      </c>
      <c r="J242" s="11" t="s">
        <v>172</v>
      </c>
      <c r="K242" s="11"/>
      <c r="L242" s="11" t="s">
        <v>172</v>
      </c>
      <c r="M242" s="11" t="s">
        <v>172</v>
      </c>
      <c r="N242" s="11"/>
      <c r="O242" s="11" t="s">
        <v>179</v>
      </c>
      <c r="P242" s="11" t="s">
        <v>179</v>
      </c>
      <c r="Q242" s="11"/>
      <c r="R242" s="11" t="s">
        <v>172</v>
      </c>
      <c r="S242" s="11" t="s">
        <v>172</v>
      </c>
      <c r="T242" s="11" t="s">
        <v>172</v>
      </c>
      <c r="U242" s="11" t="s">
        <v>172</v>
      </c>
      <c r="V242" s="11" t="s">
        <v>172</v>
      </c>
      <c r="W242" s="11"/>
      <c r="X242" s="11" t="s">
        <v>172</v>
      </c>
      <c r="Y242" s="11" t="s">
        <v>172</v>
      </c>
      <c r="Z242" s="11" t="s">
        <v>172</v>
      </c>
      <c r="AA242" s="11" t="s">
        <v>172</v>
      </c>
      <c r="AB242" s="11" t="s">
        <v>172</v>
      </c>
      <c r="AC242" s="11" t="s">
        <v>172</v>
      </c>
      <c r="AD242" s="11" t="s">
        <v>172</v>
      </c>
      <c r="AE242" s="11"/>
      <c r="AF242" s="11" t="s">
        <v>174</v>
      </c>
      <c r="AG242" s="11">
        <v>14</v>
      </c>
    </row>
    <row r="243" spans="2:33" s="4" customFormat="1" ht="28.15" customHeight="1" x14ac:dyDescent="0.15">
      <c r="B243" s="11" t="s">
        <v>852</v>
      </c>
      <c r="C243" s="11" t="s">
        <v>85</v>
      </c>
      <c r="D243" s="12" t="s">
        <v>862</v>
      </c>
      <c r="E243" s="13" t="s">
        <v>863</v>
      </c>
      <c r="F243" s="13" t="s">
        <v>864</v>
      </c>
      <c r="G243" s="10" t="s">
        <v>171</v>
      </c>
      <c r="H243" s="16" t="str">
        <f>HYPERLINK("#", "https://www.funakoshi_cl.jp")</f>
        <v>https://www.funakoshi_cl.jp</v>
      </c>
      <c r="I243" s="13" t="s">
        <v>2165</v>
      </c>
      <c r="J243" s="11" t="s">
        <v>172</v>
      </c>
      <c r="K243" s="11" t="s">
        <v>183</v>
      </c>
      <c r="L243" s="11" t="s">
        <v>172</v>
      </c>
      <c r="M243" s="11" t="s">
        <v>179</v>
      </c>
      <c r="N243" s="11"/>
      <c r="O243" s="11"/>
      <c r="P243" s="11"/>
      <c r="Q243" s="11"/>
      <c r="R243" s="11" t="s">
        <v>172</v>
      </c>
      <c r="S243" s="11" t="s">
        <v>172</v>
      </c>
      <c r="T243" s="11"/>
      <c r="U243" s="11"/>
      <c r="V243" s="11"/>
      <c r="W243" s="11"/>
      <c r="X243" s="11" t="s">
        <v>172</v>
      </c>
      <c r="Y243" s="11"/>
      <c r="Z243" s="11"/>
      <c r="AA243" s="11"/>
      <c r="AB243" s="11"/>
      <c r="AC243" s="11"/>
      <c r="AD243" s="11"/>
      <c r="AE243" s="11"/>
      <c r="AF243" s="11" t="s">
        <v>174</v>
      </c>
      <c r="AG243" s="11"/>
    </row>
    <row r="244" spans="2:33" s="4" customFormat="1" ht="42" customHeight="1" x14ac:dyDescent="0.15">
      <c r="B244" s="11" t="s">
        <v>852</v>
      </c>
      <c r="C244" s="11" t="s">
        <v>2032</v>
      </c>
      <c r="D244" s="12" t="s">
        <v>874</v>
      </c>
      <c r="E244" s="13" t="s">
        <v>875</v>
      </c>
      <c r="F244" s="13" t="s">
        <v>876</v>
      </c>
      <c r="G244" s="16"/>
      <c r="H244" s="16"/>
      <c r="I244" s="13" t="s">
        <v>2035</v>
      </c>
      <c r="J244" s="11" t="s">
        <v>179</v>
      </c>
      <c r="K244" s="11" t="s">
        <v>173</v>
      </c>
      <c r="L244" s="11" t="s">
        <v>179</v>
      </c>
      <c r="M244" s="11" t="s">
        <v>179</v>
      </c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2:33" s="4" customFormat="1" ht="42" customHeight="1" x14ac:dyDescent="0.15">
      <c r="B245" s="11" t="s">
        <v>852</v>
      </c>
      <c r="C245" s="11" t="s">
        <v>85</v>
      </c>
      <c r="D245" s="12" t="s">
        <v>877</v>
      </c>
      <c r="E245" s="13" t="s">
        <v>878</v>
      </c>
      <c r="F245" s="13" t="s">
        <v>879</v>
      </c>
      <c r="G245" s="10" t="s">
        <v>171</v>
      </c>
      <c r="H245" s="16" t="str">
        <f>HYPERLINK("#", "https://hirose-hp.or.jp/")</f>
        <v>https://hirose-hp.or.jp/</v>
      </c>
      <c r="I245" s="13" t="s">
        <v>2166</v>
      </c>
      <c r="J245" s="11"/>
      <c r="K245" s="11"/>
      <c r="L245" s="11"/>
      <c r="M245" s="11"/>
      <c r="N245" s="11"/>
      <c r="O245" s="11"/>
      <c r="P245" s="11" t="s">
        <v>172</v>
      </c>
      <c r="Q245" s="11"/>
      <c r="R245" s="11"/>
      <c r="S245" s="11" t="s">
        <v>179</v>
      </c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>
        <v>62</v>
      </c>
    </row>
    <row r="246" spans="2:33" s="4" customFormat="1" ht="42" customHeight="1" x14ac:dyDescent="0.15">
      <c r="B246" s="11" t="s">
        <v>852</v>
      </c>
      <c r="C246" s="11" t="s">
        <v>85</v>
      </c>
      <c r="D246" s="12" t="s">
        <v>880</v>
      </c>
      <c r="E246" s="13" t="s">
        <v>881</v>
      </c>
      <c r="F246" s="13" t="s">
        <v>882</v>
      </c>
      <c r="G246" s="10" t="s">
        <v>171</v>
      </c>
      <c r="H246" s="16" t="str">
        <f>HYPERLINK("#", "http://www.sj-fukuoka.or.jp")</f>
        <v>http://www.sj-fukuoka.or.jp</v>
      </c>
      <c r="I246" s="13" t="s">
        <v>2167</v>
      </c>
      <c r="J246" s="11" t="s">
        <v>172</v>
      </c>
      <c r="K246" s="11" t="s">
        <v>208</v>
      </c>
      <c r="L246" s="11" t="s">
        <v>179</v>
      </c>
      <c r="M246" s="11" t="s">
        <v>172</v>
      </c>
      <c r="N246" s="11"/>
      <c r="O246" s="11" t="s">
        <v>172</v>
      </c>
      <c r="P246" s="11" t="s">
        <v>172</v>
      </c>
      <c r="Q246" s="11" t="s">
        <v>172</v>
      </c>
      <c r="R246" s="11" t="s">
        <v>172</v>
      </c>
      <c r="S246" s="11" t="s">
        <v>179</v>
      </c>
      <c r="T246" s="11"/>
      <c r="U246" s="11"/>
      <c r="V246" s="11"/>
      <c r="W246" s="11"/>
      <c r="X246" s="11" t="s">
        <v>172</v>
      </c>
      <c r="Y246" s="11" t="s">
        <v>172</v>
      </c>
      <c r="Z246" s="11" t="s">
        <v>172</v>
      </c>
      <c r="AA246" s="11"/>
      <c r="AB246" s="11"/>
      <c r="AC246" s="11"/>
      <c r="AD246" s="11" t="s">
        <v>172</v>
      </c>
      <c r="AE246" s="11"/>
      <c r="AF246" s="11" t="s">
        <v>174</v>
      </c>
      <c r="AG246" s="11">
        <v>199</v>
      </c>
    </row>
    <row r="247" spans="2:33" s="4" customFormat="1" ht="42" customHeight="1" x14ac:dyDescent="0.15">
      <c r="B247" s="11" t="s">
        <v>852</v>
      </c>
      <c r="C247" s="11" t="s">
        <v>85</v>
      </c>
      <c r="D247" s="12" t="s">
        <v>899</v>
      </c>
      <c r="E247" s="13" t="s">
        <v>900</v>
      </c>
      <c r="F247" s="13" t="s">
        <v>901</v>
      </c>
      <c r="G247" s="10" t="s">
        <v>171</v>
      </c>
      <c r="H247" s="16" t="str">
        <f>HYPERLINK("#", "https://sakuraclc.com")</f>
        <v>https://sakuraclc.com</v>
      </c>
      <c r="I247" s="13" t="s">
        <v>2088</v>
      </c>
      <c r="J247" s="11" t="s">
        <v>172</v>
      </c>
      <c r="K247" s="11" t="s">
        <v>173</v>
      </c>
      <c r="L247" s="11" t="s">
        <v>172</v>
      </c>
      <c r="M247" s="11"/>
      <c r="N247" s="11"/>
      <c r="O247" s="11" t="s">
        <v>179</v>
      </c>
      <c r="P247" s="11"/>
      <c r="Q247" s="11"/>
      <c r="R247" s="11" t="s">
        <v>172</v>
      </c>
      <c r="S247" s="11"/>
      <c r="T247" s="11" t="s">
        <v>172</v>
      </c>
      <c r="U247" s="11" t="s">
        <v>172</v>
      </c>
      <c r="V247" s="11"/>
      <c r="W247" s="11"/>
      <c r="X247" s="11" t="s">
        <v>172</v>
      </c>
      <c r="Y247" s="11" t="s">
        <v>172</v>
      </c>
      <c r="Z247" s="11" t="s">
        <v>172</v>
      </c>
      <c r="AA247" s="11" t="s">
        <v>172</v>
      </c>
      <c r="AB247" s="11"/>
      <c r="AC247" s="11" t="s">
        <v>172</v>
      </c>
      <c r="AD247" s="11"/>
      <c r="AE247" s="11"/>
      <c r="AF247" s="11" t="s">
        <v>174</v>
      </c>
      <c r="AG247" s="11"/>
    </row>
    <row r="248" spans="2:33" s="4" customFormat="1" ht="28.15" customHeight="1" x14ac:dyDescent="0.15">
      <c r="B248" s="11" t="s">
        <v>852</v>
      </c>
      <c r="C248" s="11" t="s">
        <v>85</v>
      </c>
      <c r="D248" s="12" t="s">
        <v>902</v>
      </c>
      <c r="E248" s="13" t="s">
        <v>903</v>
      </c>
      <c r="F248" s="13" t="s">
        <v>904</v>
      </c>
      <c r="G248" s="16"/>
      <c r="H248" s="16"/>
      <c r="I248" s="13" t="s">
        <v>2168</v>
      </c>
      <c r="J248" s="11" t="s">
        <v>172</v>
      </c>
      <c r="K248" s="11" t="s">
        <v>905</v>
      </c>
      <c r="L248" s="11" t="s">
        <v>172</v>
      </c>
      <c r="M248" s="11" t="s">
        <v>172</v>
      </c>
      <c r="N248" s="11" t="s">
        <v>179</v>
      </c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>
        <v>5</v>
      </c>
    </row>
    <row r="249" spans="2:33" s="4" customFormat="1" ht="28.15" customHeight="1" x14ac:dyDescent="0.15">
      <c r="B249" s="11" t="s">
        <v>967</v>
      </c>
      <c r="C249" s="11" t="s">
        <v>87</v>
      </c>
      <c r="D249" s="12" t="s">
        <v>1001</v>
      </c>
      <c r="E249" s="13" t="s">
        <v>1002</v>
      </c>
      <c r="F249" s="13" t="s">
        <v>1003</v>
      </c>
      <c r="G249" s="17"/>
      <c r="H249" s="16"/>
      <c r="I249" s="13" t="s">
        <v>2054</v>
      </c>
      <c r="J249" s="11"/>
      <c r="K249" s="11"/>
      <c r="L249" s="11" t="s">
        <v>179</v>
      </c>
      <c r="M249" s="11" t="s">
        <v>179</v>
      </c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2:33" s="4" customFormat="1" ht="28.15" customHeight="1" x14ac:dyDescent="0.15">
      <c r="B250" s="11" t="s">
        <v>967</v>
      </c>
      <c r="C250" s="11" t="s">
        <v>87</v>
      </c>
      <c r="D250" s="12" t="s">
        <v>1004</v>
      </c>
      <c r="E250" s="13" t="s">
        <v>1005</v>
      </c>
      <c r="F250" s="13" t="s">
        <v>1006</v>
      </c>
      <c r="G250" s="18" t="s">
        <v>171</v>
      </c>
      <c r="H250" s="16" t="str">
        <f>HYPERLINK("#", "http://shimada-heart.com/")</f>
        <v>http://shimada-heart.com/</v>
      </c>
      <c r="I250" s="13" t="s">
        <v>2062</v>
      </c>
      <c r="J250" s="11"/>
      <c r="K250" s="11"/>
      <c r="L250" s="11"/>
      <c r="M250" s="11"/>
      <c r="N250" s="11"/>
      <c r="O250" s="11"/>
      <c r="P250" s="11"/>
      <c r="Q250" s="11"/>
      <c r="R250" s="11"/>
      <c r="S250" s="11" t="s">
        <v>172</v>
      </c>
      <c r="T250" s="11" t="s">
        <v>172</v>
      </c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2:33" s="4" customFormat="1" ht="42" customHeight="1" x14ac:dyDescent="0.15">
      <c r="B251" s="11" t="s">
        <v>967</v>
      </c>
      <c r="C251" s="11" t="s">
        <v>87</v>
      </c>
      <c r="D251" s="12" t="s">
        <v>1007</v>
      </c>
      <c r="E251" s="13" t="s">
        <v>1008</v>
      </c>
      <c r="F251" s="13" t="s">
        <v>1009</v>
      </c>
      <c r="G251" s="10" t="s">
        <v>171</v>
      </c>
      <c r="H251" s="16" t="str">
        <f>HYPERLINK("#", "http://shimamatsu-clinic.com")</f>
        <v>http://shimamatsu-clinic.com</v>
      </c>
      <c r="I251" s="13" t="s">
        <v>2062</v>
      </c>
      <c r="J251" s="11" t="s">
        <v>179</v>
      </c>
      <c r="K251" s="11" t="s">
        <v>1010</v>
      </c>
      <c r="L251" s="11"/>
      <c r="M251" s="11"/>
      <c r="N251" s="11"/>
      <c r="O251" s="11"/>
      <c r="P251" s="11"/>
      <c r="Q251" s="11"/>
      <c r="R251" s="11"/>
      <c r="S251" s="11" t="s">
        <v>179</v>
      </c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2:33" s="4" customFormat="1" ht="42" customHeight="1" x14ac:dyDescent="0.15">
      <c r="B252" s="11" t="s">
        <v>967</v>
      </c>
      <c r="C252" s="11" t="s">
        <v>87</v>
      </c>
      <c r="D252" s="12" t="s">
        <v>1011</v>
      </c>
      <c r="E252" s="13" t="s">
        <v>1012</v>
      </c>
      <c r="F252" s="13" t="s">
        <v>1013</v>
      </c>
      <c r="G252" s="10" t="s">
        <v>171</v>
      </c>
      <c r="H252" s="16" t="str">
        <f>HYPERLINK("#", "http://www.tsuruta-cl.com/")</f>
        <v>http://www.tsuruta-cl.com/</v>
      </c>
      <c r="I252" s="13" t="s">
        <v>2033</v>
      </c>
      <c r="J252" s="11" t="s">
        <v>172</v>
      </c>
      <c r="K252" s="11" t="s">
        <v>173</v>
      </c>
      <c r="L252" s="11" t="s">
        <v>172</v>
      </c>
      <c r="M252" s="11" t="s">
        <v>172</v>
      </c>
      <c r="N252" s="11"/>
      <c r="O252" s="11"/>
      <c r="P252" s="11"/>
      <c r="Q252" s="11"/>
      <c r="R252" s="11" t="s">
        <v>172</v>
      </c>
      <c r="S252" s="11" t="s">
        <v>172</v>
      </c>
      <c r="T252" s="11"/>
      <c r="U252" s="11" t="s">
        <v>172</v>
      </c>
      <c r="V252" s="11" t="s">
        <v>172</v>
      </c>
      <c r="W252" s="11" t="s">
        <v>172</v>
      </c>
      <c r="X252" s="11" t="s">
        <v>172</v>
      </c>
      <c r="Y252" s="11" t="s">
        <v>172</v>
      </c>
      <c r="Z252" s="11" t="s">
        <v>172</v>
      </c>
      <c r="AA252" s="11" t="s">
        <v>172</v>
      </c>
      <c r="AB252" s="11" t="s">
        <v>172</v>
      </c>
      <c r="AC252" s="11" t="s">
        <v>172</v>
      </c>
      <c r="AD252" s="11" t="s">
        <v>172</v>
      </c>
      <c r="AE252" s="11"/>
      <c r="AF252" s="11" t="s">
        <v>1014</v>
      </c>
      <c r="AG252" s="11"/>
    </row>
    <row r="253" spans="2:33" s="4" customFormat="1" ht="28.15" customHeight="1" x14ac:dyDescent="0.15">
      <c r="B253" s="11" t="s">
        <v>967</v>
      </c>
      <c r="C253" s="11" t="s">
        <v>87</v>
      </c>
      <c r="D253" s="12" t="s">
        <v>1015</v>
      </c>
      <c r="E253" s="13" t="s">
        <v>1016</v>
      </c>
      <c r="F253" s="13" t="s">
        <v>1017</v>
      </c>
      <c r="G253" s="10" t="s">
        <v>171</v>
      </c>
      <c r="H253" s="16" t="str">
        <f>HYPERLINK("#", "https://toyofamic.jp/")</f>
        <v>https://toyofamic.jp/</v>
      </c>
      <c r="I253" s="13" t="s">
        <v>2169</v>
      </c>
      <c r="J253" s="11" t="s">
        <v>172</v>
      </c>
      <c r="K253" s="11" t="s">
        <v>220</v>
      </c>
      <c r="L253" s="11" t="s">
        <v>172</v>
      </c>
      <c r="M253" s="11" t="s">
        <v>172</v>
      </c>
      <c r="N253" s="11"/>
      <c r="O253" s="11"/>
      <c r="P253" s="11"/>
      <c r="Q253" s="11"/>
      <c r="R253" s="11" t="s">
        <v>172</v>
      </c>
      <c r="S253" s="11" t="s">
        <v>172</v>
      </c>
      <c r="T253" s="11" t="s">
        <v>172</v>
      </c>
      <c r="U253" s="11" t="s">
        <v>172</v>
      </c>
      <c r="V253" s="11" t="s">
        <v>172</v>
      </c>
      <c r="W253" s="11" t="s">
        <v>172</v>
      </c>
      <c r="X253" s="11" t="s">
        <v>172</v>
      </c>
      <c r="Y253" s="11" t="s">
        <v>172</v>
      </c>
      <c r="Z253" s="11" t="s">
        <v>172</v>
      </c>
      <c r="AA253" s="11" t="s">
        <v>172</v>
      </c>
      <c r="AB253" s="11" t="s">
        <v>172</v>
      </c>
      <c r="AC253" s="11" t="s">
        <v>172</v>
      </c>
      <c r="AD253" s="11" t="s">
        <v>172</v>
      </c>
      <c r="AE253" s="11"/>
      <c r="AF253" s="11" t="s">
        <v>174</v>
      </c>
      <c r="AG253" s="11"/>
    </row>
    <row r="254" spans="2:33" s="4" customFormat="1" ht="42" customHeight="1" x14ac:dyDescent="0.15">
      <c r="B254" s="11" t="s">
        <v>967</v>
      </c>
      <c r="C254" s="11" t="s">
        <v>87</v>
      </c>
      <c r="D254" s="12" t="s">
        <v>1018</v>
      </c>
      <c r="E254" s="13" t="s">
        <v>1019</v>
      </c>
      <c r="F254" s="13" t="s">
        <v>1020</v>
      </c>
      <c r="G254" s="10" t="s">
        <v>171</v>
      </c>
      <c r="H254" s="16" t="str">
        <f>HYPERLINK("#", "http://r-kampo.com")</f>
        <v>http://r-kampo.com</v>
      </c>
      <c r="I254" s="13" t="s">
        <v>2170</v>
      </c>
      <c r="J254" s="11" t="s">
        <v>172</v>
      </c>
      <c r="K254" s="11" t="s">
        <v>208</v>
      </c>
      <c r="L254" s="11" t="s">
        <v>172</v>
      </c>
      <c r="M254" s="11" t="s">
        <v>172</v>
      </c>
      <c r="N254" s="11"/>
      <c r="O254" s="11" t="s">
        <v>179</v>
      </c>
      <c r="P254" s="11"/>
      <c r="Q254" s="11" t="s">
        <v>179</v>
      </c>
      <c r="R254" s="11" t="s">
        <v>172</v>
      </c>
      <c r="S254" s="11" t="s">
        <v>179</v>
      </c>
      <c r="T254" s="11" t="s">
        <v>172</v>
      </c>
      <c r="U254" s="11"/>
      <c r="V254" s="11"/>
      <c r="W254" s="11"/>
      <c r="X254" s="11" t="s">
        <v>172</v>
      </c>
      <c r="Y254" s="11"/>
      <c r="Z254" s="11"/>
      <c r="AA254" s="11"/>
      <c r="AB254" s="11"/>
      <c r="AC254" s="11"/>
      <c r="AD254" s="11"/>
      <c r="AE254" s="11"/>
      <c r="AF254" s="11" t="s">
        <v>174</v>
      </c>
      <c r="AG254" s="11"/>
    </row>
    <row r="255" spans="2:33" s="4" customFormat="1" ht="28.15" customHeight="1" x14ac:dyDescent="0.15">
      <c r="B255" s="11" t="s">
        <v>967</v>
      </c>
      <c r="C255" s="11" t="s">
        <v>87</v>
      </c>
      <c r="D255" s="12" t="s">
        <v>1021</v>
      </c>
      <c r="E255" s="13" t="s">
        <v>1022</v>
      </c>
      <c r="F255" s="13" t="s">
        <v>1023</v>
      </c>
      <c r="G255" s="16"/>
      <c r="H255" s="16"/>
      <c r="I255" s="13" t="s">
        <v>2171</v>
      </c>
      <c r="J255" s="11" t="s">
        <v>172</v>
      </c>
      <c r="K255" s="11" t="s">
        <v>183</v>
      </c>
      <c r="L255" s="11" t="s">
        <v>172</v>
      </c>
      <c r="M255" s="11"/>
      <c r="N255" s="11"/>
      <c r="O255" s="11"/>
      <c r="P255" s="11"/>
      <c r="Q255" s="11"/>
      <c r="R255" s="11" t="s">
        <v>172</v>
      </c>
      <c r="S255" s="11" t="s">
        <v>172</v>
      </c>
      <c r="T255" s="11" t="s">
        <v>172</v>
      </c>
      <c r="U255" s="11" t="s">
        <v>172</v>
      </c>
      <c r="V255" s="11"/>
      <c r="W255" s="11"/>
      <c r="X255" s="11" t="s">
        <v>172</v>
      </c>
      <c r="Y255" s="11"/>
      <c r="Z255" s="11"/>
      <c r="AA255" s="11"/>
      <c r="AB255" s="11"/>
      <c r="AC255" s="11" t="s">
        <v>172</v>
      </c>
      <c r="AD255" s="11"/>
      <c r="AE255" s="11"/>
      <c r="AF255" s="11" t="s">
        <v>174</v>
      </c>
      <c r="AG255" s="11"/>
    </row>
    <row r="256" spans="2:33" s="4" customFormat="1" ht="28.15" customHeight="1" x14ac:dyDescent="0.15">
      <c r="B256" s="11" t="s">
        <v>967</v>
      </c>
      <c r="C256" s="11" t="s">
        <v>55</v>
      </c>
      <c r="D256" s="12" t="s">
        <v>968</v>
      </c>
      <c r="E256" s="13" t="s">
        <v>969</v>
      </c>
      <c r="F256" s="13" t="s">
        <v>970</v>
      </c>
      <c r="G256" s="18" t="s">
        <v>171</v>
      </c>
      <c r="H256" s="16" t="str">
        <f>HYPERLINK("#", "http://neurogoda.com")</f>
        <v>http://neurogoda.com</v>
      </c>
      <c r="I256" s="13" t="s">
        <v>2146</v>
      </c>
      <c r="J256" s="11"/>
      <c r="K256" s="11"/>
      <c r="L256" s="11" t="s">
        <v>179</v>
      </c>
      <c r="M256" s="11" t="s">
        <v>179</v>
      </c>
      <c r="N256" s="11"/>
      <c r="O256" s="11"/>
      <c r="P256" s="11"/>
      <c r="Q256" s="11"/>
      <c r="R256" s="11"/>
      <c r="S256" s="11" t="s">
        <v>172</v>
      </c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 t="s">
        <v>172</v>
      </c>
      <c r="AE256" s="11"/>
      <c r="AF256" s="11"/>
      <c r="AG256" s="11"/>
    </row>
    <row r="257" spans="2:33" s="4" customFormat="1" ht="28.15" customHeight="1" x14ac:dyDescent="0.15">
      <c r="B257" s="11" t="s">
        <v>967</v>
      </c>
      <c r="C257" s="11" t="s">
        <v>55</v>
      </c>
      <c r="D257" s="12" t="s">
        <v>971</v>
      </c>
      <c r="E257" s="13" t="s">
        <v>972</v>
      </c>
      <c r="F257" s="13" t="s">
        <v>973</v>
      </c>
      <c r="G257" s="16"/>
      <c r="H257" s="16" t="s">
        <v>187</v>
      </c>
      <c r="I257" s="13" t="s">
        <v>2033</v>
      </c>
      <c r="J257" s="11" t="s">
        <v>172</v>
      </c>
      <c r="K257" s="11" t="s">
        <v>220</v>
      </c>
      <c r="L257" s="11" t="s">
        <v>172</v>
      </c>
      <c r="M257" s="11" t="s">
        <v>172</v>
      </c>
      <c r="N257" s="11"/>
      <c r="O257" s="11"/>
      <c r="P257" s="11"/>
      <c r="Q257" s="11"/>
      <c r="R257" s="11" t="s">
        <v>172</v>
      </c>
      <c r="S257" s="11"/>
      <c r="T257" s="11"/>
      <c r="U257" s="11" t="s">
        <v>172</v>
      </c>
      <c r="V257" s="11" t="s">
        <v>172</v>
      </c>
      <c r="W257" s="11" t="s">
        <v>172</v>
      </c>
      <c r="X257" s="11" t="s">
        <v>172</v>
      </c>
      <c r="Y257" s="11" t="s">
        <v>172</v>
      </c>
      <c r="Z257" s="11" t="s">
        <v>172</v>
      </c>
      <c r="AA257" s="11" t="s">
        <v>172</v>
      </c>
      <c r="AB257" s="11" t="s">
        <v>172</v>
      </c>
      <c r="AC257" s="11" t="s">
        <v>172</v>
      </c>
      <c r="AD257" s="11" t="s">
        <v>172</v>
      </c>
      <c r="AE257" s="11" t="s">
        <v>187</v>
      </c>
      <c r="AF257" s="11" t="s">
        <v>174</v>
      </c>
      <c r="AG257" s="11"/>
    </row>
    <row r="258" spans="2:33" s="4" customFormat="1" ht="28.15" customHeight="1" x14ac:dyDescent="0.15">
      <c r="B258" s="11" t="s">
        <v>967</v>
      </c>
      <c r="C258" s="11" t="s">
        <v>55</v>
      </c>
      <c r="D258" s="12" t="s">
        <v>974</v>
      </c>
      <c r="E258" s="13" t="s">
        <v>975</v>
      </c>
      <c r="F258" s="13" t="s">
        <v>976</v>
      </c>
      <c r="G258" s="18" t="s">
        <v>171</v>
      </c>
      <c r="H258" s="16" t="s">
        <v>977</v>
      </c>
      <c r="I258" s="13" t="s">
        <v>2172</v>
      </c>
      <c r="J258" s="11" t="s">
        <v>172</v>
      </c>
      <c r="K258" s="11" t="s">
        <v>179</v>
      </c>
      <c r="L258" s="11" t="s">
        <v>172</v>
      </c>
      <c r="M258" s="11" t="s">
        <v>172</v>
      </c>
      <c r="N258" s="11"/>
      <c r="O258" s="11"/>
      <c r="P258" s="11" t="s">
        <v>172</v>
      </c>
      <c r="Q258" s="11"/>
      <c r="R258" s="11" t="s">
        <v>172</v>
      </c>
      <c r="S258" s="11"/>
      <c r="T258" s="11"/>
      <c r="U258" s="11" t="s">
        <v>172</v>
      </c>
      <c r="V258" s="11" t="s">
        <v>172</v>
      </c>
      <c r="W258" s="11" t="s">
        <v>172</v>
      </c>
      <c r="X258" s="11" t="s">
        <v>172</v>
      </c>
      <c r="Y258" s="11" t="s">
        <v>172</v>
      </c>
      <c r="Z258" s="11" t="s">
        <v>172</v>
      </c>
      <c r="AA258" s="11" t="s">
        <v>172</v>
      </c>
      <c r="AB258" s="11" t="s">
        <v>172</v>
      </c>
      <c r="AC258" s="11" t="s">
        <v>172</v>
      </c>
      <c r="AD258" s="11" t="s">
        <v>172</v>
      </c>
      <c r="AE258" s="11"/>
      <c r="AF258" s="11" t="s">
        <v>174</v>
      </c>
      <c r="AG258" s="11"/>
    </row>
    <row r="259" spans="2:33" s="4" customFormat="1" ht="28.15" customHeight="1" x14ac:dyDescent="0.15">
      <c r="B259" s="11" t="s">
        <v>967</v>
      </c>
      <c r="C259" s="11" t="s">
        <v>55</v>
      </c>
      <c r="D259" s="12" t="s">
        <v>978</v>
      </c>
      <c r="E259" s="13" t="s">
        <v>979</v>
      </c>
      <c r="F259" s="13" t="s">
        <v>980</v>
      </c>
      <c r="G259" s="10" t="s">
        <v>171</v>
      </c>
      <c r="H259" s="16" t="str">
        <f>HYPERLINK("#", "http://www.tsunoda-ol-fuk.com/")</f>
        <v>http://www.tsunoda-ol-fuk.com/</v>
      </c>
      <c r="I259" s="13" t="s">
        <v>2173</v>
      </c>
      <c r="J259" s="11" t="s">
        <v>172</v>
      </c>
      <c r="K259" s="11" t="s">
        <v>981</v>
      </c>
      <c r="L259" s="11" t="s">
        <v>172</v>
      </c>
      <c r="M259" s="11" t="s">
        <v>172</v>
      </c>
      <c r="N259" s="11"/>
      <c r="O259" s="11" t="s">
        <v>172</v>
      </c>
      <c r="P259" s="11"/>
      <c r="Q259" s="11"/>
      <c r="R259" s="11" t="s">
        <v>179</v>
      </c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2:33" s="4" customFormat="1" ht="28.15" customHeight="1" x14ac:dyDescent="0.15">
      <c r="B260" s="11" t="s">
        <v>967</v>
      </c>
      <c r="C260" s="11" t="s">
        <v>55</v>
      </c>
      <c r="D260" s="12" t="s">
        <v>982</v>
      </c>
      <c r="E260" s="13" t="s">
        <v>983</v>
      </c>
      <c r="F260" s="13" t="s">
        <v>984</v>
      </c>
      <c r="G260" s="10" t="s">
        <v>171</v>
      </c>
      <c r="H260" s="16" t="str">
        <f>HYPERLINK("#", "http://www.funakoshi-naika.net")</f>
        <v>http://www.funakoshi-naika.net</v>
      </c>
      <c r="I260" s="13" t="s">
        <v>2174</v>
      </c>
      <c r="J260" s="11" t="s">
        <v>172</v>
      </c>
      <c r="K260" s="11" t="s">
        <v>208</v>
      </c>
      <c r="L260" s="11" t="s">
        <v>172</v>
      </c>
      <c r="M260" s="11" t="s">
        <v>172</v>
      </c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 t="s">
        <v>172</v>
      </c>
      <c r="Y260" s="11"/>
      <c r="Z260" s="11"/>
      <c r="AA260" s="11"/>
      <c r="AB260" s="11"/>
      <c r="AC260" s="11"/>
      <c r="AD260" s="11"/>
      <c r="AE260" s="11"/>
      <c r="AF260" s="11" t="s">
        <v>174</v>
      </c>
      <c r="AG260" s="11"/>
    </row>
    <row r="261" spans="2:33" s="4" customFormat="1" ht="28.15" customHeight="1" x14ac:dyDescent="0.15">
      <c r="B261" s="11" t="s">
        <v>967</v>
      </c>
      <c r="C261" s="11" t="s">
        <v>55</v>
      </c>
      <c r="D261" s="12" t="s">
        <v>985</v>
      </c>
      <c r="E261" s="13" t="s">
        <v>986</v>
      </c>
      <c r="F261" s="13" t="s">
        <v>987</v>
      </c>
      <c r="G261" s="10" t="s">
        <v>171</v>
      </c>
      <c r="H261" s="16" t="str">
        <f>HYPERLINK("#", "http://www.maeda-eye.com/")</f>
        <v>http://www.maeda-eye.com/</v>
      </c>
      <c r="I261" s="13" t="s">
        <v>2054</v>
      </c>
      <c r="J261" s="11" t="s">
        <v>172</v>
      </c>
      <c r="K261" s="11" t="s">
        <v>265</v>
      </c>
      <c r="L261" s="11" t="s">
        <v>172</v>
      </c>
      <c r="M261" s="11" t="s">
        <v>172</v>
      </c>
      <c r="N261" s="11" t="s">
        <v>187</v>
      </c>
      <c r="O261" s="11" t="s">
        <v>187</v>
      </c>
      <c r="P261" s="11"/>
      <c r="Q261" s="11" t="s">
        <v>187</v>
      </c>
      <c r="R261" s="11" t="s">
        <v>187</v>
      </c>
      <c r="S261" s="11" t="s">
        <v>187</v>
      </c>
      <c r="T261" s="11" t="s">
        <v>187</v>
      </c>
      <c r="U261" s="11" t="s">
        <v>187</v>
      </c>
      <c r="V261" s="11" t="s">
        <v>187</v>
      </c>
      <c r="W261" s="11" t="s">
        <v>187</v>
      </c>
      <c r="X261" s="11" t="s">
        <v>187</v>
      </c>
      <c r="Y261" s="11" t="s">
        <v>187</v>
      </c>
      <c r="Z261" s="11" t="s">
        <v>187</v>
      </c>
      <c r="AA261" s="11" t="s">
        <v>187</v>
      </c>
      <c r="AB261" s="11" t="s">
        <v>187</v>
      </c>
      <c r="AC261" s="11" t="s">
        <v>187</v>
      </c>
      <c r="AD261" s="11" t="s">
        <v>187</v>
      </c>
      <c r="AE261" s="11" t="s">
        <v>187</v>
      </c>
      <c r="AF261" s="11"/>
      <c r="AG261" s="11" t="s">
        <v>187</v>
      </c>
    </row>
    <row r="262" spans="2:33" s="4" customFormat="1" ht="28.15" customHeight="1" x14ac:dyDescent="0.15">
      <c r="B262" s="11" t="s">
        <v>967</v>
      </c>
      <c r="C262" s="11" t="s">
        <v>55</v>
      </c>
      <c r="D262" s="12" t="s">
        <v>988</v>
      </c>
      <c r="E262" s="13" t="s">
        <v>989</v>
      </c>
      <c r="F262" s="13" t="s">
        <v>990</v>
      </c>
      <c r="G262" s="18" t="s">
        <v>171</v>
      </c>
      <c r="H262" s="16" t="str">
        <f>HYPERLINK("#", "http://matsumoto-seikei.com")</f>
        <v>http://matsumoto-seikei.com</v>
      </c>
      <c r="I262" s="13" t="s">
        <v>2094</v>
      </c>
      <c r="J262" s="11" t="s">
        <v>172</v>
      </c>
      <c r="K262" s="11"/>
      <c r="L262" s="11" t="s">
        <v>172</v>
      </c>
      <c r="M262" s="11" t="s">
        <v>172</v>
      </c>
      <c r="N262" s="11"/>
      <c r="O262" s="11"/>
      <c r="P262" s="11" t="s">
        <v>172</v>
      </c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 t="s">
        <v>172</v>
      </c>
      <c r="AD262" s="11"/>
      <c r="AE262" s="11"/>
      <c r="AF262" s="11" t="s">
        <v>174</v>
      </c>
      <c r="AG262" s="11">
        <v>19</v>
      </c>
    </row>
    <row r="263" spans="2:33" s="4" customFormat="1" ht="42" customHeight="1" x14ac:dyDescent="0.15">
      <c r="B263" s="11" t="s">
        <v>967</v>
      </c>
      <c r="C263" s="11" t="s">
        <v>55</v>
      </c>
      <c r="D263" s="12" t="s">
        <v>991</v>
      </c>
      <c r="E263" s="13" t="s">
        <v>992</v>
      </c>
      <c r="F263" s="13" t="s">
        <v>993</v>
      </c>
      <c r="G263" s="18" t="s">
        <v>171</v>
      </c>
      <c r="H263" s="16" t="str">
        <f>HYPERLINK("#", "https://www.hakuaikai.or.jp/hospital/")</f>
        <v>https://www.hakuaikai.or.jp/hospital/</v>
      </c>
      <c r="I263" s="13" t="s">
        <v>2175</v>
      </c>
      <c r="J263" s="11" t="s">
        <v>172</v>
      </c>
      <c r="K263" s="11" t="s">
        <v>994</v>
      </c>
      <c r="L263" s="11" t="s">
        <v>172</v>
      </c>
      <c r="M263" s="11" t="s">
        <v>172</v>
      </c>
      <c r="N263" s="11"/>
      <c r="O263" s="11" t="s">
        <v>172</v>
      </c>
      <c r="P263" s="11" t="s">
        <v>179</v>
      </c>
      <c r="Q263" s="11" t="s">
        <v>172</v>
      </c>
      <c r="R263" s="11" t="s">
        <v>172</v>
      </c>
      <c r="S263" s="11" t="s">
        <v>179</v>
      </c>
      <c r="T263" s="11"/>
      <c r="U263" s="11" t="s">
        <v>172</v>
      </c>
      <c r="V263" s="11"/>
      <c r="W263" s="11"/>
      <c r="X263" s="11" t="s">
        <v>172</v>
      </c>
      <c r="Y263" s="11" t="s">
        <v>172</v>
      </c>
      <c r="Z263" s="11" t="s">
        <v>172</v>
      </c>
      <c r="AA263" s="11" t="s">
        <v>172</v>
      </c>
      <c r="AB263" s="11" t="s">
        <v>172</v>
      </c>
      <c r="AC263" s="11" t="s">
        <v>172</v>
      </c>
      <c r="AD263" s="11"/>
      <c r="AE263" s="11"/>
      <c r="AF263" s="11" t="s">
        <v>174</v>
      </c>
      <c r="AG263" s="11">
        <v>145</v>
      </c>
    </row>
    <row r="264" spans="2:33" s="4" customFormat="1" ht="28.15" customHeight="1" x14ac:dyDescent="0.15">
      <c r="B264" s="11" t="s">
        <v>967</v>
      </c>
      <c r="C264" s="11" t="s">
        <v>55</v>
      </c>
      <c r="D264" s="12" t="s">
        <v>995</v>
      </c>
      <c r="E264" s="13" t="s">
        <v>996</v>
      </c>
      <c r="F264" s="13" t="s">
        <v>997</v>
      </c>
      <c r="G264" s="17"/>
      <c r="H264" s="16"/>
      <c r="I264" s="13" t="s">
        <v>2176</v>
      </c>
      <c r="J264" s="11" t="s">
        <v>179</v>
      </c>
      <c r="K264" s="11"/>
      <c r="L264" s="11" t="s">
        <v>179</v>
      </c>
      <c r="M264" s="11" t="s">
        <v>172</v>
      </c>
      <c r="N264" s="11"/>
      <c r="O264" s="11" t="s">
        <v>179</v>
      </c>
      <c r="P264" s="11"/>
      <c r="Q264" s="11"/>
      <c r="R264" s="11"/>
      <c r="S264" s="11" t="s">
        <v>179</v>
      </c>
      <c r="T264" s="11"/>
      <c r="U264" s="11"/>
      <c r="V264" s="11"/>
      <c r="W264" s="11"/>
      <c r="X264" s="11"/>
      <c r="Y264" s="11"/>
      <c r="Z264" s="11"/>
      <c r="AA264" s="11"/>
      <c r="AB264" s="11"/>
      <c r="AC264" s="11" t="s">
        <v>172</v>
      </c>
      <c r="AD264" s="11"/>
      <c r="AE264" s="11"/>
      <c r="AF264" s="11"/>
      <c r="AG264" s="11"/>
    </row>
    <row r="265" spans="2:33" s="4" customFormat="1" ht="28.15" customHeight="1" x14ac:dyDescent="0.15">
      <c r="B265" s="11" t="s">
        <v>967</v>
      </c>
      <c r="C265" s="11" t="s">
        <v>55</v>
      </c>
      <c r="D265" s="12" t="s">
        <v>998</v>
      </c>
      <c r="E265" s="13" t="s">
        <v>999</v>
      </c>
      <c r="F265" s="13" t="s">
        <v>1000</v>
      </c>
      <c r="G265" s="17"/>
      <c r="H265" s="16"/>
      <c r="I265" s="13" t="s">
        <v>2177</v>
      </c>
      <c r="J265" s="11" t="s">
        <v>179</v>
      </c>
      <c r="K265" s="11" t="s">
        <v>265</v>
      </c>
      <c r="L265" s="11" t="s">
        <v>179</v>
      </c>
      <c r="M265" s="11" t="s">
        <v>179</v>
      </c>
      <c r="N265" s="11"/>
      <c r="O265" s="11"/>
      <c r="P265" s="11"/>
      <c r="Q265" s="11"/>
      <c r="R265" s="11" t="s">
        <v>179</v>
      </c>
      <c r="S265" s="11"/>
      <c r="T265" s="11"/>
      <c r="U265" s="11"/>
      <c r="V265" s="11"/>
      <c r="W265" s="11"/>
      <c r="X265" s="11"/>
      <c r="Y265" s="11" t="s">
        <v>172</v>
      </c>
      <c r="Z265" s="11"/>
      <c r="AA265" s="11"/>
      <c r="AB265" s="11"/>
      <c r="AC265" s="11"/>
      <c r="AD265" s="11"/>
      <c r="AE265" s="11"/>
      <c r="AF265" s="11" t="s">
        <v>174</v>
      </c>
      <c r="AG265" s="11"/>
    </row>
    <row r="266" spans="2:33" s="4" customFormat="1" ht="28.15" customHeight="1" x14ac:dyDescent="0.15">
      <c r="B266" s="11" t="s">
        <v>967</v>
      </c>
      <c r="C266" s="11" t="s">
        <v>109</v>
      </c>
      <c r="D266" s="12" t="s">
        <v>1024</v>
      </c>
      <c r="E266" s="13" t="s">
        <v>1025</v>
      </c>
      <c r="F266" s="13" t="s">
        <v>1026</v>
      </c>
      <c r="G266" s="10" t="s">
        <v>171</v>
      </c>
      <c r="H266" s="16" t="s">
        <v>1027</v>
      </c>
      <c r="I266" s="13" t="s">
        <v>2178</v>
      </c>
      <c r="J266" s="11"/>
      <c r="K266" s="11"/>
      <c r="L266" s="11"/>
      <c r="M266" s="11" t="s">
        <v>172</v>
      </c>
      <c r="N266" s="11"/>
      <c r="O266" s="11"/>
      <c r="P266" s="11"/>
      <c r="Q266" s="11"/>
      <c r="R266" s="11"/>
      <c r="S266" s="11" t="s">
        <v>172</v>
      </c>
      <c r="T266" s="11" t="s">
        <v>172</v>
      </c>
      <c r="U266" s="11" t="s">
        <v>172</v>
      </c>
      <c r="V266" s="11"/>
      <c r="W266" s="11"/>
      <c r="X266" s="11" t="s">
        <v>172</v>
      </c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2:33" s="4" customFormat="1" ht="28.15" customHeight="1" x14ac:dyDescent="0.15">
      <c r="B267" s="11" t="s">
        <v>967</v>
      </c>
      <c r="C267" s="11" t="s">
        <v>109</v>
      </c>
      <c r="D267" s="12" t="s">
        <v>1028</v>
      </c>
      <c r="E267" s="13" t="s">
        <v>1025</v>
      </c>
      <c r="F267" s="13" t="s">
        <v>1029</v>
      </c>
      <c r="G267" s="10" t="s">
        <v>171</v>
      </c>
      <c r="H267" s="16" t="str">
        <f>HYPERLINK("#", "http://goto-ortho.jp")</f>
        <v>http://goto-ortho.jp</v>
      </c>
      <c r="I267" s="13" t="s">
        <v>2039</v>
      </c>
      <c r="J267" s="11"/>
      <c r="K267" s="11"/>
      <c r="L267" s="11"/>
      <c r="M267" s="11" t="s">
        <v>179</v>
      </c>
      <c r="N267" s="11"/>
      <c r="O267" s="11"/>
      <c r="P267" s="11" t="s">
        <v>172</v>
      </c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2:33" ht="28.15" customHeight="1" x14ac:dyDescent="0.15">
      <c r="B268" s="11" t="s">
        <v>1030</v>
      </c>
      <c r="C268" s="11" t="s">
        <v>54</v>
      </c>
      <c r="D268" s="12" t="s">
        <v>1061</v>
      </c>
      <c r="E268" s="13" t="s">
        <v>1062</v>
      </c>
      <c r="F268" s="13" t="s">
        <v>1063</v>
      </c>
      <c r="G268" s="10" t="s">
        <v>171</v>
      </c>
      <c r="H268" s="16" t="str">
        <f>HYPERLINK("#", "http://hiranoclinic.net")</f>
        <v>http://hiranoclinic.net</v>
      </c>
      <c r="I268" s="13" t="s">
        <v>2079</v>
      </c>
      <c r="J268" s="11"/>
      <c r="K268" s="11"/>
      <c r="L268" s="11"/>
      <c r="M268" s="11"/>
      <c r="N268" s="11"/>
      <c r="O268" s="11"/>
      <c r="P268" s="11"/>
      <c r="Q268" s="11"/>
      <c r="R268" s="11"/>
      <c r="S268" s="11" t="s">
        <v>179</v>
      </c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2:33" ht="28.15" customHeight="1" x14ac:dyDescent="0.15">
      <c r="B269" s="11" t="s">
        <v>1030</v>
      </c>
      <c r="C269" s="11" t="s">
        <v>54</v>
      </c>
      <c r="D269" s="12" t="s">
        <v>1064</v>
      </c>
      <c r="E269" s="13" t="s">
        <v>1065</v>
      </c>
      <c r="F269" s="13" t="s">
        <v>1066</v>
      </c>
      <c r="G269" s="10" t="s">
        <v>171</v>
      </c>
      <c r="H269" s="16" t="s">
        <v>1067</v>
      </c>
      <c r="I269" s="13" t="s">
        <v>2179</v>
      </c>
      <c r="J269" s="11" t="s">
        <v>172</v>
      </c>
      <c r="K269" s="11" t="s">
        <v>265</v>
      </c>
      <c r="L269" s="11" t="s">
        <v>172</v>
      </c>
      <c r="M269" s="11" t="s">
        <v>172</v>
      </c>
      <c r="N269" s="11" t="s">
        <v>179</v>
      </c>
      <c r="O269" s="11" t="s">
        <v>179</v>
      </c>
      <c r="P269" s="11"/>
      <c r="Q269" s="11"/>
      <c r="R269" s="11" t="s">
        <v>172</v>
      </c>
      <c r="S269" s="11" t="s">
        <v>172</v>
      </c>
      <c r="T269" s="11" t="s">
        <v>172</v>
      </c>
      <c r="U269" s="11" t="s">
        <v>172</v>
      </c>
      <c r="V269" s="11"/>
      <c r="W269" s="11"/>
      <c r="X269" s="11" t="s">
        <v>172</v>
      </c>
      <c r="Y269" s="11" t="s">
        <v>172</v>
      </c>
      <c r="Z269" s="11"/>
      <c r="AA269" s="11"/>
      <c r="AB269" s="11"/>
      <c r="AC269" s="11" t="s">
        <v>172</v>
      </c>
      <c r="AD269" s="11"/>
      <c r="AE269" s="11"/>
      <c r="AF269" s="11" t="s">
        <v>174</v>
      </c>
      <c r="AG269" s="11"/>
    </row>
    <row r="270" spans="2:33" ht="28.15" customHeight="1" x14ac:dyDescent="0.15">
      <c r="B270" s="11" t="s">
        <v>1030</v>
      </c>
      <c r="C270" s="11" t="s">
        <v>54</v>
      </c>
      <c r="D270" s="12" t="s">
        <v>1068</v>
      </c>
      <c r="E270" s="13" t="s">
        <v>1069</v>
      </c>
      <c r="F270" s="13" t="s">
        <v>1070</v>
      </c>
      <c r="G270" s="16"/>
      <c r="H270" s="16" t="s">
        <v>187</v>
      </c>
      <c r="I270" s="13" t="s">
        <v>2062</v>
      </c>
      <c r="J270" s="11" t="s">
        <v>179</v>
      </c>
      <c r="K270" s="11" t="s">
        <v>220</v>
      </c>
      <c r="L270" s="11" t="s">
        <v>179</v>
      </c>
      <c r="M270" s="11" t="s">
        <v>187</v>
      </c>
      <c r="N270" s="11" t="s">
        <v>187</v>
      </c>
      <c r="O270" s="11" t="s">
        <v>187</v>
      </c>
      <c r="P270" s="11"/>
      <c r="Q270" s="11" t="s">
        <v>187</v>
      </c>
      <c r="R270" s="11" t="s">
        <v>179</v>
      </c>
      <c r="S270" s="11" t="s">
        <v>187</v>
      </c>
      <c r="T270" s="11" t="s">
        <v>187</v>
      </c>
      <c r="U270" s="11" t="s">
        <v>187</v>
      </c>
      <c r="V270" s="11" t="s">
        <v>187</v>
      </c>
      <c r="W270" s="11" t="s">
        <v>187</v>
      </c>
      <c r="X270" s="11" t="s">
        <v>172</v>
      </c>
      <c r="Y270" s="11" t="s">
        <v>187</v>
      </c>
      <c r="Z270" s="11" t="s">
        <v>187</v>
      </c>
      <c r="AA270" s="11" t="s">
        <v>187</v>
      </c>
      <c r="AB270" s="11" t="s">
        <v>187</v>
      </c>
      <c r="AC270" s="11" t="s">
        <v>172</v>
      </c>
      <c r="AD270" s="11" t="s">
        <v>187</v>
      </c>
      <c r="AE270" s="11" t="s">
        <v>187</v>
      </c>
      <c r="AF270" s="11" t="s">
        <v>174</v>
      </c>
      <c r="AG270" s="11"/>
    </row>
    <row r="271" spans="2:33" s="4" customFormat="1" ht="55.9" customHeight="1" x14ac:dyDescent="0.15">
      <c r="B271" s="11" t="s">
        <v>1030</v>
      </c>
      <c r="C271" s="11" t="s">
        <v>91</v>
      </c>
      <c r="D271" s="12" t="s">
        <v>1031</v>
      </c>
      <c r="E271" s="13" t="s">
        <v>1032</v>
      </c>
      <c r="F271" s="13" t="s">
        <v>1033</v>
      </c>
      <c r="G271" s="16"/>
      <c r="H271" s="16"/>
      <c r="I271" s="13" t="s">
        <v>2069</v>
      </c>
      <c r="J271" s="11"/>
      <c r="K271" s="11"/>
      <c r="L271" s="11" t="s">
        <v>172</v>
      </c>
      <c r="M271" s="11" t="s">
        <v>172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2:33" s="4" customFormat="1" ht="28.15" customHeight="1" x14ac:dyDescent="0.15">
      <c r="B272" s="11" t="s">
        <v>1030</v>
      </c>
      <c r="C272" s="11" t="s">
        <v>91</v>
      </c>
      <c r="D272" s="12" t="s">
        <v>1034</v>
      </c>
      <c r="E272" s="13" t="s">
        <v>1035</v>
      </c>
      <c r="F272" s="13" t="s">
        <v>1036</v>
      </c>
      <c r="G272" s="10" t="s">
        <v>171</v>
      </c>
      <c r="H272" s="16" t="str">
        <f>HYPERLINK("#", "https://www.sato-clinic.or.jp")</f>
        <v>https://www.sato-clinic.or.jp</v>
      </c>
      <c r="I272" s="13" t="s">
        <v>2180</v>
      </c>
      <c r="J272" s="11"/>
      <c r="K272" s="11"/>
      <c r="L272" s="11" t="s">
        <v>179</v>
      </c>
      <c r="M272" s="11" t="s">
        <v>179</v>
      </c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 t="s">
        <v>172</v>
      </c>
      <c r="Z272" s="11"/>
      <c r="AA272" s="11"/>
      <c r="AB272" s="11"/>
      <c r="AC272" s="11"/>
      <c r="AD272" s="11"/>
      <c r="AE272" s="11"/>
      <c r="AF272" s="11"/>
      <c r="AG272" s="11"/>
    </row>
    <row r="273" spans="2:33" s="4" customFormat="1" ht="42" customHeight="1" x14ac:dyDescent="0.15">
      <c r="B273" s="11" t="s">
        <v>1030</v>
      </c>
      <c r="C273" s="11" t="s">
        <v>91</v>
      </c>
      <c r="D273" s="12" t="s">
        <v>1037</v>
      </c>
      <c r="E273" s="13" t="s">
        <v>1038</v>
      </c>
      <c r="F273" s="13" t="s">
        <v>1039</v>
      </c>
      <c r="G273" s="10" t="s">
        <v>171</v>
      </c>
      <c r="H273" s="16" t="str">
        <f>HYPERLINK("#", "http://kiyosawa-ganka.doctorsfile.jp")</f>
        <v>http://kiyosawa-ganka.doctorsfile.jp</v>
      </c>
      <c r="I273" s="13" t="s">
        <v>2054</v>
      </c>
      <c r="J273" s="11" t="s">
        <v>179</v>
      </c>
      <c r="K273" s="11" t="s">
        <v>215</v>
      </c>
      <c r="L273" s="11" t="s">
        <v>179</v>
      </c>
      <c r="M273" s="11" t="s">
        <v>179</v>
      </c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2:33" s="4" customFormat="1" ht="42" customHeight="1" x14ac:dyDescent="0.15">
      <c r="B274" s="11" t="s">
        <v>1030</v>
      </c>
      <c r="C274" s="11" t="s">
        <v>91</v>
      </c>
      <c r="D274" s="12" t="s">
        <v>1040</v>
      </c>
      <c r="E274" s="13" t="s">
        <v>1041</v>
      </c>
      <c r="F274" s="13" t="s">
        <v>1042</v>
      </c>
      <c r="G274" s="10" t="s">
        <v>171</v>
      </c>
      <c r="H274" s="16" t="str">
        <f>HYPERLINK("#", "https://www.yoshimuranaika.or.jp")</f>
        <v>https://www.yoshimuranaika.or.jp</v>
      </c>
      <c r="I274" s="13" t="s">
        <v>2181</v>
      </c>
      <c r="J274" s="11" t="s">
        <v>172</v>
      </c>
      <c r="K274" s="11" t="s">
        <v>265</v>
      </c>
      <c r="L274" s="11" t="s">
        <v>172</v>
      </c>
      <c r="M274" s="11" t="s">
        <v>172</v>
      </c>
      <c r="N274" s="11"/>
      <c r="O274" s="11"/>
      <c r="P274" s="11" t="s">
        <v>172</v>
      </c>
      <c r="Q274" s="11"/>
      <c r="R274" s="11" t="s">
        <v>172</v>
      </c>
      <c r="S274" s="11" t="s">
        <v>172</v>
      </c>
      <c r="T274" s="11" t="s">
        <v>172</v>
      </c>
      <c r="U274" s="11" t="s">
        <v>172</v>
      </c>
      <c r="V274" s="11"/>
      <c r="W274" s="11"/>
      <c r="X274" s="11" t="s">
        <v>172</v>
      </c>
      <c r="Y274" s="11" t="s">
        <v>172</v>
      </c>
      <c r="Z274" s="11" t="s">
        <v>172</v>
      </c>
      <c r="AA274" s="11" t="s">
        <v>172</v>
      </c>
      <c r="AB274" s="11" t="s">
        <v>172</v>
      </c>
      <c r="AC274" s="11" t="s">
        <v>172</v>
      </c>
      <c r="AD274" s="11"/>
      <c r="AE274" s="11"/>
      <c r="AF274" s="11" t="s">
        <v>174</v>
      </c>
      <c r="AG274" s="11">
        <v>19</v>
      </c>
    </row>
    <row r="275" spans="2:33" s="4" customFormat="1" ht="28.15" customHeight="1" x14ac:dyDescent="0.15">
      <c r="B275" s="11" t="s">
        <v>1030</v>
      </c>
      <c r="C275" s="11" t="s">
        <v>91</v>
      </c>
      <c r="D275" s="12" t="s">
        <v>1043</v>
      </c>
      <c r="E275" s="13" t="s">
        <v>1044</v>
      </c>
      <c r="F275" s="13" t="s">
        <v>1045</v>
      </c>
      <c r="G275" s="10" t="s">
        <v>171</v>
      </c>
      <c r="H275" s="16" t="str">
        <f>HYPERLINK("#", "https://miyase-clinic.jp/")</f>
        <v>https://miyase-clinic.jp/</v>
      </c>
      <c r="I275" s="13" t="s">
        <v>2174</v>
      </c>
      <c r="J275" s="11" t="s">
        <v>172</v>
      </c>
      <c r="K275" s="11" t="s">
        <v>173</v>
      </c>
      <c r="L275" s="11" t="s">
        <v>172</v>
      </c>
      <c r="M275" s="11" t="s">
        <v>172</v>
      </c>
      <c r="N275" s="11"/>
      <c r="O275" s="11"/>
      <c r="P275" s="11" t="s">
        <v>179</v>
      </c>
      <c r="Q275" s="11"/>
      <c r="R275" s="11" t="s">
        <v>172</v>
      </c>
      <c r="S275" s="11" t="s">
        <v>179</v>
      </c>
      <c r="T275" s="11" t="s">
        <v>172</v>
      </c>
      <c r="U275" s="11" t="s">
        <v>172</v>
      </c>
      <c r="V275" s="11"/>
      <c r="W275" s="11" t="s">
        <v>172</v>
      </c>
      <c r="X275" s="11" t="s">
        <v>172</v>
      </c>
      <c r="Y275" s="11"/>
      <c r="Z275" s="11" t="s">
        <v>172</v>
      </c>
      <c r="AA275" s="11" t="s">
        <v>172</v>
      </c>
      <c r="AB275" s="11"/>
      <c r="AC275" s="11" t="s">
        <v>172</v>
      </c>
      <c r="AD275" s="11"/>
      <c r="AE275" s="11"/>
      <c r="AF275" s="11" t="s">
        <v>174</v>
      </c>
      <c r="AG275" s="11"/>
    </row>
    <row r="276" spans="2:33" ht="28.15" customHeight="1" x14ac:dyDescent="0.15">
      <c r="B276" s="11" t="s">
        <v>1030</v>
      </c>
      <c r="C276" s="11" t="s">
        <v>91</v>
      </c>
      <c r="D276" s="12" t="s">
        <v>1046</v>
      </c>
      <c r="E276" s="13" t="s">
        <v>1047</v>
      </c>
      <c r="F276" s="13" t="s">
        <v>1048</v>
      </c>
      <c r="G276" s="16"/>
      <c r="H276" s="16"/>
      <c r="I276" s="13" t="s">
        <v>2182</v>
      </c>
      <c r="J276" s="11"/>
      <c r="K276" s="11"/>
      <c r="L276" s="11"/>
      <c r="M276" s="11"/>
      <c r="N276" s="11"/>
      <c r="O276" s="11"/>
      <c r="P276" s="11"/>
      <c r="Q276" s="11"/>
      <c r="R276" s="11"/>
      <c r="S276" s="11" t="s">
        <v>179</v>
      </c>
      <c r="T276" s="11"/>
      <c r="U276" s="11"/>
      <c r="V276" s="11"/>
      <c r="W276" s="11"/>
      <c r="X276" s="11"/>
      <c r="Y276" s="11" t="s">
        <v>172</v>
      </c>
      <c r="Z276" s="11" t="s">
        <v>172</v>
      </c>
      <c r="AA276" s="11"/>
      <c r="AB276" s="11"/>
      <c r="AC276" s="11" t="s">
        <v>172</v>
      </c>
      <c r="AD276" s="11"/>
      <c r="AE276" s="11"/>
      <c r="AF276" s="11"/>
      <c r="AG276" s="11">
        <v>72</v>
      </c>
    </row>
    <row r="277" spans="2:33" ht="28.15" customHeight="1" x14ac:dyDescent="0.15">
      <c r="B277" s="11" t="s">
        <v>1030</v>
      </c>
      <c r="C277" s="11" t="s">
        <v>91</v>
      </c>
      <c r="D277" s="12" t="s">
        <v>1049</v>
      </c>
      <c r="E277" s="13" t="s">
        <v>1050</v>
      </c>
      <c r="F277" s="13" t="s">
        <v>1051</v>
      </c>
      <c r="G277" s="16"/>
      <c r="H277" s="16"/>
      <c r="I277" s="13" t="s">
        <v>2107</v>
      </c>
      <c r="J277" s="11" t="s">
        <v>172</v>
      </c>
      <c r="K277" s="11" t="s">
        <v>173</v>
      </c>
      <c r="L277" s="11" t="s">
        <v>172</v>
      </c>
      <c r="M277" s="11" t="s">
        <v>172</v>
      </c>
      <c r="N277" s="11"/>
      <c r="O277" s="11"/>
      <c r="P277" s="11"/>
      <c r="Q277" s="11"/>
      <c r="R277" s="11" t="s">
        <v>172</v>
      </c>
      <c r="S277" s="11" t="s">
        <v>172</v>
      </c>
      <c r="T277" s="11"/>
      <c r="U277" s="11"/>
      <c r="V277" s="11"/>
      <c r="W277" s="11"/>
      <c r="X277" s="11" t="s">
        <v>172</v>
      </c>
      <c r="Y277" s="11" t="s">
        <v>172</v>
      </c>
      <c r="Z277" s="11"/>
      <c r="AA277" s="11" t="s">
        <v>172</v>
      </c>
      <c r="AB277" s="11"/>
      <c r="AC277" s="11" t="s">
        <v>172</v>
      </c>
      <c r="AD277" s="11"/>
      <c r="AE277" s="11"/>
      <c r="AF277" s="11" t="s">
        <v>174</v>
      </c>
      <c r="AG277" s="11"/>
    </row>
    <row r="278" spans="2:33" ht="28.15" customHeight="1" x14ac:dyDescent="0.15">
      <c r="B278" s="11" t="s">
        <v>1030</v>
      </c>
      <c r="C278" s="11" t="s">
        <v>91</v>
      </c>
      <c r="D278" s="12" t="s">
        <v>1052</v>
      </c>
      <c r="E278" s="13" t="s">
        <v>1053</v>
      </c>
      <c r="F278" s="13" t="s">
        <v>1054</v>
      </c>
      <c r="G278" s="10" t="s">
        <v>171</v>
      </c>
      <c r="H278" s="16" t="str">
        <f>HYPERLINK("#", "http://sakonaika-clinic.sakura.ne.jp/index.html")</f>
        <v>http://sakonaika-clinic.sakura.ne.jp/index.html</v>
      </c>
      <c r="I278" s="13" t="s">
        <v>2062</v>
      </c>
      <c r="J278" s="11" t="s">
        <v>172</v>
      </c>
      <c r="K278" s="11" t="s">
        <v>183</v>
      </c>
      <c r="L278" s="11" t="s">
        <v>172</v>
      </c>
      <c r="M278" s="11" t="s">
        <v>172</v>
      </c>
      <c r="N278" s="11"/>
      <c r="O278" s="11"/>
      <c r="P278" s="11"/>
      <c r="Q278" s="11"/>
      <c r="R278" s="11" t="s">
        <v>179</v>
      </c>
      <c r="S278" s="11" t="s">
        <v>179</v>
      </c>
      <c r="T278" s="11" t="s">
        <v>172</v>
      </c>
      <c r="U278" s="11"/>
      <c r="V278" s="11"/>
      <c r="W278" s="11"/>
      <c r="X278" s="11" t="s">
        <v>172</v>
      </c>
      <c r="Y278" s="11"/>
      <c r="Z278" s="11"/>
      <c r="AA278" s="11"/>
      <c r="AB278" s="11"/>
      <c r="AC278" s="11"/>
      <c r="AD278" s="11"/>
      <c r="AE278" s="11"/>
      <c r="AF278" s="11" t="s">
        <v>174</v>
      </c>
      <c r="AG278" s="11"/>
    </row>
    <row r="279" spans="2:33" ht="28.15" customHeight="1" x14ac:dyDescent="0.15">
      <c r="B279" s="11" t="s">
        <v>1030</v>
      </c>
      <c r="C279" s="11" t="s">
        <v>91</v>
      </c>
      <c r="D279" s="12" t="s">
        <v>1055</v>
      </c>
      <c r="E279" s="13" t="s">
        <v>1056</v>
      </c>
      <c r="F279" s="13" t="s">
        <v>1057</v>
      </c>
      <c r="G279" s="10" t="s">
        <v>171</v>
      </c>
      <c r="H279" s="16" t="str">
        <f>HYPERLINK("#", "https://matsuoshonika.com/")</f>
        <v>https://matsuoshonika.com/</v>
      </c>
      <c r="I279" s="13" t="s">
        <v>2087</v>
      </c>
      <c r="J279" s="11" t="s">
        <v>179</v>
      </c>
      <c r="K279" s="11"/>
      <c r="L279" s="11" t="s">
        <v>179</v>
      </c>
      <c r="M279" s="11" t="s">
        <v>179</v>
      </c>
      <c r="N279" s="11"/>
      <c r="O279" s="11" t="s">
        <v>179</v>
      </c>
      <c r="P279" s="11"/>
      <c r="Q279" s="11"/>
      <c r="R279" s="11"/>
      <c r="S279" s="11" t="s">
        <v>179</v>
      </c>
      <c r="T279" s="11"/>
      <c r="U279" s="11"/>
      <c r="V279" s="11" t="s">
        <v>172</v>
      </c>
      <c r="W279" s="11" t="s">
        <v>172</v>
      </c>
      <c r="X279" s="11" t="s">
        <v>172</v>
      </c>
      <c r="Y279" s="11"/>
      <c r="Z279" s="11" t="s">
        <v>172</v>
      </c>
      <c r="AA279" s="11"/>
      <c r="AB279" s="11"/>
      <c r="AC279" s="11"/>
      <c r="AD279" s="11"/>
      <c r="AE279" s="11" t="s">
        <v>172</v>
      </c>
      <c r="AF279" s="11" t="s">
        <v>174</v>
      </c>
      <c r="AG279" s="11"/>
    </row>
    <row r="280" spans="2:33" ht="28.15" customHeight="1" x14ac:dyDescent="0.15">
      <c r="B280" s="11" t="s">
        <v>1030</v>
      </c>
      <c r="C280" s="11" t="s">
        <v>91</v>
      </c>
      <c r="D280" s="12" t="s">
        <v>1058</v>
      </c>
      <c r="E280" s="13" t="s">
        <v>1059</v>
      </c>
      <c r="F280" s="13" t="s">
        <v>1060</v>
      </c>
      <c r="G280" s="10" t="s">
        <v>171</v>
      </c>
      <c r="H280" s="16" t="str">
        <f>HYPERLINK("#", "http://www.urabe-clinic.jp")</f>
        <v>http://www.urabe-clinic.jp</v>
      </c>
      <c r="I280" s="13" t="s">
        <v>2062</v>
      </c>
      <c r="J280" s="11" t="s">
        <v>172</v>
      </c>
      <c r="K280" s="11"/>
      <c r="L280" s="11" t="s">
        <v>172</v>
      </c>
      <c r="M280" s="11"/>
      <c r="N280" s="11"/>
      <c r="O280" s="11"/>
      <c r="P280" s="11"/>
      <c r="Q280" s="11"/>
      <c r="R280" s="11"/>
      <c r="S280" s="11"/>
      <c r="T280" s="11"/>
      <c r="U280" s="11" t="s">
        <v>172</v>
      </c>
      <c r="V280" s="11"/>
      <c r="W280" s="11"/>
      <c r="X280" s="11" t="s">
        <v>172</v>
      </c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2:33" ht="97.9" customHeight="1" x14ac:dyDescent="0.15">
      <c r="B281" s="10" t="s">
        <v>1071</v>
      </c>
      <c r="C281" s="11" t="s">
        <v>47</v>
      </c>
      <c r="D281" s="12" t="s">
        <v>1075</v>
      </c>
      <c r="E281" s="13" t="s">
        <v>1076</v>
      </c>
      <c r="F281" s="13" t="s">
        <v>1077</v>
      </c>
      <c r="G281" s="10" t="s">
        <v>171</v>
      </c>
      <c r="H281" s="16" t="str">
        <f>HYPERLINK("#", "https://www.kyuchu.jp/")</f>
        <v>https://www.kyuchu.jp/</v>
      </c>
      <c r="I281" s="13" t="s">
        <v>2183</v>
      </c>
      <c r="J281" s="11"/>
      <c r="K281" s="11"/>
      <c r="L281" s="11"/>
      <c r="M281" s="11"/>
      <c r="N281" s="11"/>
      <c r="O281" s="11"/>
      <c r="P281" s="11"/>
      <c r="Q281" s="11"/>
      <c r="R281" s="11"/>
      <c r="S281" s="11" t="s">
        <v>172</v>
      </c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>
        <v>330</v>
      </c>
    </row>
    <row r="282" spans="2:33" ht="42" customHeight="1" x14ac:dyDescent="0.15">
      <c r="B282" s="10" t="s">
        <v>1071</v>
      </c>
      <c r="C282" s="11" t="s">
        <v>47</v>
      </c>
      <c r="D282" s="12" t="s">
        <v>1078</v>
      </c>
      <c r="E282" s="13" t="s">
        <v>1079</v>
      </c>
      <c r="F282" s="13" t="s">
        <v>1080</v>
      </c>
      <c r="G282" s="10" t="s">
        <v>171</v>
      </c>
      <c r="H282" s="16" t="str">
        <f>HYPERLINK("#", "http://www.sugawara-cl.jp/")</f>
        <v>http://www.sugawara-cl.jp/</v>
      </c>
      <c r="I282" s="13" t="s">
        <v>2184</v>
      </c>
      <c r="J282" s="11"/>
      <c r="K282" s="11"/>
      <c r="L282" s="11"/>
      <c r="M282" s="11"/>
      <c r="N282" s="11"/>
      <c r="O282" s="11"/>
      <c r="P282" s="11"/>
      <c r="Q282" s="11"/>
      <c r="R282" s="11"/>
      <c r="S282" s="11" t="s">
        <v>172</v>
      </c>
      <c r="T282" s="11"/>
      <c r="U282" s="11"/>
      <c r="V282" s="11"/>
      <c r="W282" s="11"/>
      <c r="X282" s="11" t="s">
        <v>172</v>
      </c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2:33" ht="42" customHeight="1" x14ac:dyDescent="0.15">
      <c r="B283" s="10" t="s">
        <v>1071</v>
      </c>
      <c r="C283" s="11" t="s">
        <v>47</v>
      </c>
      <c r="D283" s="12" t="s">
        <v>1084</v>
      </c>
      <c r="E283" s="13" t="s">
        <v>1085</v>
      </c>
      <c r="F283" s="13" t="s">
        <v>1086</v>
      </c>
      <c r="G283" s="17"/>
      <c r="H283" s="16" t="s">
        <v>187</v>
      </c>
      <c r="I283" s="13" t="s">
        <v>2185</v>
      </c>
      <c r="J283" s="11"/>
      <c r="K283" s="11" t="s">
        <v>187</v>
      </c>
      <c r="L283" s="11"/>
      <c r="M283" s="11"/>
      <c r="N283" s="11"/>
      <c r="O283" s="11"/>
      <c r="P283" s="11"/>
      <c r="Q283" s="11"/>
      <c r="R283" s="11"/>
      <c r="S283" s="11" t="s">
        <v>179</v>
      </c>
      <c r="T283" s="11" t="s">
        <v>187</v>
      </c>
      <c r="U283" s="11" t="s">
        <v>187</v>
      </c>
      <c r="V283" s="11" t="s">
        <v>187</v>
      </c>
      <c r="W283" s="11" t="s">
        <v>187</v>
      </c>
      <c r="X283" s="11"/>
      <c r="Y283" s="11" t="s">
        <v>187</v>
      </c>
      <c r="Z283" s="11" t="s">
        <v>187</v>
      </c>
      <c r="AA283" s="11" t="s">
        <v>187</v>
      </c>
      <c r="AB283" s="11" t="s">
        <v>187</v>
      </c>
      <c r="AC283" s="11" t="s">
        <v>187</v>
      </c>
      <c r="AD283" s="11" t="s">
        <v>187</v>
      </c>
      <c r="AE283" s="11" t="s">
        <v>187</v>
      </c>
      <c r="AF283" s="11"/>
      <c r="AG283" s="11" t="s">
        <v>187</v>
      </c>
    </row>
    <row r="284" spans="2:33" ht="28.15" customHeight="1" x14ac:dyDescent="0.15">
      <c r="B284" s="10" t="s">
        <v>1071</v>
      </c>
      <c r="C284" s="11" t="s">
        <v>46</v>
      </c>
      <c r="D284" s="12" t="s">
        <v>1072</v>
      </c>
      <c r="E284" s="13" t="s">
        <v>1073</v>
      </c>
      <c r="F284" s="13" t="s">
        <v>1074</v>
      </c>
      <c r="G284" s="10" t="s">
        <v>171</v>
      </c>
      <c r="H284" s="16" t="str">
        <f>HYPERLINK("#", "http://www.takata-cl.com")</f>
        <v>http://www.takata-cl.com</v>
      </c>
      <c r="I284" s="13" t="s">
        <v>2062</v>
      </c>
      <c r="J284" s="11"/>
      <c r="K284" s="11"/>
      <c r="L284" s="11"/>
      <c r="M284" s="11"/>
      <c r="N284" s="11"/>
      <c r="O284" s="11"/>
      <c r="P284" s="11"/>
      <c r="Q284" s="11"/>
      <c r="R284" s="11"/>
      <c r="S284" s="11" t="s">
        <v>172</v>
      </c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2:33" ht="28.15" customHeight="1" x14ac:dyDescent="0.15">
      <c r="B285" s="10" t="s">
        <v>1071</v>
      </c>
      <c r="C285" s="11" t="s">
        <v>46</v>
      </c>
      <c r="D285" s="12" t="s">
        <v>1081</v>
      </c>
      <c r="E285" s="13" t="s">
        <v>1082</v>
      </c>
      <c r="F285" s="13" t="s">
        <v>1083</v>
      </c>
      <c r="G285" s="18" t="s">
        <v>171</v>
      </c>
      <c r="H285" s="16" t="str">
        <f>HYPERLINK("#", "http://369ogataclinic.com")</f>
        <v>http://369ogataclinic.com</v>
      </c>
      <c r="I285" s="13" t="s">
        <v>2113</v>
      </c>
      <c r="J285" s="11" t="s">
        <v>172</v>
      </c>
      <c r="K285" s="11" t="s">
        <v>994</v>
      </c>
      <c r="L285" s="11" t="s">
        <v>172</v>
      </c>
      <c r="M285" s="11" t="s">
        <v>179</v>
      </c>
      <c r="N285" s="11"/>
      <c r="O285" s="11"/>
      <c r="P285" s="11"/>
      <c r="Q285" s="11"/>
      <c r="R285" s="11"/>
      <c r="S285" s="11" t="s">
        <v>179</v>
      </c>
      <c r="T285" s="11" t="s">
        <v>172</v>
      </c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2:33" ht="42" customHeight="1" x14ac:dyDescent="0.15">
      <c r="B286" s="10" t="s">
        <v>1071</v>
      </c>
      <c r="C286" s="11" t="s">
        <v>46</v>
      </c>
      <c r="D286" s="12" t="s">
        <v>1087</v>
      </c>
      <c r="E286" s="13" t="s">
        <v>1088</v>
      </c>
      <c r="F286" s="13" t="s">
        <v>1089</v>
      </c>
      <c r="G286" s="18" t="s">
        <v>171</v>
      </c>
      <c r="H286" s="16" t="str">
        <f>HYPERLINK("#", "https://fucg.web.fc2.com")</f>
        <v>https://fucg.web.fc2.com</v>
      </c>
      <c r="I286" s="13" t="s">
        <v>2186</v>
      </c>
      <c r="J286" s="11"/>
      <c r="K286" s="11"/>
      <c r="L286" s="11"/>
      <c r="M286" s="11" t="s">
        <v>179</v>
      </c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2:33" ht="28.15" customHeight="1" x14ac:dyDescent="0.15">
      <c r="B287" s="10" t="s">
        <v>1071</v>
      </c>
      <c r="C287" s="11" t="s">
        <v>46</v>
      </c>
      <c r="D287" s="12" t="s">
        <v>1090</v>
      </c>
      <c r="E287" s="13" t="s">
        <v>1091</v>
      </c>
      <c r="F287" s="13" t="s">
        <v>1092</v>
      </c>
      <c r="G287" s="18" t="s">
        <v>171</v>
      </c>
      <c r="H287" s="16" t="str">
        <f>HYPERLINK("#", "http://uedaclinic-med.com")</f>
        <v>http://uedaclinic-med.com</v>
      </c>
      <c r="I287" s="13" t="s">
        <v>2187</v>
      </c>
      <c r="J287" s="11" t="s">
        <v>172</v>
      </c>
      <c r="K287" s="11" t="s">
        <v>173</v>
      </c>
      <c r="L287" s="11" t="s">
        <v>172</v>
      </c>
      <c r="M287" s="11" t="s">
        <v>172</v>
      </c>
      <c r="N287" s="11"/>
      <c r="O287" s="11" t="s">
        <v>179</v>
      </c>
      <c r="P287" s="11"/>
      <c r="Q287" s="11"/>
      <c r="R287" s="11" t="s">
        <v>172</v>
      </c>
      <c r="S287" s="11" t="s">
        <v>172</v>
      </c>
      <c r="T287" s="11" t="s">
        <v>172</v>
      </c>
      <c r="U287" s="11" t="s">
        <v>172</v>
      </c>
      <c r="V287" s="11" t="s">
        <v>172</v>
      </c>
      <c r="W287" s="11" t="s">
        <v>172</v>
      </c>
      <c r="X287" s="11" t="s">
        <v>172</v>
      </c>
      <c r="Y287" s="11" t="s">
        <v>172</v>
      </c>
      <c r="Z287" s="11" t="s">
        <v>172</v>
      </c>
      <c r="AA287" s="11" t="s">
        <v>172</v>
      </c>
      <c r="AB287" s="11" t="s">
        <v>172</v>
      </c>
      <c r="AC287" s="11" t="s">
        <v>172</v>
      </c>
      <c r="AD287" s="11" t="s">
        <v>172</v>
      </c>
      <c r="AE287" s="11"/>
      <c r="AF287" s="11" t="s">
        <v>174</v>
      </c>
      <c r="AG287" s="11"/>
    </row>
    <row r="288" spans="2:33" ht="28.15" customHeight="1" x14ac:dyDescent="0.15">
      <c r="B288" s="10" t="s">
        <v>1071</v>
      </c>
      <c r="C288" s="11" t="s">
        <v>46</v>
      </c>
      <c r="D288" s="12" t="s">
        <v>1093</v>
      </c>
      <c r="E288" s="13" t="s">
        <v>1094</v>
      </c>
      <c r="F288" s="13" t="s">
        <v>1095</v>
      </c>
      <c r="G288" s="18" t="s">
        <v>171</v>
      </c>
      <c r="H288" s="16" t="str">
        <f>HYPERLINK("#", "www.hirakawa-clinic.com")</f>
        <v>www.hirakawa-clinic.com</v>
      </c>
      <c r="I288" s="13" t="s">
        <v>2188</v>
      </c>
      <c r="J288" s="11"/>
      <c r="K288" s="11"/>
      <c r="L288" s="11"/>
      <c r="M288" s="11"/>
      <c r="N288" s="11" t="s">
        <v>179</v>
      </c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2:33" ht="28.15" customHeight="1" x14ac:dyDescent="0.15">
      <c r="B289" s="10" t="s">
        <v>1071</v>
      </c>
      <c r="C289" s="11" t="s">
        <v>46</v>
      </c>
      <c r="D289" s="12" t="s">
        <v>1096</v>
      </c>
      <c r="E289" s="13" t="s">
        <v>1097</v>
      </c>
      <c r="F289" s="13" t="s">
        <v>1098</v>
      </c>
      <c r="G289" s="18" t="s">
        <v>171</v>
      </c>
      <c r="H289" s="16" t="str">
        <f>HYPERLINK("#", "http://yano-clinic.com")</f>
        <v>http://yano-clinic.com</v>
      </c>
      <c r="I289" s="13" t="s">
        <v>2189</v>
      </c>
      <c r="J289" s="11"/>
      <c r="K289" s="11"/>
      <c r="L289" s="11"/>
      <c r="M289" s="11"/>
      <c r="N289" s="11"/>
      <c r="O289" s="11"/>
      <c r="P289" s="11"/>
      <c r="Q289" s="11"/>
      <c r="R289" s="11"/>
      <c r="S289" s="11" t="s">
        <v>179</v>
      </c>
      <c r="T289" s="11"/>
      <c r="U289" s="11"/>
      <c r="V289" s="11"/>
      <c r="W289" s="11"/>
      <c r="X289" s="11" t="s">
        <v>172</v>
      </c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2:33" ht="28.15" customHeight="1" x14ac:dyDescent="0.15">
      <c r="B290" s="10" t="s">
        <v>1071</v>
      </c>
      <c r="C290" s="11" t="s">
        <v>46</v>
      </c>
      <c r="D290" s="12" t="s">
        <v>1099</v>
      </c>
      <c r="E290" s="13" t="s">
        <v>1100</v>
      </c>
      <c r="F290" s="13" t="s">
        <v>1101</v>
      </c>
      <c r="G290" s="17"/>
      <c r="H290" s="16"/>
      <c r="I290" s="13" t="s">
        <v>2190</v>
      </c>
      <c r="J290" s="11"/>
      <c r="K290" s="11"/>
      <c r="L290" s="11" t="s">
        <v>179</v>
      </c>
      <c r="M290" s="11" t="s">
        <v>179</v>
      </c>
      <c r="N290" s="11"/>
      <c r="O290" s="11"/>
      <c r="P290" s="11" t="s">
        <v>172</v>
      </c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2:33" ht="28.15" customHeight="1" x14ac:dyDescent="0.15">
      <c r="B291" s="10" t="s">
        <v>1071</v>
      </c>
      <c r="C291" s="11" t="s">
        <v>46</v>
      </c>
      <c r="D291" s="12" t="s">
        <v>1102</v>
      </c>
      <c r="E291" s="13" t="s">
        <v>1103</v>
      </c>
      <c r="F291" s="13" t="s">
        <v>1104</v>
      </c>
      <c r="G291" s="18" t="s">
        <v>171</v>
      </c>
      <c r="H291" s="16" t="str">
        <f>HYPERLINK("#", "https://www.takayama-naikaiin.com/")</f>
        <v>https://www.takayama-naikaiin.com/</v>
      </c>
      <c r="I291" s="13" t="s">
        <v>2112</v>
      </c>
      <c r="J291" s="11" t="s">
        <v>179</v>
      </c>
      <c r="K291" s="11" t="s">
        <v>220</v>
      </c>
      <c r="L291" s="11" t="s">
        <v>179</v>
      </c>
      <c r="M291" s="11" t="s">
        <v>179</v>
      </c>
      <c r="N291" s="11"/>
      <c r="O291" s="11"/>
      <c r="P291" s="11"/>
      <c r="Q291" s="11"/>
      <c r="R291" s="11" t="s">
        <v>179</v>
      </c>
      <c r="S291" s="11" t="s">
        <v>179</v>
      </c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2:33" ht="28.15" customHeight="1" x14ac:dyDescent="0.15">
      <c r="B292" s="10" t="s">
        <v>1105</v>
      </c>
      <c r="C292" s="11" t="s">
        <v>111</v>
      </c>
      <c r="D292" s="12" t="s">
        <v>1136</v>
      </c>
      <c r="E292" s="13" t="s">
        <v>1137</v>
      </c>
      <c r="F292" s="13" t="s">
        <v>1138</v>
      </c>
      <c r="G292" s="17"/>
      <c r="H292" s="16"/>
      <c r="I292" s="13" t="s">
        <v>2073</v>
      </c>
      <c r="J292" s="11" t="s">
        <v>172</v>
      </c>
      <c r="K292" s="11" t="s">
        <v>265</v>
      </c>
      <c r="L292" s="11" t="s">
        <v>172</v>
      </c>
      <c r="M292" s="11" t="s">
        <v>172</v>
      </c>
      <c r="N292" s="11"/>
      <c r="O292" s="11"/>
      <c r="P292" s="11"/>
      <c r="Q292" s="11"/>
      <c r="R292" s="11" t="s">
        <v>172</v>
      </c>
      <c r="S292" s="11" t="s">
        <v>172</v>
      </c>
      <c r="T292" s="11" t="s">
        <v>172</v>
      </c>
      <c r="U292" s="11" t="s">
        <v>172</v>
      </c>
      <c r="V292" s="11"/>
      <c r="W292" s="11"/>
      <c r="X292" s="11" t="s">
        <v>172</v>
      </c>
      <c r="Y292" s="11" t="s">
        <v>172</v>
      </c>
      <c r="Z292" s="11" t="s">
        <v>172</v>
      </c>
      <c r="AA292" s="11"/>
      <c r="AB292" s="11"/>
      <c r="AC292" s="11" t="s">
        <v>172</v>
      </c>
      <c r="AD292" s="11"/>
      <c r="AE292" s="11"/>
      <c r="AF292" s="11" t="s">
        <v>174</v>
      </c>
      <c r="AG292" s="11"/>
    </row>
    <row r="293" spans="2:33" ht="28.15" customHeight="1" x14ac:dyDescent="0.15">
      <c r="B293" s="10" t="s">
        <v>1105</v>
      </c>
      <c r="C293" s="11" t="s">
        <v>111</v>
      </c>
      <c r="D293" s="12" t="s">
        <v>1139</v>
      </c>
      <c r="E293" s="13" t="s">
        <v>1140</v>
      </c>
      <c r="F293" s="13" t="s">
        <v>1141</v>
      </c>
      <c r="G293" s="18" t="s">
        <v>171</v>
      </c>
      <c r="H293" s="16" t="str">
        <f>HYPERLINK("#", "http://yoshidanaika.net/")</f>
        <v>http://yoshidanaika.net/</v>
      </c>
      <c r="I293" s="13" t="s">
        <v>2033</v>
      </c>
      <c r="J293" s="11" t="s">
        <v>172</v>
      </c>
      <c r="K293" s="11" t="s">
        <v>173</v>
      </c>
      <c r="L293" s="11" t="s">
        <v>172</v>
      </c>
      <c r="M293" s="11" t="s">
        <v>172</v>
      </c>
      <c r="N293" s="11"/>
      <c r="O293" s="11" t="s">
        <v>179</v>
      </c>
      <c r="P293" s="11"/>
      <c r="Q293" s="11"/>
      <c r="R293" s="11" t="s">
        <v>172</v>
      </c>
      <c r="S293" s="11" t="s">
        <v>172</v>
      </c>
      <c r="T293" s="11" t="s">
        <v>172</v>
      </c>
      <c r="U293" s="11"/>
      <c r="V293" s="11"/>
      <c r="W293" s="11"/>
      <c r="X293" s="11" t="s">
        <v>172</v>
      </c>
      <c r="Y293" s="11"/>
      <c r="Z293" s="11"/>
      <c r="AA293" s="11"/>
      <c r="AB293" s="11"/>
      <c r="AC293" s="11"/>
      <c r="AD293" s="11"/>
      <c r="AE293" s="11"/>
      <c r="AF293" s="11" t="s">
        <v>174</v>
      </c>
      <c r="AG293" s="11"/>
    </row>
    <row r="294" spans="2:33" ht="28.15" customHeight="1" x14ac:dyDescent="0.15">
      <c r="B294" s="10" t="s">
        <v>1105</v>
      </c>
      <c r="C294" s="11" t="s">
        <v>111</v>
      </c>
      <c r="D294" s="12" t="s">
        <v>1142</v>
      </c>
      <c r="E294" s="13" t="s">
        <v>1143</v>
      </c>
      <c r="F294" s="13" t="s">
        <v>1144</v>
      </c>
      <c r="G294" s="17"/>
      <c r="H294" s="16"/>
      <c r="I294" s="13" t="s">
        <v>2062</v>
      </c>
      <c r="J294" s="11" t="s">
        <v>179</v>
      </c>
      <c r="K294" s="11" t="s">
        <v>220</v>
      </c>
      <c r="L294" s="11" t="s">
        <v>179</v>
      </c>
      <c r="M294" s="11" t="s">
        <v>179</v>
      </c>
      <c r="N294" s="11"/>
      <c r="O294" s="11"/>
      <c r="P294" s="11"/>
      <c r="Q294" s="11"/>
      <c r="R294" s="11"/>
      <c r="S294" s="11" t="s">
        <v>179</v>
      </c>
      <c r="T294" s="11" t="s">
        <v>172</v>
      </c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 t="s">
        <v>174</v>
      </c>
      <c r="AG294" s="11"/>
    </row>
    <row r="295" spans="2:33" ht="28.15" customHeight="1" x14ac:dyDescent="0.15">
      <c r="B295" s="10" t="s">
        <v>1105</v>
      </c>
      <c r="C295" s="11" t="s">
        <v>111</v>
      </c>
      <c r="D295" s="12" t="s">
        <v>1145</v>
      </c>
      <c r="E295" s="13" t="s">
        <v>1146</v>
      </c>
      <c r="F295" s="13" t="s">
        <v>1147</v>
      </c>
      <c r="G295" s="18" t="s">
        <v>171</v>
      </c>
      <c r="H295" s="16" t="str">
        <f>HYPERLINK("#", "http://furukawa-seikeigeka.com")</f>
        <v>http://furukawa-seikeigeka.com</v>
      </c>
      <c r="I295" s="13" t="s">
        <v>2039</v>
      </c>
      <c r="J295" s="11"/>
      <c r="K295" s="11"/>
      <c r="L295" s="11"/>
      <c r="M295" s="11"/>
      <c r="N295" s="11"/>
      <c r="O295" s="11"/>
      <c r="P295" s="11" t="s">
        <v>172</v>
      </c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2:33" ht="28.15" customHeight="1" x14ac:dyDescent="0.15">
      <c r="B296" s="10" t="s">
        <v>1105</v>
      </c>
      <c r="C296" s="11" t="s">
        <v>111</v>
      </c>
      <c r="D296" s="12" t="s">
        <v>1148</v>
      </c>
      <c r="E296" s="13" t="s">
        <v>1149</v>
      </c>
      <c r="F296" s="13" t="s">
        <v>1150</v>
      </c>
      <c r="G296" s="10" t="s">
        <v>171</v>
      </c>
      <c r="H296" s="16" t="str">
        <f>HYPERLINK("#", "https://sites.google.com/view/noguchiseikei/")</f>
        <v>https://sites.google.com/view/noguchiseikei/</v>
      </c>
      <c r="I296" s="13" t="s">
        <v>2100</v>
      </c>
      <c r="J296" s="11"/>
      <c r="K296" s="11"/>
      <c r="L296" s="11"/>
      <c r="M296" s="11"/>
      <c r="N296" s="11"/>
      <c r="O296" s="11"/>
      <c r="P296" s="11" t="s">
        <v>172</v>
      </c>
      <c r="Q296" s="11"/>
      <c r="R296" s="11"/>
      <c r="S296" s="11" t="s">
        <v>172</v>
      </c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 t="s">
        <v>174</v>
      </c>
      <c r="AG296" s="11">
        <v>19</v>
      </c>
    </row>
    <row r="297" spans="2:33" ht="28.15" customHeight="1" x14ac:dyDescent="0.15">
      <c r="B297" s="10" t="s">
        <v>1105</v>
      </c>
      <c r="C297" s="11" t="s">
        <v>112</v>
      </c>
      <c r="D297" s="12" t="s">
        <v>1115</v>
      </c>
      <c r="E297" s="13" t="s">
        <v>1116</v>
      </c>
      <c r="F297" s="13" t="s">
        <v>1117</v>
      </c>
      <c r="G297" s="17"/>
      <c r="H297" s="16"/>
      <c r="I297" s="13" t="s">
        <v>2191</v>
      </c>
      <c r="J297" s="11" t="s">
        <v>172</v>
      </c>
      <c r="K297" s="11"/>
      <c r="L297" s="11" t="s">
        <v>172</v>
      </c>
      <c r="M297" s="11" t="s">
        <v>172</v>
      </c>
      <c r="N297" s="11"/>
      <c r="O297" s="11"/>
      <c r="P297" s="11"/>
      <c r="Q297" s="11"/>
      <c r="R297" s="11" t="s">
        <v>172</v>
      </c>
      <c r="S297" s="11" t="s">
        <v>172</v>
      </c>
      <c r="T297" s="11"/>
      <c r="U297" s="11"/>
      <c r="V297" s="11"/>
      <c r="W297" s="11"/>
      <c r="X297" s="11" t="s">
        <v>172</v>
      </c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2:33" ht="28.15" customHeight="1" x14ac:dyDescent="0.15">
      <c r="B298" s="10" t="s">
        <v>1105</v>
      </c>
      <c r="C298" s="11" t="s">
        <v>112</v>
      </c>
      <c r="D298" s="12" t="s">
        <v>1118</v>
      </c>
      <c r="E298" s="13" t="s">
        <v>1119</v>
      </c>
      <c r="F298" s="13" t="s">
        <v>1120</v>
      </c>
      <c r="G298" s="18" t="s">
        <v>171</v>
      </c>
      <c r="H298" s="16" t="str">
        <f>HYPERLINK("#", "http://fukuda-c.com/")</f>
        <v>http://fukuda-c.com/</v>
      </c>
      <c r="I298" s="13" t="s">
        <v>2126</v>
      </c>
      <c r="J298" s="11" t="s">
        <v>172</v>
      </c>
      <c r="K298" s="11" t="s">
        <v>208</v>
      </c>
      <c r="L298" s="11" t="s">
        <v>172</v>
      </c>
      <c r="M298" s="11" t="s">
        <v>172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 t="s">
        <v>172</v>
      </c>
      <c r="Y298" s="11"/>
      <c r="Z298" s="11"/>
      <c r="AA298" s="11"/>
      <c r="AB298" s="11"/>
      <c r="AC298" s="11"/>
      <c r="AD298" s="11"/>
      <c r="AE298" s="11"/>
      <c r="AF298" s="11"/>
      <c r="AG298" s="11">
        <v>15</v>
      </c>
    </row>
    <row r="299" spans="2:33" ht="28.15" customHeight="1" x14ac:dyDescent="0.15">
      <c r="B299" s="10" t="s">
        <v>1105</v>
      </c>
      <c r="C299" s="11" t="s">
        <v>112</v>
      </c>
      <c r="D299" s="12" t="s">
        <v>1124</v>
      </c>
      <c r="E299" s="13" t="s">
        <v>1125</v>
      </c>
      <c r="F299" s="13" t="s">
        <v>1126</v>
      </c>
      <c r="G299" s="18" t="s">
        <v>171</v>
      </c>
      <c r="H299" s="16" t="str">
        <f>HYPERLINK("#", "http://miharaseikei.com")</f>
        <v>http://miharaseikei.com</v>
      </c>
      <c r="I299" s="13" t="s">
        <v>2192</v>
      </c>
      <c r="J299" s="11" t="s">
        <v>187</v>
      </c>
      <c r="K299" s="11" t="s">
        <v>187</v>
      </c>
      <c r="L299" s="11" t="s">
        <v>172</v>
      </c>
      <c r="M299" s="11" t="s">
        <v>172</v>
      </c>
      <c r="N299" s="11" t="s">
        <v>179</v>
      </c>
      <c r="O299" s="11" t="s">
        <v>187</v>
      </c>
      <c r="P299" s="11"/>
      <c r="Q299" s="11" t="s">
        <v>187</v>
      </c>
      <c r="R299" s="11" t="s">
        <v>187</v>
      </c>
      <c r="S299" s="11" t="s">
        <v>187</v>
      </c>
      <c r="T299" s="11" t="s">
        <v>187</v>
      </c>
      <c r="U299" s="11" t="s">
        <v>187</v>
      </c>
      <c r="V299" s="11" t="s">
        <v>187</v>
      </c>
      <c r="W299" s="11" t="s">
        <v>187</v>
      </c>
      <c r="X299" s="11" t="s">
        <v>187</v>
      </c>
      <c r="Y299" s="11" t="s">
        <v>187</v>
      </c>
      <c r="Z299" s="11" t="s">
        <v>187</v>
      </c>
      <c r="AA299" s="11" t="s">
        <v>187</v>
      </c>
      <c r="AB299" s="11" t="s">
        <v>187</v>
      </c>
      <c r="AC299" s="11" t="s">
        <v>172</v>
      </c>
      <c r="AD299" s="11" t="s">
        <v>187</v>
      </c>
      <c r="AE299" s="11" t="s">
        <v>187</v>
      </c>
      <c r="AF299" s="11"/>
      <c r="AG299" s="11"/>
    </row>
    <row r="300" spans="2:33" ht="28.15" customHeight="1" x14ac:dyDescent="0.15">
      <c r="B300" s="10" t="s">
        <v>1105</v>
      </c>
      <c r="C300" s="11" t="s">
        <v>112</v>
      </c>
      <c r="D300" s="12" t="s">
        <v>1127</v>
      </c>
      <c r="E300" s="13" t="s">
        <v>1128</v>
      </c>
      <c r="F300" s="13" t="s">
        <v>1129</v>
      </c>
      <c r="G300" s="17"/>
      <c r="H300" s="16" t="s">
        <v>187</v>
      </c>
      <c r="I300" s="13" t="s">
        <v>2074</v>
      </c>
      <c r="J300" s="11" t="s">
        <v>172</v>
      </c>
      <c r="K300" s="11" t="s">
        <v>187</v>
      </c>
      <c r="L300" s="11" t="s">
        <v>172</v>
      </c>
      <c r="M300" s="11" t="s">
        <v>179</v>
      </c>
      <c r="N300" s="11" t="s">
        <v>187</v>
      </c>
      <c r="O300" s="11" t="s">
        <v>187</v>
      </c>
      <c r="P300" s="11"/>
      <c r="Q300" s="11" t="s">
        <v>187</v>
      </c>
      <c r="R300" s="11" t="s">
        <v>179</v>
      </c>
      <c r="S300" s="11" t="s">
        <v>179</v>
      </c>
      <c r="T300" s="11" t="s">
        <v>172</v>
      </c>
      <c r="U300" s="11" t="s">
        <v>187</v>
      </c>
      <c r="V300" s="11" t="s">
        <v>187</v>
      </c>
      <c r="W300" s="11" t="s">
        <v>187</v>
      </c>
      <c r="X300" s="11" t="s">
        <v>172</v>
      </c>
      <c r="Y300" s="11" t="s">
        <v>187</v>
      </c>
      <c r="Z300" s="11" t="s">
        <v>187</v>
      </c>
      <c r="AA300" s="11" t="s">
        <v>187</v>
      </c>
      <c r="AB300" s="11" t="s">
        <v>187</v>
      </c>
      <c r="AC300" s="11" t="s">
        <v>172</v>
      </c>
      <c r="AD300" s="11" t="s">
        <v>187</v>
      </c>
      <c r="AE300" s="11" t="s">
        <v>187</v>
      </c>
      <c r="AF300" s="11"/>
      <c r="AG300" s="11"/>
    </row>
    <row r="301" spans="2:33" ht="28.15" customHeight="1" x14ac:dyDescent="0.15">
      <c r="B301" s="10" t="s">
        <v>1105</v>
      </c>
      <c r="C301" s="11" t="s">
        <v>112</v>
      </c>
      <c r="D301" s="12" t="s">
        <v>1130</v>
      </c>
      <c r="E301" s="13" t="s">
        <v>1131</v>
      </c>
      <c r="F301" s="13" t="s">
        <v>1132</v>
      </c>
      <c r="G301" s="18" t="s">
        <v>171</v>
      </c>
      <c r="H301" s="16" t="str">
        <f>HYPERLINK("#", "http://www.nogamijibika.com/")</f>
        <v>http://www.nogamijibika.com/</v>
      </c>
      <c r="I301" s="13" t="s">
        <v>2065</v>
      </c>
      <c r="J301" s="11"/>
      <c r="K301" s="11"/>
      <c r="L301" s="11" t="s">
        <v>179</v>
      </c>
      <c r="M301" s="11"/>
      <c r="N301" s="11"/>
      <c r="O301" s="11"/>
      <c r="P301" s="11" t="s">
        <v>179</v>
      </c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2:33" ht="28.15" customHeight="1" x14ac:dyDescent="0.15">
      <c r="B302" s="10" t="s">
        <v>1105</v>
      </c>
      <c r="C302" s="11" t="s">
        <v>112</v>
      </c>
      <c r="D302" s="12" t="s">
        <v>1133</v>
      </c>
      <c r="E302" s="13" t="s">
        <v>1134</v>
      </c>
      <c r="F302" s="13" t="s">
        <v>1135</v>
      </c>
      <c r="G302" s="18" t="s">
        <v>171</v>
      </c>
      <c r="H302" s="16" t="str">
        <f>HYPERLINK("#", "http://www.nagazumi-iin.com")</f>
        <v>http://www.nagazumi-iin.com</v>
      </c>
      <c r="I302" s="13" t="s">
        <v>2193</v>
      </c>
      <c r="J302" s="11" t="s">
        <v>179</v>
      </c>
      <c r="K302" s="11" t="s">
        <v>187</v>
      </c>
      <c r="L302" s="11" t="s">
        <v>179</v>
      </c>
      <c r="M302" s="11" t="s">
        <v>179</v>
      </c>
      <c r="N302" s="11"/>
      <c r="O302" s="11"/>
      <c r="P302" s="11"/>
      <c r="Q302" s="11"/>
      <c r="R302" s="11"/>
      <c r="S302" s="11" t="s">
        <v>179</v>
      </c>
      <c r="T302" s="11" t="s">
        <v>187</v>
      </c>
      <c r="U302" s="11" t="s">
        <v>187</v>
      </c>
      <c r="V302" s="11" t="s">
        <v>187</v>
      </c>
      <c r="W302" s="11" t="s">
        <v>187</v>
      </c>
      <c r="X302" s="11" t="s">
        <v>172</v>
      </c>
      <c r="Y302" s="11" t="s">
        <v>187</v>
      </c>
      <c r="Z302" s="11" t="s">
        <v>187</v>
      </c>
      <c r="AA302" s="11" t="s">
        <v>187</v>
      </c>
      <c r="AB302" s="11" t="s">
        <v>187</v>
      </c>
      <c r="AC302" s="11" t="s">
        <v>187</v>
      </c>
      <c r="AD302" s="11" t="s">
        <v>187</v>
      </c>
      <c r="AE302" s="11" t="s">
        <v>187</v>
      </c>
      <c r="AF302" s="11"/>
      <c r="AG302" s="11"/>
    </row>
    <row r="303" spans="2:33" ht="28.15" customHeight="1" x14ac:dyDescent="0.15">
      <c r="B303" s="10" t="s">
        <v>1105</v>
      </c>
      <c r="C303" s="11" t="s">
        <v>113</v>
      </c>
      <c r="D303" s="12" t="s">
        <v>1106</v>
      </c>
      <c r="E303" s="13" t="s">
        <v>1107</v>
      </c>
      <c r="F303" s="13" t="s">
        <v>1108</v>
      </c>
      <c r="G303" s="17"/>
      <c r="H303" s="16"/>
      <c r="I303" s="13" t="s">
        <v>2094</v>
      </c>
      <c r="J303" s="11"/>
      <c r="K303" s="11"/>
      <c r="L303" s="11"/>
      <c r="M303" s="11"/>
      <c r="N303" s="11"/>
      <c r="O303" s="11"/>
      <c r="P303" s="11" t="s">
        <v>172</v>
      </c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2:33" ht="28.15" customHeight="1" x14ac:dyDescent="0.15">
      <c r="B304" s="10" t="s">
        <v>1105</v>
      </c>
      <c r="C304" s="11" t="s">
        <v>113</v>
      </c>
      <c r="D304" s="12" t="s">
        <v>1109</v>
      </c>
      <c r="E304" s="13" t="s">
        <v>1110</v>
      </c>
      <c r="F304" s="13" t="s">
        <v>1111</v>
      </c>
      <c r="G304" s="17"/>
      <c r="H304" s="16" t="s">
        <v>187</v>
      </c>
      <c r="I304" s="13" t="s">
        <v>2194</v>
      </c>
      <c r="J304" s="11" t="s">
        <v>179</v>
      </c>
      <c r="K304" s="11" t="s">
        <v>892</v>
      </c>
      <c r="L304" s="11" t="s">
        <v>179</v>
      </c>
      <c r="M304" s="11" t="s">
        <v>187</v>
      </c>
      <c r="N304" s="11" t="s">
        <v>187</v>
      </c>
      <c r="O304" s="11" t="s">
        <v>187</v>
      </c>
      <c r="P304" s="11"/>
      <c r="Q304" s="11" t="s">
        <v>187</v>
      </c>
      <c r="R304" s="11" t="s">
        <v>179</v>
      </c>
      <c r="S304" s="11" t="s">
        <v>179</v>
      </c>
      <c r="T304" s="11" t="s">
        <v>187</v>
      </c>
      <c r="U304" s="11" t="s">
        <v>172</v>
      </c>
      <c r="V304" s="11" t="s">
        <v>172</v>
      </c>
      <c r="W304" s="11" t="s">
        <v>172</v>
      </c>
      <c r="X304" s="11" t="s">
        <v>172</v>
      </c>
      <c r="Y304" s="11" t="s">
        <v>187</v>
      </c>
      <c r="Z304" s="11" t="s">
        <v>172</v>
      </c>
      <c r="AA304" s="11" t="s">
        <v>172</v>
      </c>
      <c r="AB304" s="11" t="s">
        <v>187</v>
      </c>
      <c r="AC304" s="11" t="s">
        <v>187</v>
      </c>
      <c r="AD304" s="11" t="s">
        <v>187</v>
      </c>
      <c r="AE304" s="11" t="s">
        <v>187</v>
      </c>
      <c r="AF304" s="11"/>
      <c r="AG304" s="11"/>
    </row>
    <row r="305" spans="2:33" ht="28.15" customHeight="1" x14ac:dyDescent="0.15">
      <c r="B305" s="10" t="s">
        <v>1105</v>
      </c>
      <c r="C305" s="11" t="s">
        <v>113</v>
      </c>
      <c r="D305" s="12" t="s">
        <v>1112</v>
      </c>
      <c r="E305" s="13" t="s">
        <v>1113</v>
      </c>
      <c r="F305" s="13" t="s">
        <v>1114</v>
      </c>
      <c r="G305" s="16"/>
      <c r="H305" s="16"/>
      <c r="I305" s="13" t="s">
        <v>2054</v>
      </c>
      <c r="J305" s="11" t="s">
        <v>172</v>
      </c>
      <c r="K305" s="11" t="s">
        <v>208</v>
      </c>
      <c r="L305" s="11" t="s">
        <v>172</v>
      </c>
      <c r="M305" s="11" t="s">
        <v>172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2:33" ht="28.15" customHeight="1" x14ac:dyDescent="0.15">
      <c r="B306" s="10" t="s">
        <v>1105</v>
      </c>
      <c r="C306" s="11" t="s">
        <v>113</v>
      </c>
      <c r="D306" s="12" t="s">
        <v>1121</v>
      </c>
      <c r="E306" s="13" t="s">
        <v>1122</v>
      </c>
      <c r="F306" s="13" t="s">
        <v>1123</v>
      </c>
      <c r="G306" s="16"/>
      <c r="H306" s="16"/>
      <c r="I306" s="13" t="s">
        <v>2195</v>
      </c>
      <c r="J306" s="11" t="s">
        <v>172</v>
      </c>
      <c r="K306" s="11" t="s">
        <v>208</v>
      </c>
      <c r="L306" s="11" t="s">
        <v>172</v>
      </c>
      <c r="M306" s="11" t="s">
        <v>172</v>
      </c>
      <c r="N306" s="11"/>
      <c r="O306" s="11"/>
      <c r="P306" s="11"/>
      <c r="Q306" s="11"/>
      <c r="R306" s="11" t="s">
        <v>172</v>
      </c>
      <c r="S306" s="11" t="s">
        <v>172</v>
      </c>
      <c r="T306" s="11" t="s">
        <v>172</v>
      </c>
      <c r="U306" s="11" t="s">
        <v>172</v>
      </c>
      <c r="V306" s="11" t="s">
        <v>172</v>
      </c>
      <c r="W306" s="11"/>
      <c r="X306" s="11" t="s">
        <v>172</v>
      </c>
      <c r="Y306" s="11" t="s">
        <v>172</v>
      </c>
      <c r="Z306" s="11" t="s">
        <v>172</v>
      </c>
      <c r="AA306" s="11" t="s">
        <v>172</v>
      </c>
      <c r="AB306" s="11" t="s">
        <v>172</v>
      </c>
      <c r="AC306" s="11" t="s">
        <v>172</v>
      </c>
      <c r="AD306" s="11"/>
      <c r="AE306" s="11"/>
      <c r="AF306" s="11" t="s">
        <v>174</v>
      </c>
      <c r="AG306" s="11"/>
    </row>
    <row r="307" spans="2:33" ht="28.15" customHeight="1" x14ac:dyDescent="0.15">
      <c r="B307" s="10" t="s">
        <v>1151</v>
      </c>
      <c r="C307" s="11" t="s">
        <v>116</v>
      </c>
      <c r="D307" s="12" t="s">
        <v>1152</v>
      </c>
      <c r="E307" s="13" t="s">
        <v>1153</v>
      </c>
      <c r="F307" s="13" t="s">
        <v>1154</v>
      </c>
      <c r="G307" s="17"/>
      <c r="H307" s="16"/>
      <c r="I307" s="13" t="s">
        <v>2174</v>
      </c>
      <c r="J307" s="11" t="s">
        <v>179</v>
      </c>
      <c r="K307" s="11" t="s">
        <v>215</v>
      </c>
      <c r="L307" s="11" t="s">
        <v>172</v>
      </c>
      <c r="M307" s="11"/>
      <c r="N307" s="11"/>
      <c r="O307" s="11"/>
      <c r="P307" s="11"/>
      <c r="Q307" s="11"/>
      <c r="R307" s="11"/>
      <c r="S307" s="11" t="s">
        <v>172</v>
      </c>
      <c r="T307" s="11"/>
      <c r="U307" s="11"/>
      <c r="V307" s="11"/>
      <c r="W307" s="11"/>
      <c r="X307" s="11" t="s">
        <v>172</v>
      </c>
      <c r="Y307" s="11"/>
      <c r="Z307" s="11"/>
      <c r="AA307" s="11"/>
      <c r="AB307" s="11"/>
      <c r="AC307" s="11"/>
      <c r="AD307" s="11"/>
      <c r="AE307" s="11"/>
      <c r="AF307" s="11" t="s">
        <v>174</v>
      </c>
      <c r="AG307" s="11"/>
    </row>
    <row r="308" spans="2:33" ht="42" customHeight="1" x14ac:dyDescent="0.15">
      <c r="B308" s="10" t="s">
        <v>1151</v>
      </c>
      <c r="C308" s="11" t="s">
        <v>116</v>
      </c>
      <c r="D308" s="12" t="s">
        <v>1164</v>
      </c>
      <c r="E308" s="13" t="s">
        <v>1165</v>
      </c>
      <c r="F308" s="13" t="s">
        <v>1166</v>
      </c>
      <c r="G308" s="10" t="s">
        <v>171</v>
      </c>
      <c r="H308" s="16" t="str">
        <f>HYPERLINK("#", "http://www.nakagawa-hp.com")</f>
        <v>http://www.nakagawa-hp.com</v>
      </c>
      <c r="I308" s="13" t="s">
        <v>2196</v>
      </c>
      <c r="J308" s="11" t="s">
        <v>172</v>
      </c>
      <c r="K308" s="11"/>
      <c r="L308" s="11" t="s">
        <v>172</v>
      </c>
      <c r="M308" s="11" t="s">
        <v>172</v>
      </c>
      <c r="N308" s="11"/>
      <c r="O308" s="11" t="s">
        <v>172</v>
      </c>
      <c r="P308" s="11" t="s">
        <v>179</v>
      </c>
      <c r="Q308" s="11" t="s">
        <v>172</v>
      </c>
      <c r="R308" s="11" t="s">
        <v>172</v>
      </c>
      <c r="S308" s="11"/>
      <c r="T308" s="11"/>
      <c r="U308" s="11" t="s">
        <v>172</v>
      </c>
      <c r="V308" s="11"/>
      <c r="W308" s="11"/>
      <c r="X308" s="11" t="s">
        <v>172</v>
      </c>
      <c r="Y308" s="11" t="s">
        <v>172</v>
      </c>
      <c r="Z308" s="11" t="s">
        <v>172</v>
      </c>
      <c r="AA308" s="11" t="s">
        <v>172</v>
      </c>
      <c r="AB308" s="11" t="s">
        <v>172</v>
      </c>
      <c r="AC308" s="11" t="s">
        <v>172</v>
      </c>
      <c r="AD308" s="11"/>
      <c r="AE308" s="11"/>
      <c r="AF308" s="11" t="s">
        <v>174</v>
      </c>
      <c r="AG308" s="11">
        <v>162</v>
      </c>
    </row>
    <row r="309" spans="2:33" ht="28.15" customHeight="1" x14ac:dyDescent="0.15">
      <c r="B309" s="10" t="s">
        <v>1151</v>
      </c>
      <c r="C309" s="11" t="s">
        <v>116</v>
      </c>
      <c r="D309" s="12" t="s">
        <v>1167</v>
      </c>
      <c r="E309" s="13" t="s">
        <v>1168</v>
      </c>
      <c r="F309" s="13" t="s">
        <v>1169</v>
      </c>
      <c r="G309" s="10" t="s">
        <v>171</v>
      </c>
      <c r="H309" s="16" t="str">
        <f>HYPERLINK("#", "http://www.med-sakai.jp/clinic/sports_clinic/")</f>
        <v>http://www.med-sakai.jp/clinic/sports_clinic/</v>
      </c>
      <c r="I309" s="13" t="s">
        <v>2197</v>
      </c>
      <c r="J309" s="11" t="s">
        <v>187</v>
      </c>
      <c r="K309" s="11" t="s">
        <v>187</v>
      </c>
      <c r="L309" s="11" t="s">
        <v>187</v>
      </c>
      <c r="M309" s="11" t="s">
        <v>187</v>
      </c>
      <c r="N309" s="11" t="s">
        <v>187</v>
      </c>
      <c r="O309" s="11" t="s">
        <v>187</v>
      </c>
      <c r="P309" s="11" t="s">
        <v>172</v>
      </c>
      <c r="Q309" s="11" t="s">
        <v>172</v>
      </c>
      <c r="R309" s="11" t="s">
        <v>187</v>
      </c>
      <c r="S309" s="11" t="s">
        <v>187</v>
      </c>
      <c r="T309" s="11" t="s">
        <v>187</v>
      </c>
      <c r="U309" s="11" t="s">
        <v>187</v>
      </c>
      <c r="V309" s="11" t="s">
        <v>187</v>
      </c>
      <c r="W309" s="11" t="s">
        <v>187</v>
      </c>
      <c r="X309" s="11" t="s">
        <v>187</v>
      </c>
      <c r="Y309" s="11" t="s">
        <v>187</v>
      </c>
      <c r="Z309" s="11" t="s">
        <v>187</v>
      </c>
      <c r="AA309" s="11" t="s">
        <v>187</v>
      </c>
      <c r="AB309" s="11" t="s">
        <v>187</v>
      </c>
      <c r="AC309" s="11" t="s">
        <v>187</v>
      </c>
      <c r="AD309" s="11" t="s">
        <v>187</v>
      </c>
      <c r="AE309" s="11" t="s">
        <v>187</v>
      </c>
      <c r="AF309" s="11"/>
      <c r="AG309" s="11" t="s">
        <v>1170</v>
      </c>
    </row>
    <row r="310" spans="2:33" ht="28.15" customHeight="1" x14ac:dyDescent="0.15">
      <c r="B310" s="10" t="s">
        <v>1151</v>
      </c>
      <c r="C310" s="11" t="s">
        <v>116</v>
      </c>
      <c r="D310" s="12" t="s">
        <v>1171</v>
      </c>
      <c r="E310" s="13" t="s">
        <v>1172</v>
      </c>
      <c r="F310" s="13" t="s">
        <v>1173</v>
      </c>
      <c r="G310" s="10" t="s">
        <v>171</v>
      </c>
      <c r="H310" s="16" t="str">
        <f>HYPERLINK("#", "http://www.med-sakai.jp/clinic/sports_clinic/")</f>
        <v>http://www.med-sakai.jp/clinic/sports_clinic/</v>
      </c>
      <c r="I310" s="13" t="s">
        <v>2198</v>
      </c>
      <c r="J310" s="11" t="s">
        <v>187</v>
      </c>
      <c r="K310" s="11" t="s">
        <v>187</v>
      </c>
      <c r="L310" s="11" t="s">
        <v>187</v>
      </c>
      <c r="M310" s="11" t="s">
        <v>187</v>
      </c>
      <c r="N310" s="11" t="s">
        <v>187</v>
      </c>
      <c r="O310" s="11" t="s">
        <v>187</v>
      </c>
      <c r="P310" s="11" t="s">
        <v>172</v>
      </c>
      <c r="Q310" s="11" t="s">
        <v>172</v>
      </c>
      <c r="R310" s="11" t="s">
        <v>187</v>
      </c>
      <c r="S310" s="11" t="s">
        <v>187</v>
      </c>
      <c r="T310" s="11" t="s">
        <v>187</v>
      </c>
      <c r="U310" s="11" t="s">
        <v>187</v>
      </c>
      <c r="V310" s="11" t="s">
        <v>187</v>
      </c>
      <c r="W310" s="11" t="s">
        <v>187</v>
      </c>
      <c r="X310" s="11" t="s">
        <v>187</v>
      </c>
      <c r="Y310" s="11" t="s">
        <v>187</v>
      </c>
      <c r="Z310" s="11" t="s">
        <v>187</v>
      </c>
      <c r="AA310" s="11" t="s">
        <v>187</v>
      </c>
      <c r="AB310" s="11" t="s">
        <v>187</v>
      </c>
      <c r="AC310" s="11" t="s">
        <v>187</v>
      </c>
      <c r="AD310" s="11" t="s">
        <v>187</v>
      </c>
      <c r="AE310" s="11" t="s">
        <v>187</v>
      </c>
      <c r="AF310" s="11"/>
      <c r="AG310" s="11" t="s">
        <v>191</v>
      </c>
    </row>
    <row r="311" spans="2:33" ht="28.15" customHeight="1" x14ac:dyDescent="0.15">
      <c r="B311" s="10" t="s">
        <v>1151</v>
      </c>
      <c r="C311" s="11" t="s">
        <v>116</v>
      </c>
      <c r="D311" s="12" t="s">
        <v>1174</v>
      </c>
      <c r="E311" s="13" t="s">
        <v>1175</v>
      </c>
      <c r="F311" s="13" t="s">
        <v>1176</v>
      </c>
      <c r="G311" s="16"/>
      <c r="H311" s="16" t="s">
        <v>187</v>
      </c>
      <c r="I311" s="13" t="s">
        <v>2199</v>
      </c>
      <c r="J311" s="11" t="s">
        <v>187</v>
      </c>
      <c r="K311" s="11" t="s">
        <v>187</v>
      </c>
      <c r="L311" s="11" t="s">
        <v>187</v>
      </c>
      <c r="M311" s="11" t="s">
        <v>179</v>
      </c>
      <c r="N311" s="11" t="s">
        <v>187</v>
      </c>
      <c r="O311" s="11" t="s">
        <v>187</v>
      </c>
      <c r="P311" s="11"/>
      <c r="Q311" s="11" t="s">
        <v>187</v>
      </c>
      <c r="R311" s="11" t="s">
        <v>187</v>
      </c>
      <c r="S311" s="11" t="s">
        <v>187</v>
      </c>
      <c r="T311" s="11" t="s">
        <v>187</v>
      </c>
      <c r="U311" s="11" t="s">
        <v>187</v>
      </c>
      <c r="V311" s="11" t="s">
        <v>187</v>
      </c>
      <c r="W311" s="11" t="s">
        <v>187</v>
      </c>
      <c r="X311" s="11" t="s">
        <v>187</v>
      </c>
      <c r="Y311" s="11" t="s">
        <v>187</v>
      </c>
      <c r="Z311" s="11" t="s">
        <v>187</v>
      </c>
      <c r="AA311" s="11" t="s">
        <v>187</v>
      </c>
      <c r="AB311" s="11" t="s">
        <v>187</v>
      </c>
      <c r="AC311" s="11" t="s">
        <v>187</v>
      </c>
      <c r="AD311" s="11" t="s">
        <v>187</v>
      </c>
      <c r="AE311" s="11" t="s">
        <v>187</v>
      </c>
      <c r="AF311" s="11"/>
      <c r="AG311" s="11"/>
    </row>
    <row r="312" spans="2:33" ht="42" customHeight="1" x14ac:dyDescent="0.15">
      <c r="B312" s="10" t="s">
        <v>1151</v>
      </c>
      <c r="C312" s="11" t="s">
        <v>116</v>
      </c>
      <c r="D312" s="12" t="s">
        <v>1177</v>
      </c>
      <c r="E312" s="13" t="s">
        <v>1178</v>
      </c>
      <c r="F312" s="13" t="s">
        <v>1179</v>
      </c>
      <c r="G312" s="10" t="s">
        <v>171</v>
      </c>
      <c r="H312" s="16" t="str">
        <f>HYPERLINK("#", "https://zushi-eyeclinic.com")</f>
        <v>https://zushi-eyeclinic.com</v>
      </c>
      <c r="I312" s="13" t="s">
        <v>2054</v>
      </c>
      <c r="J312" s="11"/>
      <c r="K312" s="11" t="s">
        <v>187</v>
      </c>
      <c r="L312" s="11" t="s">
        <v>179</v>
      </c>
      <c r="M312" s="11" t="s">
        <v>179</v>
      </c>
      <c r="N312" s="11"/>
      <c r="O312" s="11"/>
      <c r="P312" s="11"/>
      <c r="Q312" s="11"/>
      <c r="R312" s="11"/>
      <c r="S312" s="11"/>
      <c r="T312" s="11" t="s">
        <v>187</v>
      </c>
      <c r="U312" s="11" t="s">
        <v>187</v>
      </c>
      <c r="V312" s="11" t="s">
        <v>187</v>
      </c>
      <c r="W312" s="11" t="s">
        <v>187</v>
      </c>
      <c r="X312" s="11" t="s">
        <v>187</v>
      </c>
      <c r="Y312" s="11" t="s">
        <v>187</v>
      </c>
      <c r="Z312" s="11" t="s">
        <v>187</v>
      </c>
      <c r="AA312" s="11" t="s">
        <v>187</v>
      </c>
      <c r="AB312" s="11" t="s">
        <v>187</v>
      </c>
      <c r="AC312" s="11" t="s">
        <v>187</v>
      </c>
      <c r="AD312" s="11" t="s">
        <v>187</v>
      </c>
      <c r="AE312" s="11" t="s">
        <v>187</v>
      </c>
      <c r="AF312" s="11"/>
      <c r="AG312" s="11"/>
    </row>
    <row r="313" spans="2:33" ht="28.15" customHeight="1" x14ac:dyDescent="0.15">
      <c r="B313" s="10" t="s">
        <v>1151</v>
      </c>
      <c r="C313" s="11" t="s">
        <v>48</v>
      </c>
      <c r="D313" s="12" t="s">
        <v>1155</v>
      </c>
      <c r="E313" s="13" t="s">
        <v>1156</v>
      </c>
      <c r="F313" s="13" t="s">
        <v>1157</v>
      </c>
      <c r="G313" s="10" t="s">
        <v>171</v>
      </c>
      <c r="H313" s="16" t="str">
        <f>HYPERLINK("#", "https://umegiiin.wixsite.com/umegi")</f>
        <v>https://umegiiin.wixsite.com/umegi</v>
      </c>
      <c r="I313" s="13" t="s">
        <v>2200</v>
      </c>
      <c r="J313" s="11" t="s">
        <v>172</v>
      </c>
      <c r="K313" s="11" t="s">
        <v>183</v>
      </c>
      <c r="L313" s="11" t="s">
        <v>172</v>
      </c>
      <c r="M313" s="11" t="s">
        <v>172</v>
      </c>
      <c r="N313" s="11"/>
      <c r="O313" s="11"/>
      <c r="P313" s="11"/>
      <c r="Q313" s="11"/>
      <c r="R313" s="11" t="s">
        <v>172</v>
      </c>
      <c r="S313" s="11" t="s">
        <v>172</v>
      </c>
      <c r="T313" s="11"/>
      <c r="U313" s="11" t="s">
        <v>172</v>
      </c>
      <c r="V313" s="11"/>
      <c r="W313" s="11"/>
      <c r="X313" s="11" t="s">
        <v>172</v>
      </c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2:33" ht="28.15" customHeight="1" x14ac:dyDescent="0.15">
      <c r="B314" s="10" t="s">
        <v>1151</v>
      </c>
      <c r="C314" s="11" t="s">
        <v>48</v>
      </c>
      <c r="D314" s="12" t="s">
        <v>1158</v>
      </c>
      <c r="E314" s="13" t="s">
        <v>1159</v>
      </c>
      <c r="F314" s="13" t="s">
        <v>1160</v>
      </c>
      <c r="G314" s="10" t="s">
        <v>171</v>
      </c>
      <c r="H314" s="16" t="str">
        <f>HYPERLINK("#", "https://ppppppink83.wixsite.com/kouclaclinic")</f>
        <v>https://ppppppink83.wixsite.com/kouclaclinic</v>
      </c>
      <c r="I314" s="13" t="s">
        <v>2033</v>
      </c>
      <c r="J314" s="11" t="s">
        <v>172</v>
      </c>
      <c r="K314" s="11" t="s">
        <v>179</v>
      </c>
      <c r="L314" s="11" t="s">
        <v>172</v>
      </c>
      <c r="M314" s="11" t="s">
        <v>172</v>
      </c>
      <c r="N314" s="11"/>
      <c r="O314" s="11"/>
      <c r="P314" s="11"/>
      <c r="Q314" s="11"/>
      <c r="R314" s="11" t="s">
        <v>179</v>
      </c>
      <c r="S314" s="11" t="s">
        <v>179</v>
      </c>
      <c r="T314" s="11" t="s">
        <v>172</v>
      </c>
      <c r="U314" s="11"/>
      <c r="V314" s="11"/>
      <c r="W314" s="11"/>
      <c r="X314" s="11" t="s">
        <v>172</v>
      </c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2:33" ht="28.15" customHeight="1" x14ac:dyDescent="0.15">
      <c r="B315" s="10" t="s">
        <v>1151</v>
      </c>
      <c r="C315" s="11" t="s">
        <v>48</v>
      </c>
      <c r="D315" s="12" t="s">
        <v>1161</v>
      </c>
      <c r="E315" s="13" t="s">
        <v>1162</v>
      </c>
      <c r="F315" s="13" t="s">
        <v>1163</v>
      </c>
      <c r="G315" s="16"/>
      <c r="H315" s="16"/>
      <c r="I315" s="13" t="s">
        <v>2050</v>
      </c>
      <c r="J315" s="11" t="s">
        <v>179</v>
      </c>
      <c r="K315" s="11" t="s">
        <v>183</v>
      </c>
      <c r="L315" s="11" t="s">
        <v>172</v>
      </c>
      <c r="M315" s="11" t="s">
        <v>172</v>
      </c>
      <c r="N315" s="11"/>
      <c r="O315" s="11"/>
      <c r="P315" s="11" t="s">
        <v>179</v>
      </c>
      <c r="Q315" s="11" t="s">
        <v>172</v>
      </c>
      <c r="R315" s="11" t="s">
        <v>179</v>
      </c>
      <c r="S315" s="11" t="s">
        <v>172</v>
      </c>
      <c r="T315" s="11" t="s">
        <v>172</v>
      </c>
      <c r="U315" s="11"/>
      <c r="V315" s="11"/>
      <c r="W315" s="11"/>
      <c r="X315" s="11"/>
      <c r="Y315" s="11"/>
      <c r="Z315" s="11"/>
      <c r="AA315" s="11"/>
      <c r="AB315" s="11"/>
      <c r="AC315" s="11"/>
      <c r="AD315" s="11" t="s">
        <v>172</v>
      </c>
      <c r="AE315" s="11"/>
      <c r="AF315" s="11"/>
      <c r="AG315" s="11"/>
    </row>
    <row r="316" spans="2:33" ht="55.9" customHeight="1" x14ac:dyDescent="0.15">
      <c r="B316" s="10" t="s">
        <v>1151</v>
      </c>
      <c r="C316" s="11" t="s">
        <v>48</v>
      </c>
      <c r="D316" s="12" t="s">
        <v>1180</v>
      </c>
      <c r="E316" s="13" t="s">
        <v>1181</v>
      </c>
      <c r="F316" s="13" t="s">
        <v>1182</v>
      </c>
      <c r="G316" s="16"/>
      <c r="H316" s="16"/>
      <c r="I316" s="13" t="s">
        <v>2055</v>
      </c>
      <c r="J316" s="11"/>
      <c r="K316" s="11"/>
      <c r="L316" s="11"/>
      <c r="M316" s="11"/>
      <c r="N316" s="11"/>
      <c r="O316" s="11" t="s">
        <v>172</v>
      </c>
      <c r="P316" s="11"/>
      <c r="Q316" s="11"/>
      <c r="R316" s="11"/>
      <c r="S316" s="11" t="s">
        <v>172</v>
      </c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2:33" ht="28.15" customHeight="1" x14ac:dyDescent="0.15">
      <c r="B317" s="10" t="s">
        <v>1151</v>
      </c>
      <c r="C317" s="11" t="s">
        <v>48</v>
      </c>
      <c r="D317" s="12" t="s">
        <v>1183</v>
      </c>
      <c r="E317" s="13" t="s">
        <v>1184</v>
      </c>
      <c r="F317" s="13" t="s">
        <v>1185</v>
      </c>
      <c r="G317" s="10" t="s">
        <v>171</v>
      </c>
      <c r="H317" s="16" t="str">
        <f>HYPERLINK("#", "http://www.kouchikukai.or.jp/ohashi")</f>
        <v>http://www.kouchikukai.or.jp/ohashi</v>
      </c>
      <c r="I317" s="13" t="s">
        <v>2201</v>
      </c>
      <c r="J317" s="11"/>
      <c r="K317" s="11"/>
      <c r="L317" s="11"/>
      <c r="M317" s="11"/>
      <c r="N317" s="11"/>
      <c r="O317" s="11"/>
      <c r="P317" s="11" t="s">
        <v>179</v>
      </c>
      <c r="Q317" s="11"/>
      <c r="R317" s="11"/>
      <c r="S317" s="11" t="s">
        <v>172</v>
      </c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2:33" ht="28.15" customHeight="1" x14ac:dyDescent="0.15">
      <c r="B318" s="10" t="s">
        <v>1151</v>
      </c>
      <c r="C318" s="11" t="s">
        <v>48</v>
      </c>
      <c r="D318" s="12" t="s">
        <v>1186</v>
      </c>
      <c r="E318" s="13" t="s">
        <v>1187</v>
      </c>
      <c r="F318" s="13" t="s">
        <v>1188</v>
      </c>
      <c r="G318" s="16"/>
      <c r="H318" s="16"/>
      <c r="I318" s="13" t="s">
        <v>2054</v>
      </c>
      <c r="J318" s="11"/>
      <c r="K318" s="11"/>
      <c r="L318" s="11" t="s">
        <v>179</v>
      </c>
      <c r="M318" s="11" t="s">
        <v>179</v>
      </c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2:33" ht="28.15" customHeight="1" x14ac:dyDescent="0.15">
      <c r="B319" s="10" t="s">
        <v>1151</v>
      </c>
      <c r="C319" s="11" t="s">
        <v>48</v>
      </c>
      <c r="D319" s="12" t="s">
        <v>1189</v>
      </c>
      <c r="E319" s="13" t="s">
        <v>1190</v>
      </c>
      <c r="F319" s="13" t="s">
        <v>1191</v>
      </c>
      <c r="G319" s="10" t="s">
        <v>171</v>
      </c>
      <c r="H319" s="16" t="str">
        <f>HYPERLINK("#", "http://fujitaseikei.com")</f>
        <v>http://fujitaseikei.com</v>
      </c>
      <c r="I319" s="13" t="s">
        <v>2094</v>
      </c>
      <c r="J319" s="11"/>
      <c r="K319" s="11"/>
      <c r="L319" s="11" t="s">
        <v>179</v>
      </c>
      <c r="M319" s="11" t="s">
        <v>179</v>
      </c>
      <c r="N319" s="11"/>
      <c r="O319" s="11"/>
      <c r="P319" s="11" t="s">
        <v>172</v>
      </c>
      <c r="Q319" s="11" t="s">
        <v>179</v>
      </c>
      <c r="R319" s="11"/>
      <c r="S319" s="11" t="s">
        <v>179</v>
      </c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2:33" ht="42" customHeight="1" x14ac:dyDescent="0.15">
      <c r="B320" s="10" t="s">
        <v>1151</v>
      </c>
      <c r="C320" s="11" t="s">
        <v>48</v>
      </c>
      <c r="D320" s="12" t="s">
        <v>1192</v>
      </c>
      <c r="E320" s="13" t="s">
        <v>1193</v>
      </c>
      <c r="F320" s="13" t="s">
        <v>1194</v>
      </c>
      <c r="G320" s="10" t="s">
        <v>171</v>
      </c>
      <c r="H320" s="16" t="str">
        <f>HYPERLINK("#", "http://ycl-fukuoka.com")</f>
        <v>http://ycl-fukuoka.com</v>
      </c>
      <c r="I320" s="13" t="s">
        <v>2033</v>
      </c>
      <c r="J320" s="11" t="s">
        <v>172</v>
      </c>
      <c r="K320" s="11"/>
      <c r="L320" s="11" t="s">
        <v>172</v>
      </c>
      <c r="M320" s="11" t="s">
        <v>172</v>
      </c>
      <c r="N320" s="11"/>
      <c r="O320" s="11"/>
      <c r="P320" s="11"/>
      <c r="Q320" s="11"/>
      <c r="R320" s="11" t="s">
        <v>172</v>
      </c>
      <c r="S320" s="11" t="s">
        <v>172</v>
      </c>
      <c r="T320" s="11" t="s">
        <v>172</v>
      </c>
      <c r="U320" s="11" t="s">
        <v>172</v>
      </c>
      <c r="V320" s="11" t="s">
        <v>172</v>
      </c>
      <c r="W320" s="11" t="s">
        <v>172</v>
      </c>
      <c r="X320" s="11" t="s">
        <v>172</v>
      </c>
      <c r="Y320" s="11" t="s">
        <v>172</v>
      </c>
      <c r="Z320" s="11" t="s">
        <v>172</v>
      </c>
      <c r="AA320" s="11" t="s">
        <v>172</v>
      </c>
      <c r="AB320" s="11" t="s">
        <v>172</v>
      </c>
      <c r="AC320" s="11" t="s">
        <v>172</v>
      </c>
      <c r="AD320" s="11" t="s">
        <v>172</v>
      </c>
      <c r="AE320" s="11"/>
      <c r="AF320" s="11"/>
      <c r="AG320" s="11"/>
    </row>
    <row r="321" spans="2:33" ht="28.15" customHeight="1" x14ac:dyDescent="0.15">
      <c r="B321" s="10" t="s">
        <v>1151</v>
      </c>
      <c r="C321" s="11" t="s">
        <v>48</v>
      </c>
      <c r="D321" s="12" t="s">
        <v>1195</v>
      </c>
      <c r="E321" s="13" t="s">
        <v>1196</v>
      </c>
      <c r="F321" s="13" t="s">
        <v>1197</v>
      </c>
      <c r="G321" s="18" t="s">
        <v>171</v>
      </c>
      <c r="H321" s="16" t="str">
        <f>HYPERLINK("#", "https://www.dr-hinode.com")</f>
        <v>https://www.dr-hinode.com</v>
      </c>
      <c r="I321" s="13" t="s">
        <v>2202</v>
      </c>
      <c r="J321" s="11" t="s">
        <v>172</v>
      </c>
      <c r="K321" s="11" t="s">
        <v>208</v>
      </c>
      <c r="L321" s="11" t="s">
        <v>172</v>
      </c>
      <c r="M321" s="11" t="s">
        <v>179</v>
      </c>
      <c r="N321" s="11" t="s">
        <v>179</v>
      </c>
      <c r="O321" s="11" t="s">
        <v>179</v>
      </c>
      <c r="P321" s="11"/>
      <c r="Q321" s="11"/>
      <c r="R321" s="11" t="s">
        <v>172</v>
      </c>
      <c r="S321" s="11" t="s">
        <v>179</v>
      </c>
      <c r="T321" s="11" t="s">
        <v>172</v>
      </c>
      <c r="U321" s="11" t="s">
        <v>172</v>
      </c>
      <c r="V321" s="11" t="s">
        <v>172</v>
      </c>
      <c r="W321" s="11" t="s">
        <v>172</v>
      </c>
      <c r="X321" s="11" t="s">
        <v>172</v>
      </c>
      <c r="Y321" s="11" t="s">
        <v>172</v>
      </c>
      <c r="Z321" s="11" t="s">
        <v>172</v>
      </c>
      <c r="AA321" s="11" t="s">
        <v>172</v>
      </c>
      <c r="AB321" s="11" t="s">
        <v>172</v>
      </c>
      <c r="AC321" s="11" t="s">
        <v>172</v>
      </c>
      <c r="AD321" s="11" t="s">
        <v>172</v>
      </c>
      <c r="AE321" s="11" t="s">
        <v>172</v>
      </c>
      <c r="AF321" s="11" t="s">
        <v>174</v>
      </c>
      <c r="AG321" s="11"/>
    </row>
    <row r="322" spans="2:33" ht="28.15" customHeight="1" x14ac:dyDescent="0.15">
      <c r="B322" s="10" t="s">
        <v>1198</v>
      </c>
      <c r="C322" s="11" t="s">
        <v>52</v>
      </c>
      <c r="D322" s="12" t="s">
        <v>1232</v>
      </c>
      <c r="E322" s="13" t="s">
        <v>1233</v>
      </c>
      <c r="F322" s="13" t="s">
        <v>1234</v>
      </c>
      <c r="G322" s="10" t="s">
        <v>171</v>
      </c>
      <c r="H322" s="16" t="str">
        <f>HYPERLINK("#", "https://www.fukuokanh.jp/")</f>
        <v>https://www.fukuokanh.jp/</v>
      </c>
      <c r="I322" s="13" t="s">
        <v>2203</v>
      </c>
      <c r="J322" s="11"/>
      <c r="K322" s="11"/>
      <c r="L322" s="11"/>
      <c r="M322" s="11"/>
      <c r="N322" s="11" t="s">
        <v>179</v>
      </c>
      <c r="O322" s="11"/>
      <c r="P322" s="11"/>
      <c r="Q322" s="11"/>
      <c r="R322" s="11"/>
      <c r="S322" s="11" t="s">
        <v>179</v>
      </c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>
        <v>92</v>
      </c>
    </row>
    <row r="323" spans="2:33" ht="28.15" customHeight="1" x14ac:dyDescent="0.15">
      <c r="B323" s="10" t="s">
        <v>1198</v>
      </c>
      <c r="C323" s="11" t="s">
        <v>2305</v>
      </c>
      <c r="D323" s="12" t="s">
        <v>1208</v>
      </c>
      <c r="E323" s="13" t="s">
        <v>1209</v>
      </c>
      <c r="F323" s="13" t="s">
        <v>1210</v>
      </c>
      <c r="G323" s="18" t="s">
        <v>171</v>
      </c>
      <c r="H323" s="16" t="str">
        <f>HYPERLINK("#", "http://townpage.goo.ne.jp/shopdetail.php?matomeid=510000000000065509")</f>
        <v>http://townpage.goo.ne.jp/shopdetail.php?matomeid=510000000000065509</v>
      </c>
      <c r="I323" s="13" t="s">
        <v>2204</v>
      </c>
      <c r="J323" s="11" t="s">
        <v>179</v>
      </c>
      <c r="K323" s="11" t="s">
        <v>208</v>
      </c>
      <c r="L323" s="11" t="s">
        <v>179</v>
      </c>
      <c r="M323" s="11" t="s">
        <v>179</v>
      </c>
      <c r="N323" s="11"/>
      <c r="O323" s="11" t="s">
        <v>179</v>
      </c>
      <c r="P323" s="11"/>
      <c r="Q323" s="11"/>
      <c r="R323" s="11" t="s">
        <v>179</v>
      </c>
      <c r="S323" s="11" t="s">
        <v>172</v>
      </c>
      <c r="T323" s="11" t="s">
        <v>172</v>
      </c>
      <c r="U323" s="11" t="s">
        <v>172</v>
      </c>
      <c r="V323" s="11" t="s">
        <v>172</v>
      </c>
      <c r="W323" s="11" t="s">
        <v>172</v>
      </c>
      <c r="X323" s="11" t="s">
        <v>172</v>
      </c>
      <c r="Y323" s="11" t="s">
        <v>172</v>
      </c>
      <c r="Z323" s="11" t="s">
        <v>172</v>
      </c>
      <c r="AA323" s="11" t="s">
        <v>172</v>
      </c>
      <c r="AB323" s="11" t="s">
        <v>172</v>
      </c>
      <c r="AC323" s="11" t="s">
        <v>172</v>
      </c>
      <c r="AD323" s="11" t="s">
        <v>172</v>
      </c>
      <c r="AE323" s="11" t="s">
        <v>172</v>
      </c>
      <c r="AF323" s="11" t="s">
        <v>174</v>
      </c>
      <c r="AG323" s="11"/>
    </row>
    <row r="324" spans="2:33" ht="28.15" customHeight="1" x14ac:dyDescent="0.15">
      <c r="B324" s="10" t="s">
        <v>1198</v>
      </c>
      <c r="C324" s="11" t="s">
        <v>27</v>
      </c>
      <c r="D324" s="12" t="s">
        <v>1217</v>
      </c>
      <c r="E324" s="13" t="s">
        <v>1218</v>
      </c>
      <c r="F324" s="13" t="s">
        <v>1219</v>
      </c>
      <c r="G324" s="16"/>
      <c r="H324" s="16"/>
      <c r="I324" s="13" t="s">
        <v>2088</v>
      </c>
      <c r="J324" s="11" t="s">
        <v>172</v>
      </c>
      <c r="K324" s="11" t="s">
        <v>220</v>
      </c>
      <c r="L324" s="11" t="s">
        <v>172</v>
      </c>
      <c r="M324" s="11" t="s">
        <v>179</v>
      </c>
      <c r="N324" s="11"/>
      <c r="O324" s="11"/>
      <c r="P324" s="11"/>
      <c r="Q324" s="11"/>
      <c r="R324" s="11" t="s">
        <v>179</v>
      </c>
      <c r="S324" s="11" t="s">
        <v>172</v>
      </c>
      <c r="T324" s="11" t="s">
        <v>172</v>
      </c>
      <c r="U324" s="11"/>
      <c r="V324" s="11"/>
      <c r="W324" s="11"/>
      <c r="X324" s="11" t="s">
        <v>172</v>
      </c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2:33" ht="28.15" customHeight="1" x14ac:dyDescent="0.15">
      <c r="B325" s="10" t="s">
        <v>1198</v>
      </c>
      <c r="C325" s="11" t="s">
        <v>27</v>
      </c>
      <c r="D325" s="12" t="s">
        <v>1235</v>
      </c>
      <c r="E325" s="13" t="s">
        <v>1236</v>
      </c>
      <c r="F325" s="13" t="s">
        <v>1237</v>
      </c>
      <c r="G325" s="10" t="s">
        <v>171</v>
      </c>
      <c r="H325" s="16" t="str">
        <f>HYPERLINK("#", "http://f-hoyouin.com")</f>
        <v>http://f-hoyouin.com</v>
      </c>
      <c r="I325" s="13" t="s">
        <v>2078</v>
      </c>
      <c r="J325" s="11" t="s">
        <v>187</v>
      </c>
      <c r="K325" s="11" t="s">
        <v>187</v>
      </c>
      <c r="L325" s="11" t="s">
        <v>187</v>
      </c>
      <c r="M325" s="11" t="s">
        <v>187</v>
      </c>
      <c r="N325" s="11" t="s">
        <v>187</v>
      </c>
      <c r="O325" s="11" t="s">
        <v>172</v>
      </c>
      <c r="P325" s="11"/>
      <c r="Q325" s="11" t="s">
        <v>187</v>
      </c>
      <c r="R325" s="11" t="s">
        <v>187</v>
      </c>
      <c r="S325" s="11" t="s">
        <v>172</v>
      </c>
      <c r="T325" s="11" t="s">
        <v>187</v>
      </c>
      <c r="U325" s="11" t="s">
        <v>187</v>
      </c>
      <c r="V325" s="11" t="s">
        <v>187</v>
      </c>
      <c r="W325" s="11" t="s">
        <v>187</v>
      </c>
      <c r="X325" s="11" t="s">
        <v>187</v>
      </c>
      <c r="Y325" s="11" t="s">
        <v>187</v>
      </c>
      <c r="Z325" s="11" t="s">
        <v>187</v>
      </c>
      <c r="AA325" s="11" t="s">
        <v>187</v>
      </c>
      <c r="AB325" s="11" t="s">
        <v>187</v>
      </c>
      <c r="AC325" s="11" t="s">
        <v>187</v>
      </c>
      <c r="AD325" s="11" t="s">
        <v>187</v>
      </c>
      <c r="AE325" s="11" t="s">
        <v>187</v>
      </c>
      <c r="AF325" s="11"/>
      <c r="AG325" s="11" t="s">
        <v>1238</v>
      </c>
    </row>
    <row r="326" spans="2:33" ht="28.15" customHeight="1" x14ac:dyDescent="0.15">
      <c r="B326" s="10" t="s">
        <v>1198</v>
      </c>
      <c r="C326" s="11" t="s">
        <v>26</v>
      </c>
      <c r="D326" s="12" t="s">
        <v>1199</v>
      </c>
      <c r="E326" s="13" t="s">
        <v>1200</v>
      </c>
      <c r="F326" s="13" t="s">
        <v>1201</v>
      </c>
      <c r="G326" s="10" t="s">
        <v>171</v>
      </c>
      <c r="H326" s="16" t="str">
        <f>HYPERLINK("#", "http://yoshinaga-clinic.com")</f>
        <v>http://yoshinaga-clinic.com</v>
      </c>
      <c r="I326" s="13" t="s">
        <v>2158</v>
      </c>
      <c r="J326" s="11" t="s">
        <v>187</v>
      </c>
      <c r="K326" s="11" t="s">
        <v>187</v>
      </c>
      <c r="L326" s="11" t="s">
        <v>187</v>
      </c>
      <c r="M326" s="11" t="s">
        <v>187</v>
      </c>
      <c r="N326" s="11" t="s">
        <v>187</v>
      </c>
      <c r="O326" s="11" t="s">
        <v>187</v>
      </c>
      <c r="P326" s="11" t="s">
        <v>179</v>
      </c>
      <c r="Q326" s="11" t="s">
        <v>187</v>
      </c>
      <c r="R326" s="11" t="s">
        <v>187</v>
      </c>
      <c r="S326" s="11" t="s">
        <v>172</v>
      </c>
      <c r="T326" s="11" t="s">
        <v>187</v>
      </c>
      <c r="U326" s="11" t="s">
        <v>187</v>
      </c>
      <c r="V326" s="11" t="s">
        <v>187</v>
      </c>
      <c r="W326" s="11" t="s">
        <v>187</v>
      </c>
      <c r="X326" s="11" t="s">
        <v>187</v>
      </c>
      <c r="Y326" s="11" t="s">
        <v>187</v>
      </c>
      <c r="Z326" s="11" t="s">
        <v>187</v>
      </c>
      <c r="AA326" s="11" t="s">
        <v>187</v>
      </c>
      <c r="AB326" s="11" t="s">
        <v>187</v>
      </c>
      <c r="AC326" s="11" t="s">
        <v>187</v>
      </c>
      <c r="AD326" s="11" t="s">
        <v>187</v>
      </c>
      <c r="AE326" s="11" t="s">
        <v>187</v>
      </c>
      <c r="AF326" s="11"/>
      <c r="AG326" s="11"/>
    </row>
    <row r="327" spans="2:33" ht="28.15" customHeight="1" x14ac:dyDescent="0.15">
      <c r="B327" s="10" t="s">
        <v>1198</v>
      </c>
      <c r="C327" s="11" t="s">
        <v>26</v>
      </c>
      <c r="D327" s="12" t="s">
        <v>1202</v>
      </c>
      <c r="E327" s="13" t="s">
        <v>1203</v>
      </c>
      <c r="F327" s="13" t="s">
        <v>1204</v>
      </c>
      <c r="G327" s="17"/>
      <c r="H327" s="16"/>
      <c r="I327" s="13" t="s">
        <v>2039</v>
      </c>
      <c r="J327" s="11"/>
      <c r="K327" s="11"/>
      <c r="L327" s="11" t="s">
        <v>179</v>
      </c>
      <c r="M327" s="11"/>
      <c r="N327" s="11"/>
      <c r="O327" s="11"/>
      <c r="P327" s="11" t="s">
        <v>172</v>
      </c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2:33" ht="28.15" customHeight="1" x14ac:dyDescent="0.15">
      <c r="B328" s="10" t="s">
        <v>1198</v>
      </c>
      <c r="C328" s="11" t="s">
        <v>26</v>
      </c>
      <c r="D328" s="12" t="s">
        <v>1205</v>
      </c>
      <c r="E328" s="13" t="s">
        <v>1206</v>
      </c>
      <c r="F328" s="13" t="s">
        <v>1207</v>
      </c>
      <c r="G328" s="17"/>
      <c r="H328" s="16"/>
      <c r="I328" s="13" t="s">
        <v>2205</v>
      </c>
      <c r="J328" s="11"/>
      <c r="K328" s="11"/>
      <c r="L328" s="11"/>
      <c r="M328" s="11"/>
      <c r="N328" s="11"/>
      <c r="O328" s="11"/>
      <c r="P328" s="11" t="s">
        <v>172</v>
      </c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2:33" ht="28.15" customHeight="1" x14ac:dyDescent="0.15">
      <c r="B329" s="10" t="s">
        <v>1198</v>
      </c>
      <c r="C329" s="11" t="s">
        <v>26</v>
      </c>
      <c r="D329" s="12" t="s">
        <v>1211</v>
      </c>
      <c r="E329" s="13" t="s">
        <v>1212</v>
      </c>
      <c r="F329" s="13" t="s">
        <v>1213</v>
      </c>
      <c r="G329" s="17"/>
      <c r="H329" s="16" t="s">
        <v>187</v>
      </c>
      <c r="I329" s="13" t="s">
        <v>2041</v>
      </c>
      <c r="J329" s="11" t="s">
        <v>179</v>
      </c>
      <c r="K329" s="11"/>
      <c r="L329" s="11" t="s">
        <v>172</v>
      </c>
      <c r="M329" s="11" t="s">
        <v>172</v>
      </c>
      <c r="N329" s="11"/>
      <c r="O329" s="11"/>
      <c r="P329" s="11"/>
      <c r="Q329" s="11"/>
      <c r="R329" s="11"/>
      <c r="S329" s="11" t="s">
        <v>172</v>
      </c>
      <c r="T329" s="11" t="s">
        <v>187</v>
      </c>
      <c r="U329" s="11" t="s">
        <v>187</v>
      </c>
      <c r="V329" s="11" t="s">
        <v>187</v>
      </c>
      <c r="W329" s="11" t="s">
        <v>187</v>
      </c>
      <c r="X329" s="11" t="s">
        <v>172</v>
      </c>
      <c r="Y329" s="11" t="s">
        <v>187</v>
      </c>
      <c r="Z329" s="11" t="s">
        <v>187</v>
      </c>
      <c r="AA329" s="11" t="s">
        <v>187</v>
      </c>
      <c r="AB329" s="11" t="s">
        <v>187</v>
      </c>
      <c r="AC329" s="11" t="s">
        <v>187</v>
      </c>
      <c r="AD329" s="11" t="s">
        <v>187</v>
      </c>
      <c r="AE329" s="11" t="s">
        <v>187</v>
      </c>
      <c r="AF329" s="11"/>
      <c r="AG329" s="11"/>
    </row>
    <row r="330" spans="2:33" ht="42" customHeight="1" x14ac:dyDescent="0.15">
      <c r="B330" s="10" t="s">
        <v>1198</v>
      </c>
      <c r="C330" s="11" t="s">
        <v>26</v>
      </c>
      <c r="D330" s="12" t="s">
        <v>1214</v>
      </c>
      <c r="E330" s="13" t="s">
        <v>1215</v>
      </c>
      <c r="F330" s="13" t="s">
        <v>1216</v>
      </c>
      <c r="G330" s="18" t="s">
        <v>171</v>
      </c>
      <c r="H330" s="16" t="str">
        <f>HYPERLINK("#", "http://www.otogane.or.jp/mental/")</f>
        <v>http://www.otogane.or.jp/mental/</v>
      </c>
      <c r="I330" s="13" t="s">
        <v>2116</v>
      </c>
      <c r="J330" s="11" t="s">
        <v>172</v>
      </c>
      <c r="K330" s="11" t="s">
        <v>173</v>
      </c>
      <c r="L330" s="11" t="s">
        <v>172</v>
      </c>
      <c r="M330" s="11" t="s">
        <v>172</v>
      </c>
      <c r="N330" s="11" t="s">
        <v>187</v>
      </c>
      <c r="O330" s="11" t="s">
        <v>179</v>
      </c>
      <c r="P330" s="11"/>
      <c r="Q330" s="11" t="s">
        <v>179</v>
      </c>
      <c r="R330" s="11" t="s">
        <v>179</v>
      </c>
      <c r="S330" s="11" t="s">
        <v>179</v>
      </c>
      <c r="T330" s="11" t="s">
        <v>172</v>
      </c>
      <c r="U330" s="11" t="s">
        <v>187</v>
      </c>
      <c r="V330" s="11" t="s">
        <v>187</v>
      </c>
      <c r="W330" s="11" t="s">
        <v>187</v>
      </c>
      <c r="X330" s="11" t="s">
        <v>172</v>
      </c>
      <c r="Y330" s="11" t="s">
        <v>172</v>
      </c>
      <c r="Z330" s="11" t="s">
        <v>187</v>
      </c>
      <c r="AA330" s="11" t="s">
        <v>187</v>
      </c>
      <c r="AB330" s="11" t="s">
        <v>187</v>
      </c>
      <c r="AC330" s="11" t="s">
        <v>187</v>
      </c>
      <c r="AD330" s="11" t="s">
        <v>187</v>
      </c>
      <c r="AE330" s="11" t="s">
        <v>187</v>
      </c>
      <c r="AF330" s="11" t="s">
        <v>174</v>
      </c>
      <c r="AG330" s="11"/>
    </row>
    <row r="331" spans="2:33" ht="28.15" customHeight="1" x14ac:dyDescent="0.15">
      <c r="B331" s="10" t="s">
        <v>1198</v>
      </c>
      <c r="C331" s="11" t="s">
        <v>132</v>
      </c>
      <c r="D331" s="12" t="s">
        <v>1220</v>
      </c>
      <c r="E331" s="13" t="s">
        <v>1221</v>
      </c>
      <c r="F331" s="13" t="s">
        <v>1222</v>
      </c>
      <c r="G331" s="10" t="s">
        <v>171</v>
      </c>
      <c r="H331" s="16" t="str">
        <f>HYPERLINK("#", "http://muraoka-homeclinic.com")</f>
        <v>http://muraoka-homeclinic.com</v>
      </c>
      <c r="I331" s="13" t="s">
        <v>2206</v>
      </c>
      <c r="J331" s="11" t="s">
        <v>172</v>
      </c>
      <c r="K331" s="11" t="s">
        <v>208</v>
      </c>
      <c r="L331" s="11" t="s">
        <v>172</v>
      </c>
      <c r="M331" s="11" t="s">
        <v>172</v>
      </c>
      <c r="N331" s="11"/>
      <c r="O331" s="11" t="s">
        <v>172</v>
      </c>
      <c r="P331" s="11"/>
      <c r="Q331" s="11"/>
      <c r="R331" s="11" t="s">
        <v>172</v>
      </c>
      <c r="S331" s="11" t="s">
        <v>172</v>
      </c>
      <c r="T331" s="11" t="s">
        <v>172</v>
      </c>
      <c r="U331" s="11" t="s">
        <v>172</v>
      </c>
      <c r="V331" s="11" t="s">
        <v>172</v>
      </c>
      <c r="W331" s="11" t="s">
        <v>172</v>
      </c>
      <c r="X331" s="11" t="s">
        <v>172</v>
      </c>
      <c r="Y331" s="11" t="s">
        <v>172</v>
      </c>
      <c r="Z331" s="11" t="s">
        <v>172</v>
      </c>
      <c r="AA331" s="11" t="s">
        <v>172</v>
      </c>
      <c r="AB331" s="11" t="s">
        <v>172</v>
      </c>
      <c r="AC331" s="11" t="s">
        <v>172</v>
      </c>
      <c r="AD331" s="11" t="s">
        <v>172</v>
      </c>
      <c r="AE331" s="11" t="s">
        <v>172</v>
      </c>
      <c r="AF331" s="11" t="s">
        <v>174</v>
      </c>
      <c r="AG331" s="11"/>
    </row>
    <row r="332" spans="2:33" ht="28.15" customHeight="1" x14ac:dyDescent="0.15">
      <c r="B332" s="10" t="s">
        <v>1198</v>
      </c>
      <c r="C332" s="11" t="s">
        <v>132</v>
      </c>
      <c r="D332" s="12" t="s">
        <v>1223</v>
      </c>
      <c r="E332" s="13" t="s">
        <v>1224</v>
      </c>
      <c r="F332" s="13" t="s">
        <v>1225</v>
      </c>
      <c r="G332" s="16"/>
      <c r="H332" s="16" t="s">
        <v>187</v>
      </c>
      <c r="I332" s="13" t="s">
        <v>2207</v>
      </c>
      <c r="J332" s="11" t="s">
        <v>172</v>
      </c>
      <c r="K332" s="11" t="s">
        <v>187</v>
      </c>
      <c r="L332" s="11" t="s">
        <v>172</v>
      </c>
      <c r="M332" s="11" t="s">
        <v>172</v>
      </c>
      <c r="N332" s="11" t="s">
        <v>187</v>
      </c>
      <c r="O332" s="11" t="s">
        <v>187</v>
      </c>
      <c r="P332" s="11"/>
      <c r="Q332" s="11" t="s">
        <v>187</v>
      </c>
      <c r="R332" s="11" t="s">
        <v>172</v>
      </c>
      <c r="S332" s="11" t="s">
        <v>187</v>
      </c>
      <c r="T332" s="11" t="s">
        <v>187</v>
      </c>
      <c r="U332" s="11" t="s">
        <v>172</v>
      </c>
      <c r="V332" s="11" t="s">
        <v>187</v>
      </c>
      <c r="W332" s="11" t="s">
        <v>187</v>
      </c>
      <c r="X332" s="11" t="s">
        <v>172</v>
      </c>
      <c r="Y332" s="11" t="s">
        <v>172</v>
      </c>
      <c r="Z332" s="11" t="s">
        <v>172</v>
      </c>
      <c r="AA332" s="11" t="s">
        <v>172</v>
      </c>
      <c r="AB332" s="11" t="s">
        <v>187</v>
      </c>
      <c r="AC332" s="11" t="s">
        <v>187</v>
      </c>
      <c r="AD332" s="11" t="s">
        <v>187</v>
      </c>
      <c r="AE332" s="11" t="s">
        <v>187</v>
      </c>
      <c r="AF332" s="11" t="s">
        <v>174</v>
      </c>
      <c r="AG332" s="11" t="s">
        <v>187</v>
      </c>
    </row>
    <row r="333" spans="2:33" ht="28.15" customHeight="1" x14ac:dyDescent="0.15">
      <c r="B333" s="10" t="s">
        <v>1198</v>
      </c>
      <c r="C333" s="11" t="s">
        <v>132</v>
      </c>
      <c r="D333" s="12" t="s">
        <v>1226</v>
      </c>
      <c r="E333" s="13" t="s">
        <v>1227</v>
      </c>
      <c r="F333" s="13" t="s">
        <v>1228</v>
      </c>
      <c r="G333" s="16"/>
      <c r="H333" s="16" t="s">
        <v>187</v>
      </c>
      <c r="I333" s="13" t="s">
        <v>2111</v>
      </c>
      <c r="J333" s="11" t="s">
        <v>179</v>
      </c>
      <c r="K333" s="11" t="s">
        <v>187</v>
      </c>
      <c r="L333" s="11" t="s">
        <v>179</v>
      </c>
      <c r="M333" s="11" t="s">
        <v>179</v>
      </c>
      <c r="N333" s="11"/>
      <c r="O333" s="11" t="s">
        <v>172</v>
      </c>
      <c r="P333" s="11"/>
      <c r="Q333" s="11"/>
      <c r="R333" s="11" t="s">
        <v>179</v>
      </c>
      <c r="S333" s="11" t="s">
        <v>172</v>
      </c>
      <c r="T333" s="11" t="s">
        <v>172</v>
      </c>
      <c r="U333" s="11" t="s">
        <v>187</v>
      </c>
      <c r="V333" s="11" t="s">
        <v>187</v>
      </c>
      <c r="W333" s="11" t="s">
        <v>187</v>
      </c>
      <c r="X333" s="11" t="s">
        <v>172</v>
      </c>
      <c r="Y333" s="11" t="s">
        <v>187</v>
      </c>
      <c r="Z333" s="11" t="s">
        <v>187</v>
      </c>
      <c r="AA333" s="11" t="s">
        <v>187</v>
      </c>
      <c r="AB333" s="11" t="s">
        <v>187</v>
      </c>
      <c r="AC333" s="11" t="s">
        <v>187</v>
      </c>
      <c r="AD333" s="11" t="s">
        <v>187</v>
      </c>
      <c r="AE333" s="11" t="s">
        <v>187</v>
      </c>
      <c r="AF333" s="11"/>
      <c r="AG333" s="11"/>
    </row>
    <row r="334" spans="2:33" ht="28.15" customHeight="1" x14ac:dyDescent="0.15">
      <c r="B334" s="10" t="s">
        <v>1198</v>
      </c>
      <c r="C334" s="11" t="s">
        <v>132</v>
      </c>
      <c r="D334" s="12" t="s">
        <v>1229</v>
      </c>
      <c r="E334" s="13" t="s">
        <v>1230</v>
      </c>
      <c r="F334" s="13" t="s">
        <v>1231</v>
      </c>
      <c r="G334" s="10" t="s">
        <v>171</v>
      </c>
      <c r="H334" s="16" t="str">
        <f>HYPERLINK("#", "http://chikusin4332.byoinnavi.jp")</f>
        <v>http://chikusin4332.byoinnavi.jp</v>
      </c>
      <c r="I334" s="13" t="s">
        <v>2208</v>
      </c>
      <c r="J334" s="11" t="s">
        <v>179</v>
      </c>
      <c r="K334" s="11" t="s">
        <v>215</v>
      </c>
      <c r="L334" s="11" t="s">
        <v>179</v>
      </c>
      <c r="M334" s="11" t="s">
        <v>179</v>
      </c>
      <c r="N334" s="11"/>
      <c r="O334" s="11"/>
      <c r="P334" s="11"/>
      <c r="Q334" s="11"/>
      <c r="R334" s="11" t="s">
        <v>179</v>
      </c>
      <c r="S334" s="11" t="s">
        <v>179</v>
      </c>
      <c r="T334" s="11"/>
      <c r="U334" s="11"/>
      <c r="V334" s="11"/>
      <c r="W334" s="11"/>
      <c r="X334" s="11"/>
      <c r="Y334" s="11" t="s">
        <v>172</v>
      </c>
      <c r="Z334" s="11" t="s">
        <v>172</v>
      </c>
      <c r="AA334" s="11"/>
      <c r="AB334" s="11"/>
      <c r="AC334" s="11"/>
      <c r="AD334" s="11"/>
      <c r="AE334" s="11"/>
      <c r="AF334" s="11"/>
      <c r="AG334" s="11"/>
    </row>
    <row r="335" spans="2:33" ht="28.15" customHeight="1" x14ac:dyDescent="0.15">
      <c r="B335" s="10" t="s">
        <v>1239</v>
      </c>
      <c r="C335" s="11" t="s">
        <v>53</v>
      </c>
      <c r="D335" s="12" t="s">
        <v>1243</v>
      </c>
      <c r="E335" s="13" t="s">
        <v>1244</v>
      </c>
      <c r="F335" s="13" t="s">
        <v>1245</v>
      </c>
      <c r="G335" s="17"/>
      <c r="H335" s="16"/>
      <c r="I335" s="13" t="s">
        <v>2209</v>
      </c>
      <c r="J335" s="11" t="s">
        <v>172</v>
      </c>
      <c r="K335" s="11"/>
      <c r="L335" s="11" t="s">
        <v>172</v>
      </c>
      <c r="M335" s="11" t="s">
        <v>172</v>
      </c>
      <c r="N335" s="11"/>
      <c r="O335" s="11"/>
      <c r="P335" s="11"/>
      <c r="Q335" s="11"/>
      <c r="R335" s="11" t="s">
        <v>179</v>
      </c>
      <c r="S335" s="11" t="s">
        <v>179</v>
      </c>
      <c r="T335" s="11" t="s">
        <v>172</v>
      </c>
      <c r="U335" s="11"/>
      <c r="V335" s="11" t="s">
        <v>172</v>
      </c>
      <c r="W335" s="11" t="s">
        <v>172</v>
      </c>
      <c r="X335" s="11" t="s">
        <v>172</v>
      </c>
      <c r="Y335" s="11" t="s">
        <v>172</v>
      </c>
      <c r="Z335" s="11" t="s">
        <v>172</v>
      </c>
      <c r="AA335" s="11"/>
      <c r="AB335" s="11" t="s">
        <v>172</v>
      </c>
      <c r="AC335" s="11"/>
      <c r="AD335" s="11"/>
      <c r="AE335" s="11"/>
      <c r="AF335" s="11"/>
      <c r="AG335" s="11"/>
    </row>
    <row r="336" spans="2:33" ht="28.15" customHeight="1" x14ac:dyDescent="0.15">
      <c r="B336" s="10" t="s">
        <v>1239</v>
      </c>
      <c r="C336" s="11" t="s">
        <v>88</v>
      </c>
      <c r="D336" s="12" t="s">
        <v>1240</v>
      </c>
      <c r="E336" s="13" t="s">
        <v>1241</v>
      </c>
      <c r="F336" s="13" t="s">
        <v>1242</v>
      </c>
      <c r="G336" s="17"/>
      <c r="H336" s="16"/>
      <c r="I336" s="13" t="s">
        <v>2069</v>
      </c>
      <c r="J336" s="11"/>
      <c r="K336" s="11"/>
      <c r="L336" s="11" t="s">
        <v>179</v>
      </c>
      <c r="M336" s="11" t="s">
        <v>179</v>
      </c>
      <c r="N336" s="11" t="s">
        <v>172</v>
      </c>
      <c r="O336" s="11"/>
      <c r="P336" s="11" t="s">
        <v>172</v>
      </c>
      <c r="Q336" s="11" t="s">
        <v>172</v>
      </c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 t="s">
        <v>172</v>
      </c>
      <c r="AD336" s="11"/>
      <c r="AE336" s="11"/>
      <c r="AF336" s="11"/>
      <c r="AG336" s="11"/>
    </row>
    <row r="337" spans="2:33" ht="28.15" customHeight="1" x14ac:dyDescent="0.15">
      <c r="B337" s="10" t="s">
        <v>1239</v>
      </c>
      <c r="C337" s="11" t="s">
        <v>88</v>
      </c>
      <c r="D337" s="12" t="s">
        <v>1246</v>
      </c>
      <c r="E337" s="13" t="s">
        <v>1247</v>
      </c>
      <c r="F337" s="13" t="s">
        <v>1248</v>
      </c>
      <c r="G337" s="18" t="s">
        <v>171</v>
      </c>
      <c r="H337" s="16" t="str">
        <f>HYPERLINK("#", "http://najima-orthopedie.com")</f>
        <v>http://najima-orthopedie.com</v>
      </c>
      <c r="I337" s="13" t="s">
        <v>2039</v>
      </c>
      <c r="J337" s="11"/>
      <c r="K337" s="11"/>
      <c r="L337" s="11" t="s">
        <v>179</v>
      </c>
      <c r="M337" s="11" t="s">
        <v>179</v>
      </c>
      <c r="N337" s="11" t="s">
        <v>179</v>
      </c>
      <c r="O337" s="11"/>
      <c r="P337" s="11" t="s">
        <v>172</v>
      </c>
      <c r="Q337" s="11" t="s">
        <v>172</v>
      </c>
      <c r="R337" s="11"/>
      <c r="S337" s="11" t="s">
        <v>172</v>
      </c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>
        <v>8</v>
      </c>
    </row>
    <row r="338" spans="2:33" ht="28.15" customHeight="1" x14ac:dyDescent="0.15">
      <c r="B338" s="10" t="s">
        <v>1239</v>
      </c>
      <c r="C338" s="11" t="s">
        <v>88</v>
      </c>
      <c r="D338" s="12" t="s">
        <v>1249</v>
      </c>
      <c r="E338" s="13" t="s">
        <v>1250</v>
      </c>
      <c r="F338" s="13" t="s">
        <v>1251</v>
      </c>
      <c r="G338" s="18" t="s">
        <v>171</v>
      </c>
      <c r="H338" s="16" t="str">
        <f>HYPERLINK("#", "https://www.keyagou-naika.com/")</f>
        <v>https://www.keyagou-naika.com/</v>
      </c>
      <c r="I338" s="13" t="s">
        <v>2210</v>
      </c>
      <c r="J338" s="11" t="s">
        <v>172</v>
      </c>
      <c r="K338" s="11" t="s">
        <v>265</v>
      </c>
      <c r="L338" s="11" t="s">
        <v>172</v>
      </c>
      <c r="M338" s="11" t="s">
        <v>172</v>
      </c>
      <c r="N338" s="11" t="s">
        <v>187</v>
      </c>
      <c r="O338" s="11" t="s">
        <v>172</v>
      </c>
      <c r="P338" s="11" t="s">
        <v>179</v>
      </c>
      <c r="Q338" s="11" t="s">
        <v>172</v>
      </c>
      <c r="R338" s="11" t="s">
        <v>172</v>
      </c>
      <c r="S338" s="11" t="s">
        <v>179</v>
      </c>
      <c r="T338" s="11" t="s">
        <v>172</v>
      </c>
      <c r="U338" s="11" t="s">
        <v>172</v>
      </c>
      <c r="V338" s="11" t="s">
        <v>187</v>
      </c>
      <c r="W338" s="11" t="s">
        <v>187</v>
      </c>
      <c r="X338" s="11" t="s">
        <v>172</v>
      </c>
      <c r="Y338" s="11" t="s">
        <v>172</v>
      </c>
      <c r="Z338" s="11" t="s">
        <v>172</v>
      </c>
      <c r="AA338" s="11" t="s">
        <v>172</v>
      </c>
      <c r="AB338" s="11" t="s">
        <v>172</v>
      </c>
      <c r="AC338" s="11" t="s">
        <v>187</v>
      </c>
      <c r="AD338" s="11" t="s">
        <v>172</v>
      </c>
      <c r="AE338" s="11" t="s">
        <v>187</v>
      </c>
      <c r="AF338" s="11" t="s">
        <v>174</v>
      </c>
      <c r="AG338" s="11" t="s">
        <v>187</v>
      </c>
    </row>
    <row r="339" spans="2:33" ht="28.15" customHeight="1" x14ac:dyDescent="0.15">
      <c r="B339" s="10" t="s">
        <v>1239</v>
      </c>
      <c r="C339" s="11" t="s">
        <v>88</v>
      </c>
      <c r="D339" s="12" t="s">
        <v>390</v>
      </c>
      <c r="E339" s="13" t="s">
        <v>1252</v>
      </c>
      <c r="F339" s="13" t="s">
        <v>1253</v>
      </c>
      <c r="G339" s="18" t="s">
        <v>171</v>
      </c>
      <c r="H339" s="16" t="str">
        <f>HYPERLINK("#", "http://www.kogaiin.jp")</f>
        <v>http://www.kogaiin.jp</v>
      </c>
      <c r="I339" s="13" t="s">
        <v>2211</v>
      </c>
      <c r="J339" s="11"/>
      <c r="K339" s="11"/>
      <c r="L339" s="11"/>
      <c r="M339" s="11"/>
      <c r="N339" s="11"/>
      <c r="O339" s="11"/>
      <c r="P339" s="11" t="s">
        <v>172</v>
      </c>
      <c r="Q339" s="11"/>
      <c r="R339" s="11"/>
      <c r="S339" s="11" t="s">
        <v>172</v>
      </c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2:33" ht="28.15" customHeight="1" x14ac:dyDescent="0.15">
      <c r="B340" s="10" t="s">
        <v>1254</v>
      </c>
      <c r="C340" s="11" t="s">
        <v>72</v>
      </c>
      <c r="D340" s="12" t="s">
        <v>1266</v>
      </c>
      <c r="E340" s="13" t="s">
        <v>1267</v>
      </c>
      <c r="F340" s="13" t="s">
        <v>1268</v>
      </c>
      <c r="G340" s="16"/>
      <c r="H340" s="16"/>
      <c r="I340" s="13" t="s">
        <v>2054</v>
      </c>
      <c r="J340" s="11"/>
      <c r="K340" s="11"/>
      <c r="L340" s="11" t="s">
        <v>172</v>
      </c>
      <c r="M340" s="11" t="s">
        <v>172</v>
      </c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2:33" ht="28.15" customHeight="1" x14ac:dyDescent="0.15">
      <c r="B341" s="10" t="s">
        <v>1254</v>
      </c>
      <c r="C341" s="11" t="s">
        <v>72</v>
      </c>
      <c r="D341" s="12" t="s">
        <v>1269</v>
      </c>
      <c r="E341" s="13" t="s">
        <v>1270</v>
      </c>
      <c r="F341" s="13" t="s">
        <v>1271</v>
      </c>
      <c r="G341" s="16"/>
      <c r="H341" s="16"/>
      <c r="I341" s="13" t="s">
        <v>2192</v>
      </c>
      <c r="J341" s="11"/>
      <c r="K341" s="11"/>
      <c r="L341" s="11" t="s">
        <v>179</v>
      </c>
      <c r="M341" s="11" t="s">
        <v>179</v>
      </c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2:33" ht="28.15" customHeight="1" x14ac:dyDescent="0.15">
      <c r="B342" s="10" t="s">
        <v>1254</v>
      </c>
      <c r="C342" s="11" t="s">
        <v>108</v>
      </c>
      <c r="D342" s="12" t="s">
        <v>1255</v>
      </c>
      <c r="E342" s="13" t="s">
        <v>1256</v>
      </c>
      <c r="F342" s="13" t="s">
        <v>1257</v>
      </c>
      <c r="G342" s="10" t="s">
        <v>171</v>
      </c>
      <c r="H342" s="16" t="str">
        <f>HYPERLINK("#", "https://www.unita.co.jp")</f>
        <v>https://www.unita.co.jp</v>
      </c>
      <c r="I342" s="13" t="s">
        <v>2212</v>
      </c>
      <c r="J342" s="11"/>
      <c r="K342" s="11"/>
      <c r="L342" s="11"/>
      <c r="M342" s="11"/>
      <c r="N342" s="11"/>
      <c r="O342" s="11"/>
      <c r="P342" s="11" t="s">
        <v>172</v>
      </c>
      <c r="Q342" s="11"/>
      <c r="R342" s="11"/>
      <c r="S342" s="11" t="s">
        <v>172</v>
      </c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2:33" ht="28.15" customHeight="1" x14ac:dyDescent="0.15">
      <c r="B343" s="10" t="s">
        <v>1254</v>
      </c>
      <c r="C343" s="11" t="s">
        <v>108</v>
      </c>
      <c r="D343" s="12" t="s">
        <v>1258</v>
      </c>
      <c r="E343" s="13" t="s">
        <v>1259</v>
      </c>
      <c r="F343" s="13" t="s">
        <v>1260</v>
      </c>
      <c r="G343" s="10" t="s">
        <v>171</v>
      </c>
      <c r="H343" s="16" t="str">
        <f>HYPERLINK("#", "http://nishioka-hp.or.jp/")</f>
        <v>http://nishioka-hp.or.jp/</v>
      </c>
      <c r="I343" s="13" t="s">
        <v>2213</v>
      </c>
      <c r="J343" s="11" t="s">
        <v>187</v>
      </c>
      <c r="K343" s="11" t="s">
        <v>187</v>
      </c>
      <c r="L343" s="11" t="s">
        <v>179</v>
      </c>
      <c r="M343" s="11" t="s">
        <v>179</v>
      </c>
      <c r="N343" s="11" t="s">
        <v>187</v>
      </c>
      <c r="O343" s="11" t="s">
        <v>172</v>
      </c>
      <c r="P343" s="11"/>
      <c r="Q343" s="11" t="s">
        <v>187</v>
      </c>
      <c r="R343" s="11" t="s">
        <v>187</v>
      </c>
      <c r="S343" s="11" t="s">
        <v>172</v>
      </c>
      <c r="T343" s="11" t="s">
        <v>187</v>
      </c>
      <c r="U343" s="11" t="s">
        <v>187</v>
      </c>
      <c r="V343" s="11" t="s">
        <v>187</v>
      </c>
      <c r="W343" s="11" t="s">
        <v>187</v>
      </c>
      <c r="X343" s="11" t="s">
        <v>187</v>
      </c>
      <c r="Y343" s="11" t="s">
        <v>187</v>
      </c>
      <c r="Z343" s="11" t="s">
        <v>187</v>
      </c>
      <c r="AA343" s="11" t="s">
        <v>187</v>
      </c>
      <c r="AB343" s="11" t="s">
        <v>187</v>
      </c>
      <c r="AC343" s="11" t="s">
        <v>187</v>
      </c>
      <c r="AD343" s="11" t="s">
        <v>187</v>
      </c>
      <c r="AE343" s="11" t="s">
        <v>187</v>
      </c>
      <c r="AF343" s="11"/>
      <c r="AG343" s="11" t="s">
        <v>1261</v>
      </c>
    </row>
    <row r="344" spans="2:33" ht="28.15" customHeight="1" x14ac:dyDescent="0.15">
      <c r="B344" s="10" t="s">
        <v>1254</v>
      </c>
      <c r="C344" s="11" t="s">
        <v>108</v>
      </c>
      <c r="D344" s="12" t="s">
        <v>1262</v>
      </c>
      <c r="E344" s="13" t="s">
        <v>1263</v>
      </c>
      <c r="F344" s="13" t="s">
        <v>1264</v>
      </c>
      <c r="G344" s="10" t="s">
        <v>171</v>
      </c>
      <c r="H344" s="16" t="str">
        <f>HYPERLINK("#", "http://www.sowa-nakamura.or.jp")</f>
        <v>http://www.sowa-nakamura.or.jp</v>
      </c>
      <c r="I344" s="13" t="s">
        <v>2050</v>
      </c>
      <c r="J344" s="11" t="s">
        <v>179</v>
      </c>
      <c r="K344" s="11" t="s">
        <v>187</v>
      </c>
      <c r="L344" s="11" t="s">
        <v>179</v>
      </c>
      <c r="M344" s="11" t="s">
        <v>179</v>
      </c>
      <c r="N344" s="11" t="s">
        <v>179</v>
      </c>
      <c r="O344" s="11" t="s">
        <v>172</v>
      </c>
      <c r="P344" s="11" t="s">
        <v>179</v>
      </c>
      <c r="Q344" s="11" t="s">
        <v>187</v>
      </c>
      <c r="R344" s="11" t="s">
        <v>187</v>
      </c>
      <c r="S344" s="11" t="s">
        <v>172</v>
      </c>
      <c r="T344" s="11" t="s">
        <v>172</v>
      </c>
      <c r="U344" s="11" t="s">
        <v>187</v>
      </c>
      <c r="V344" s="11" t="s">
        <v>187</v>
      </c>
      <c r="W344" s="11" t="s">
        <v>187</v>
      </c>
      <c r="X344" s="11" t="s">
        <v>187</v>
      </c>
      <c r="Y344" s="11" t="s">
        <v>187</v>
      </c>
      <c r="Z344" s="11" t="s">
        <v>187</v>
      </c>
      <c r="AA344" s="11" t="s">
        <v>187</v>
      </c>
      <c r="AB344" s="11" t="s">
        <v>187</v>
      </c>
      <c r="AC344" s="11"/>
      <c r="AD344" s="11" t="s">
        <v>187</v>
      </c>
      <c r="AE344" s="11" t="s">
        <v>187</v>
      </c>
      <c r="AF344" s="11"/>
      <c r="AG344" s="11" t="s">
        <v>1265</v>
      </c>
    </row>
    <row r="345" spans="2:33" ht="42" customHeight="1" x14ac:dyDescent="0.15">
      <c r="B345" s="10" t="s">
        <v>1272</v>
      </c>
      <c r="C345" s="11" t="s">
        <v>70</v>
      </c>
      <c r="D345" s="12" t="s">
        <v>1276</v>
      </c>
      <c r="E345" s="13" t="s">
        <v>1277</v>
      </c>
      <c r="F345" s="13" t="s">
        <v>1278</v>
      </c>
      <c r="G345" s="16"/>
      <c r="H345" s="16"/>
      <c r="I345" s="13" t="s">
        <v>2214</v>
      </c>
      <c r="J345" s="11" t="s">
        <v>172</v>
      </c>
      <c r="K345" s="11" t="s">
        <v>220</v>
      </c>
      <c r="L345" s="11" t="s">
        <v>172</v>
      </c>
      <c r="M345" s="11" t="s">
        <v>172</v>
      </c>
      <c r="N345" s="11" t="s">
        <v>179</v>
      </c>
      <c r="O345" s="11" t="s">
        <v>172</v>
      </c>
      <c r="P345" s="11"/>
      <c r="Q345" s="11"/>
      <c r="R345" s="11" t="s">
        <v>172</v>
      </c>
      <c r="S345" s="11" t="s">
        <v>179</v>
      </c>
      <c r="T345" s="11" t="s">
        <v>172</v>
      </c>
      <c r="U345" s="11" t="s">
        <v>172</v>
      </c>
      <c r="V345" s="11" t="s">
        <v>172</v>
      </c>
      <c r="W345" s="11" t="s">
        <v>172</v>
      </c>
      <c r="X345" s="11" t="s">
        <v>172</v>
      </c>
      <c r="Y345" s="11" t="s">
        <v>172</v>
      </c>
      <c r="Z345" s="11" t="s">
        <v>172</v>
      </c>
      <c r="AA345" s="11" t="s">
        <v>172</v>
      </c>
      <c r="AB345" s="11" t="s">
        <v>172</v>
      </c>
      <c r="AC345" s="11" t="s">
        <v>172</v>
      </c>
      <c r="AD345" s="11" t="s">
        <v>187</v>
      </c>
      <c r="AE345" s="11" t="s">
        <v>187</v>
      </c>
      <c r="AF345" s="11" t="s">
        <v>174</v>
      </c>
      <c r="AG345" s="11"/>
    </row>
    <row r="346" spans="2:33" ht="28.15" customHeight="1" x14ac:dyDescent="0.15">
      <c r="B346" s="10" t="s">
        <v>1272</v>
      </c>
      <c r="C346" s="11" t="s">
        <v>70</v>
      </c>
      <c r="D346" s="12" t="s">
        <v>1279</v>
      </c>
      <c r="E346" s="13" t="s">
        <v>1280</v>
      </c>
      <c r="F346" s="13" t="s">
        <v>1281</v>
      </c>
      <c r="G346" s="16"/>
      <c r="H346" s="16"/>
      <c r="I346" s="13" t="s">
        <v>2121</v>
      </c>
      <c r="J346" s="11" t="s">
        <v>179</v>
      </c>
      <c r="K346" s="11" t="s">
        <v>204</v>
      </c>
      <c r="L346" s="11" t="s">
        <v>179</v>
      </c>
      <c r="M346" s="11" t="s">
        <v>179</v>
      </c>
      <c r="N346" s="11" t="s">
        <v>179</v>
      </c>
      <c r="O346" s="11"/>
      <c r="P346" s="11"/>
      <c r="Q346" s="11"/>
      <c r="R346" s="11" t="s">
        <v>179</v>
      </c>
      <c r="S346" s="11" t="s">
        <v>179</v>
      </c>
      <c r="T346" s="11" t="s">
        <v>172</v>
      </c>
      <c r="U346" s="11"/>
      <c r="V346" s="11"/>
      <c r="W346" s="11"/>
      <c r="X346" s="11" t="s">
        <v>172</v>
      </c>
      <c r="Y346" s="11"/>
      <c r="Z346" s="11"/>
      <c r="AA346" s="11"/>
      <c r="AB346" s="11"/>
      <c r="AC346" s="11" t="s">
        <v>172</v>
      </c>
      <c r="AD346" s="11"/>
      <c r="AE346" s="11"/>
      <c r="AF346" s="11" t="s">
        <v>174</v>
      </c>
      <c r="AG346" s="11"/>
    </row>
    <row r="347" spans="2:33" ht="28.15" customHeight="1" x14ac:dyDescent="0.15">
      <c r="B347" s="10" t="s">
        <v>1272</v>
      </c>
      <c r="C347" s="11" t="s">
        <v>71</v>
      </c>
      <c r="D347" s="12" t="s">
        <v>1273</v>
      </c>
      <c r="E347" s="13" t="s">
        <v>1274</v>
      </c>
      <c r="F347" s="13" t="s">
        <v>1275</v>
      </c>
      <c r="G347" s="10" t="s">
        <v>171</v>
      </c>
      <c r="H347" s="16" t="str">
        <f>HYPERLINK("#", "http://noguchi-cli.com")</f>
        <v>http://noguchi-cli.com</v>
      </c>
      <c r="I347" s="13" t="s">
        <v>2073</v>
      </c>
      <c r="J347" s="11" t="s">
        <v>172</v>
      </c>
      <c r="K347" s="11" t="s">
        <v>265</v>
      </c>
      <c r="L347" s="11" t="s">
        <v>172</v>
      </c>
      <c r="M347" s="11" t="s">
        <v>172</v>
      </c>
      <c r="N347" s="11"/>
      <c r="O347" s="11"/>
      <c r="P347" s="11"/>
      <c r="Q347" s="11"/>
      <c r="R347" s="11" t="s">
        <v>172</v>
      </c>
      <c r="S347" s="11" t="s">
        <v>172</v>
      </c>
      <c r="T347" s="11" t="s">
        <v>172</v>
      </c>
      <c r="U347" s="11" t="s">
        <v>172</v>
      </c>
      <c r="V347" s="11"/>
      <c r="W347" s="11"/>
      <c r="X347" s="11" t="s">
        <v>172</v>
      </c>
      <c r="Y347" s="11" t="s">
        <v>172</v>
      </c>
      <c r="Z347" s="11" t="s">
        <v>172</v>
      </c>
      <c r="AA347" s="11" t="s">
        <v>172</v>
      </c>
      <c r="AB347" s="11"/>
      <c r="AC347" s="11" t="s">
        <v>172</v>
      </c>
      <c r="AD347" s="11"/>
      <c r="AE347" s="11"/>
      <c r="AF347" s="11" t="s">
        <v>174</v>
      </c>
      <c r="AG347" s="11"/>
    </row>
    <row r="348" spans="2:33" ht="28.15" customHeight="1" x14ac:dyDescent="0.15">
      <c r="B348" s="10" t="s">
        <v>1272</v>
      </c>
      <c r="C348" s="11" t="s">
        <v>71</v>
      </c>
      <c r="D348" s="12" t="s">
        <v>1282</v>
      </c>
      <c r="E348" s="13" t="s">
        <v>1283</v>
      </c>
      <c r="F348" s="13" t="s">
        <v>1284</v>
      </c>
      <c r="G348" s="17"/>
      <c r="H348" s="16"/>
      <c r="I348" s="13" t="s">
        <v>2062</v>
      </c>
      <c r="J348" s="11"/>
      <c r="K348" s="11"/>
      <c r="L348" s="11" t="s">
        <v>179</v>
      </c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2:33" ht="28.15" customHeight="1" x14ac:dyDescent="0.15">
      <c r="B349" s="10" t="s">
        <v>1272</v>
      </c>
      <c r="C349" s="11" t="s">
        <v>71</v>
      </c>
      <c r="D349" s="12" t="s">
        <v>1285</v>
      </c>
      <c r="E349" s="13" t="s">
        <v>1286</v>
      </c>
      <c r="F349" s="13" t="s">
        <v>1287</v>
      </c>
      <c r="G349" s="18" t="s">
        <v>171</v>
      </c>
      <c r="H349" s="16" t="str">
        <f>HYPERLINK("#", "https://www.shibata-naika.com")</f>
        <v>https://www.shibata-naika.com</v>
      </c>
      <c r="I349" s="13" t="s">
        <v>2215</v>
      </c>
      <c r="J349" s="11" t="s">
        <v>172</v>
      </c>
      <c r="K349" s="11" t="s">
        <v>187</v>
      </c>
      <c r="L349" s="11" t="s">
        <v>179</v>
      </c>
      <c r="M349" s="11" t="s">
        <v>179</v>
      </c>
      <c r="N349" s="11" t="s">
        <v>187</v>
      </c>
      <c r="O349" s="11" t="s">
        <v>187</v>
      </c>
      <c r="P349" s="11"/>
      <c r="Q349" s="11" t="s">
        <v>187</v>
      </c>
      <c r="R349" s="11" t="s">
        <v>172</v>
      </c>
      <c r="S349" s="11" t="s">
        <v>179</v>
      </c>
      <c r="T349" s="11" t="s">
        <v>172</v>
      </c>
      <c r="U349" s="11" t="s">
        <v>172</v>
      </c>
      <c r="V349" s="11" t="s">
        <v>187</v>
      </c>
      <c r="W349" s="11" t="s">
        <v>187</v>
      </c>
      <c r="X349" s="11" t="s">
        <v>172</v>
      </c>
      <c r="Y349" s="11" t="s">
        <v>187</v>
      </c>
      <c r="Z349" s="11" t="s">
        <v>187</v>
      </c>
      <c r="AA349" s="11" t="s">
        <v>187</v>
      </c>
      <c r="AB349" s="11" t="s">
        <v>187</v>
      </c>
      <c r="AC349" s="11" t="s">
        <v>187</v>
      </c>
      <c r="AD349" s="11" t="s">
        <v>187</v>
      </c>
      <c r="AE349" s="11" t="s">
        <v>187</v>
      </c>
      <c r="AF349" s="11" t="s">
        <v>174</v>
      </c>
      <c r="AG349" s="11"/>
    </row>
    <row r="350" spans="2:33" ht="28.15" customHeight="1" x14ac:dyDescent="0.15">
      <c r="B350" s="10" t="s">
        <v>1272</v>
      </c>
      <c r="C350" s="11" t="s">
        <v>71</v>
      </c>
      <c r="D350" s="12" t="s">
        <v>1288</v>
      </c>
      <c r="E350" s="13" t="s">
        <v>1289</v>
      </c>
      <c r="F350" s="13" t="s">
        <v>1290</v>
      </c>
      <c r="G350" s="18" t="s">
        <v>171</v>
      </c>
      <c r="H350" s="16" t="str">
        <f>HYPERLINK("#", "http://www.matsudaseikeigeka.com")</f>
        <v>http://www.matsudaseikeigeka.com</v>
      </c>
      <c r="I350" s="13" t="s">
        <v>2039</v>
      </c>
      <c r="J350" s="11"/>
      <c r="K350" s="11"/>
      <c r="L350" s="11" t="s">
        <v>172</v>
      </c>
      <c r="M350" s="11" t="s">
        <v>172</v>
      </c>
      <c r="N350" s="11"/>
      <c r="O350" s="11"/>
      <c r="P350" s="11" t="s">
        <v>179</v>
      </c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2:33" ht="28.15" customHeight="1" x14ac:dyDescent="0.15">
      <c r="B351" s="10" t="s">
        <v>1272</v>
      </c>
      <c r="C351" s="11" t="s">
        <v>71</v>
      </c>
      <c r="D351" s="12" t="s">
        <v>1291</v>
      </c>
      <c r="E351" s="13" t="s">
        <v>1292</v>
      </c>
      <c r="F351" s="13" t="s">
        <v>1293</v>
      </c>
      <c r="G351" s="16"/>
      <c r="H351" s="16" t="s">
        <v>187</v>
      </c>
      <c r="I351" s="13" t="s">
        <v>2216</v>
      </c>
      <c r="J351" s="11" t="s">
        <v>172</v>
      </c>
      <c r="K351" s="11" t="s">
        <v>187</v>
      </c>
      <c r="L351" s="11" t="s">
        <v>172</v>
      </c>
      <c r="M351" s="11" t="s">
        <v>172</v>
      </c>
      <c r="N351" s="11" t="s">
        <v>187</v>
      </c>
      <c r="O351" s="11" t="s">
        <v>187</v>
      </c>
      <c r="P351" s="11" t="s">
        <v>179</v>
      </c>
      <c r="Q351" s="11" t="s">
        <v>187</v>
      </c>
      <c r="R351" s="11" t="s">
        <v>179</v>
      </c>
      <c r="S351" s="11" t="s">
        <v>179</v>
      </c>
      <c r="T351" s="11" t="s">
        <v>172</v>
      </c>
      <c r="U351" s="11" t="s">
        <v>172</v>
      </c>
      <c r="V351" s="11" t="s">
        <v>187</v>
      </c>
      <c r="W351" s="11" t="s">
        <v>187</v>
      </c>
      <c r="X351" s="11" t="s">
        <v>172</v>
      </c>
      <c r="Y351" s="11" t="s">
        <v>187</v>
      </c>
      <c r="Z351" s="11" t="s">
        <v>187</v>
      </c>
      <c r="AA351" s="11" t="s">
        <v>187</v>
      </c>
      <c r="AB351" s="11" t="s">
        <v>172</v>
      </c>
      <c r="AC351" s="11" t="s">
        <v>172</v>
      </c>
      <c r="AD351" s="11" t="s">
        <v>187</v>
      </c>
      <c r="AE351" s="11" t="s">
        <v>187</v>
      </c>
      <c r="AF351" s="11" t="s">
        <v>174</v>
      </c>
      <c r="AG351" s="11" t="s">
        <v>191</v>
      </c>
    </row>
    <row r="352" spans="2:33" ht="28.15" customHeight="1" x14ac:dyDescent="0.15">
      <c r="B352" s="10" t="s">
        <v>1294</v>
      </c>
      <c r="C352" s="11" t="s">
        <v>43</v>
      </c>
      <c r="D352" s="12" t="s">
        <v>1304</v>
      </c>
      <c r="E352" s="13" t="s">
        <v>1305</v>
      </c>
      <c r="F352" s="13" t="s">
        <v>1306</v>
      </c>
      <c r="G352" s="10" t="s">
        <v>171</v>
      </c>
      <c r="H352" s="16" t="str">
        <f>HYPERLINK("#", "http://konohano-sato.com")</f>
        <v>http://konohano-sato.com</v>
      </c>
      <c r="I352" s="13" t="s">
        <v>2217</v>
      </c>
      <c r="J352" s="11" t="s">
        <v>179</v>
      </c>
      <c r="K352" s="11" t="s">
        <v>183</v>
      </c>
      <c r="L352" s="11" t="s">
        <v>179</v>
      </c>
      <c r="M352" s="11" t="s">
        <v>179</v>
      </c>
      <c r="N352" s="11" t="s">
        <v>179</v>
      </c>
      <c r="O352" s="11" t="s">
        <v>187</v>
      </c>
      <c r="P352" s="11"/>
      <c r="Q352" s="11" t="s">
        <v>187</v>
      </c>
      <c r="R352" s="11" t="s">
        <v>187</v>
      </c>
      <c r="S352" s="11" t="s">
        <v>179</v>
      </c>
      <c r="T352" s="11" t="s">
        <v>187</v>
      </c>
      <c r="U352" s="11" t="s">
        <v>187</v>
      </c>
      <c r="V352" s="11" t="s">
        <v>187</v>
      </c>
      <c r="W352" s="11" t="s">
        <v>187</v>
      </c>
      <c r="X352" s="11" t="s">
        <v>172</v>
      </c>
      <c r="Y352" s="11" t="s">
        <v>172</v>
      </c>
      <c r="Z352" s="11" t="s">
        <v>187</v>
      </c>
      <c r="AA352" s="11" t="s">
        <v>187</v>
      </c>
      <c r="AB352" s="11" t="s">
        <v>172</v>
      </c>
      <c r="AC352" s="11" t="s">
        <v>172</v>
      </c>
      <c r="AD352" s="11" t="s">
        <v>187</v>
      </c>
      <c r="AE352" s="11" t="s">
        <v>187</v>
      </c>
      <c r="AF352" s="11" t="s">
        <v>174</v>
      </c>
      <c r="AG352" s="11"/>
    </row>
    <row r="353" spans="2:33" ht="28.15" customHeight="1" x14ac:dyDescent="0.15">
      <c r="B353" s="10" t="s">
        <v>1294</v>
      </c>
      <c r="C353" s="11" t="s">
        <v>43</v>
      </c>
      <c r="D353" s="12" t="s">
        <v>1307</v>
      </c>
      <c r="E353" s="13" t="s">
        <v>1308</v>
      </c>
      <c r="F353" s="13" t="s">
        <v>1309</v>
      </c>
      <c r="G353" s="10" t="s">
        <v>171</v>
      </c>
      <c r="H353" s="16" t="str">
        <f>HYPERLINK("#", "https://www.matsudaclinic.jp")</f>
        <v>https://www.matsudaclinic.jp</v>
      </c>
      <c r="I353" s="13" t="s">
        <v>2218</v>
      </c>
      <c r="J353" s="11"/>
      <c r="K353" s="11" t="s">
        <v>187</v>
      </c>
      <c r="L353" s="11"/>
      <c r="M353" s="11"/>
      <c r="N353" s="11"/>
      <c r="O353" s="11"/>
      <c r="P353" s="11"/>
      <c r="Q353" s="11"/>
      <c r="R353" s="11"/>
      <c r="S353" s="11" t="s">
        <v>172</v>
      </c>
      <c r="T353" s="11" t="s">
        <v>187</v>
      </c>
      <c r="U353" s="11" t="s">
        <v>187</v>
      </c>
      <c r="V353" s="11" t="s">
        <v>187</v>
      </c>
      <c r="W353" s="11" t="s">
        <v>187</v>
      </c>
      <c r="X353" s="11" t="s">
        <v>187</v>
      </c>
      <c r="Y353" s="11" t="s">
        <v>187</v>
      </c>
      <c r="Z353" s="11" t="s">
        <v>187</v>
      </c>
      <c r="AA353" s="11" t="s">
        <v>187</v>
      </c>
      <c r="AB353" s="11" t="s">
        <v>187</v>
      </c>
      <c r="AC353" s="11" t="s">
        <v>187</v>
      </c>
      <c r="AD353" s="11" t="s">
        <v>187</v>
      </c>
      <c r="AE353" s="11" t="s">
        <v>187</v>
      </c>
      <c r="AF353" s="11"/>
      <c r="AG353" s="11" t="s">
        <v>187</v>
      </c>
    </row>
    <row r="354" spans="2:33" ht="28.15" customHeight="1" x14ac:dyDescent="0.15">
      <c r="B354" s="10" t="s">
        <v>1294</v>
      </c>
      <c r="C354" s="11" t="s">
        <v>43</v>
      </c>
      <c r="D354" s="12" t="s">
        <v>1310</v>
      </c>
      <c r="E354" s="13" t="s">
        <v>1311</v>
      </c>
      <c r="F354" s="13" t="s">
        <v>1312</v>
      </c>
      <c r="G354" s="16"/>
      <c r="H354" s="16"/>
      <c r="I354" s="13" t="s">
        <v>2033</v>
      </c>
      <c r="J354" s="11" t="s">
        <v>179</v>
      </c>
      <c r="K354" s="11" t="s">
        <v>1313</v>
      </c>
      <c r="L354" s="11"/>
      <c r="M354" s="11"/>
      <c r="N354" s="11"/>
      <c r="O354" s="11"/>
      <c r="P354" s="11"/>
      <c r="Q354" s="11"/>
      <c r="R354" s="11" t="s">
        <v>179</v>
      </c>
      <c r="S354" s="11" t="s">
        <v>179</v>
      </c>
      <c r="T354" s="11"/>
      <c r="U354" s="11" t="s">
        <v>172</v>
      </c>
      <c r="V354" s="11"/>
      <c r="W354" s="11"/>
      <c r="X354" s="11" t="s">
        <v>172</v>
      </c>
      <c r="Y354" s="11" t="s">
        <v>172</v>
      </c>
      <c r="Z354" s="11"/>
      <c r="AA354" s="11"/>
      <c r="AB354" s="11"/>
      <c r="AC354" s="11"/>
      <c r="AD354" s="11"/>
      <c r="AE354" s="11"/>
      <c r="AF354" s="11" t="s">
        <v>174</v>
      </c>
      <c r="AG354" s="11"/>
    </row>
    <row r="355" spans="2:33" ht="28.15" customHeight="1" x14ac:dyDescent="0.15">
      <c r="B355" s="10" t="s">
        <v>1294</v>
      </c>
      <c r="C355" s="11" t="s">
        <v>102</v>
      </c>
      <c r="D355" s="12" t="s">
        <v>1295</v>
      </c>
      <c r="E355" s="13" t="s">
        <v>1296</v>
      </c>
      <c r="F355" s="13" t="s">
        <v>1297</v>
      </c>
      <c r="G355" s="16"/>
      <c r="H355" s="16" t="s">
        <v>187</v>
      </c>
      <c r="I355" s="13" t="s">
        <v>2062</v>
      </c>
      <c r="J355" s="11" t="s">
        <v>172</v>
      </c>
      <c r="K355" s="11" t="s">
        <v>173</v>
      </c>
      <c r="L355" s="11" t="s">
        <v>172</v>
      </c>
      <c r="M355" s="11" t="s">
        <v>172</v>
      </c>
      <c r="N355" s="11"/>
      <c r="O355" s="11" t="s">
        <v>172</v>
      </c>
      <c r="P355" s="11"/>
      <c r="Q355" s="11" t="s">
        <v>187</v>
      </c>
      <c r="R355" s="11" t="s">
        <v>172</v>
      </c>
      <c r="S355" s="11" t="s">
        <v>172</v>
      </c>
      <c r="T355" s="11" t="s">
        <v>172</v>
      </c>
      <c r="U355" s="11" t="s">
        <v>172</v>
      </c>
      <c r="V355" s="11" t="s">
        <v>187</v>
      </c>
      <c r="W355" s="11" t="s">
        <v>187</v>
      </c>
      <c r="X355" s="11" t="s">
        <v>172</v>
      </c>
      <c r="Y355" s="11" t="s">
        <v>187</v>
      </c>
      <c r="Z355" s="11" t="s">
        <v>187</v>
      </c>
      <c r="AA355" s="11" t="s">
        <v>187</v>
      </c>
      <c r="AB355" s="11" t="s">
        <v>172</v>
      </c>
      <c r="AC355" s="11" t="s">
        <v>172</v>
      </c>
      <c r="AD355" s="11" t="s">
        <v>187</v>
      </c>
      <c r="AE355" s="11" t="s">
        <v>187</v>
      </c>
      <c r="AF355" s="11" t="s">
        <v>174</v>
      </c>
      <c r="AG355" s="11" t="s">
        <v>191</v>
      </c>
    </row>
    <row r="356" spans="2:33" ht="28.15" customHeight="1" x14ac:dyDescent="0.15">
      <c r="B356" s="10" t="s">
        <v>1294</v>
      </c>
      <c r="C356" s="11" t="s">
        <v>102</v>
      </c>
      <c r="D356" s="12" t="s">
        <v>1298</v>
      </c>
      <c r="E356" s="13" t="s">
        <v>1299</v>
      </c>
      <c r="F356" s="13" t="s">
        <v>1300</v>
      </c>
      <c r="G356" s="16"/>
      <c r="H356" s="16"/>
      <c r="I356" s="13" t="s">
        <v>2039</v>
      </c>
      <c r="J356" s="11"/>
      <c r="K356" s="11"/>
      <c r="L356" s="11" t="s">
        <v>172</v>
      </c>
      <c r="M356" s="11" t="s">
        <v>172</v>
      </c>
      <c r="N356" s="11"/>
      <c r="O356" s="11" t="s">
        <v>172</v>
      </c>
      <c r="P356" s="11" t="s">
        <v>172</v>
      </c>
      <c r="Q356" s="11" t="s">
        <v>172</v>
      </c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2:33" ht="28.15" customHeight="1" x14ac:dyDescent="0.15">
      <c r="B357" s="10" t="s">
        <v>1294</v>
      </c>
      <c r="C357" s="11" t="s">
        <v>102</v>
      </c>
      <c r="D357" s="12" t="s">
        <v>1301</v>
      </c>
      <c r="E357" s="13" t="s">
        <v>1302</v>
      </c>
      <c r="F357" s="13" t="s">
        <v>1303</v>
      </c>
      <c r="G357" s="16"/>
      <c r="H357" s="16"/>
      <c r="I357" s="13" t="s">
        <v>2219</v>
      </c>
      <c r="J357" s="11" t="s">
        <v>172</v>
      </c>
      <c r="K357" s="11" t="s">
        <v>183</v>
      </c>
      <c r="L357" s="11" t="s">
        <v>172</v>
      </c>
      <c r="M357" s="11" t="s">
        <v>172</v>
      </c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 t="s">
        <v>172</v>
      </c>
      <c r="AF357" s="11"/>
      <c r="AG357" s="11"/>
    </row>
    <row r="358" spans="2:33" ht="28.15" customHeight="1" x14ac:dyDescent="0.15">
      <c r="B358" s="10" t="s">
        <v>1294</v>
      </c>
      <c r="C358" s="11" t="s">
        <v>102</v>
      </c>
      <c r="D358" s="12" t="s">
        <v>1314</v>
      </c>
      <c r="E358" s="13" t="s">
        <v>1315</v>
      </c>
      <c r="F358" s="13" t="s">
        <v>1316</v>
      </c>
      <c r="G358" s="10" t="s">
        <v>171</v>
      </c>
      <c r="H358" s="16" t="str">
        <f>HYPERLINK("#", "http://www.yanase-clinic.com")</f>
        <v>http://www.yanase-clinic.com</v>
      </c>
      <c r="I358" s="13" t="s">
        <v>2220</v>
      </c>
      <c r="J358" s="11"/>
      <c r="K358" s="11"/>
      <c r="L358" s="11"/>
      <c r="M358" s="11"/>
      <c r="N358" s="11" t="s">
        <v>179</v>
      </c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2:33" ht="28.15" customHeight="1" x14ac:dyDescent="0.15">
      <c r="B359" s="10" t="s">
        <v>1317</v>
      </c>
      <c r="C359" s="11" t="s">
        <v>44</v>
      </c>
      <c r="D359" s="12" t="s">
        <v>1321</v>
      </c>
      <c r="E359" s="13" t="s">
        <v>1322</v>
      </c>
      <c r="F359" s="13" t="s">
        <v>1323</v>
      </c>
      <c r="G359" s="18" t="s">
        <v>171</v>
      </c>
      <c r="H359" s="16" t="str">
        <f>HYPERLINK("#", "http://aomiclinic.com")</f>
        <v>http://aomiclinic.com</v>
      </c>
      <c r="I359" s="13" t="s">
        <v>2112</v>
      </c>
      <c r="J359" s="11" t="s">
        <v>172</v>
      </c>
      <c r="K359" s="11" t="s">
        <v>183</v>
      </c>
      <c r="L359" s="11" t="s">
        <v>172</v>
      </c>
      <c r="M359" s="11" t="s">
        <v>172</v>
      </c>
      <c r="N359" s="11"/>
      <c r="O359" s="11"/>
      <c r="P359" s="11"/>
      <c r="Q359" s="11"/>
      <c r="R359" s="11" t="s">
        <v>172</v>
      </c>
      <c r="S359" s="11" t="s">
        <v>172</v>
      </c>
      <c r="T359" s="11" t="s">
        <v>172</v>
      </c>
      <c r="U359" s="11" t="s">
        <v>172</v>
      </c>
      <c r="V359" s="11"/>
      <c r="W359" s="11"/>
      <c r="X359" s="11" t="s">
        <v>172</v>
      </c>
      <c r="Y359" s="11" t="s">
        <v>172</v>
      </c>
      <c r="Z359" s="11" t="s">
        <v>172</v>
      </c>
      <c r="AA359" s="11"/>
      <c r="AB359" s="11"/>
      <c r="AC359" s="11" t="s">
        <v>172</v>
      </c>
      <c r="AD359" s="11"/>
      <c r="AE359" s="11"/>
      <c r="AF359" s="11" t="s">
        <v>174</v>
      </c>
      <c r="AG359" s="11"/>
    </row>
    <row r="360" spans="2:33" ht="42" customHeight="1" x14ac:dyDescent="0.15">
      <c r="B360" s="10" t="s">
        <v>1317</v>
      </c>
      <c r="C360" s="11" t="s">
        <v>44</v>
      </c>
      <c r="D360" s="12" t="s">
        <v>1324</v>
      </c>
      <c r="E360" s="13" t="s">
        <v>1325</v>
      </c>
      <c r="F360" s="13" t="s">
        <v>1326</v>
      </c>
      <c r="G360" s="18" t="s">
        <v>171</v>
      </c>
      <c r="H360" s="16" t="str">
        <f>HYPERLINK("#", "http://kisaragi-fukuoka-clinic.com/")</f>
        <v>http://kisaragi-fukuoka-clinic.com/</v>
      </c>
      <c r="I360" s="13" t="s">
        <v>2033</v>
      </c>
      <c r="J360" s="11" t="s">
        <v>172</v>
      </c>
      <c r="K360" s="11" t="s">
        <v>173</v>
      </c>
      <c r="L360" s="11" t="s">
        <v>172</v>
      </c>
      <c r="M360" s="11" t="s">
        <v>172</v>
      </c>
      <c r="N360" s="11" t="s">
        <v>172</v>
      </c>
      <c r="O360" s="11" t="s">
        <v>172</v>
      </c>
      <c r="P360" s="11" t="s">
        <v>172</v>
      </c>
      <c r="Q360" s="11"/>
      <c r="R360" s="11" t="s">
        <v>172</v>
      </c>
      <c r="S360" s="11"/>
      <c r="T360" s="11"/>
      <c r="U360" s="11" t="s">
        <v>172</v>
      </c>
      <c r="V360" s="11"/>
      <c r="W360" s="11"/>
      <c r="X360" s="11" t="s">
        <v>172</v>
      </c>
      <c r="Y360" s="11" t="s">
        <v>172</v>
      </c>
      <c r="Z360" s="11" t="s">
        <v>172</v>
      </c>
      <c r="AA360" s="11"/>
      <c r="AB360" s="11" t="s">
        <v>172</v>
      </c>
      <c r="AC360" s="11" t="s">
        <v>172</v>
      </c>
      <c r="AD360" s="11"/>
      <c r="AE360" s="11"/>
      <c r="AF360" s="11" t="s">
        <v>174</v>
      </c>
      <c r="AG360" s="11"/>
    </row>
    <row r="361" spans="2:33" ht="28.15" customHeight="1" x14ac:dyDescent="0.15">
      <c r="B361" s="10" t="s">
        <v>1317</v>
      </c>
      <c r="C361" s="11" t="s">
        <v>44</v>
      </c>
      <c r="D361" s="12" t="s">
        <v>1327</v>
      </c>
      <c r="E361" s="13" t="s">
        <v>1328</v>
      </c>
      <c r="F361" s="13" t="s">
        <v>1329</v>
      </c>
      <c r="G361" s="18" t="s">
        <v>171</v>
      </c>
      <c r="H361" s="16" t="s">
        <v>1330</v>
      </c>
      <c r="I361" s="13" t="s">
        <v>2221</v>
      </c>
      <c r="J361" s="11" t="s">
        <v>172</v>
      </c>
      <c r="K361" s="11" t="s">
        <v>220</v>
      </c>
      <c r="L361" s="11" t="s">
        <v>172</v>
      </c>
      <c r="M361" s="11" t="s">
        <v>172</v>
      </c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 t="s">
        <v>172</v>
      </c>
      <c r="Y361" s="11"/>
      <c r="Z361" s="11"/>
      <c r="AA361" s="11"/>
      <c r="AB361" s="11"/>
      <c r="AC361" s="11"/>
      <c r="AD361" s="11"/>
      <c r="AE361" s="11"/>
      <c r="AF361" s="11" t="s">
        <v>174</v>
      </c>
      <c r="AG361" s="11"/>
    </row>
    <row r="362" spans="2:33" ht="42" customHeight="1" x14ac:dyDescent="0.15">
      <c r="B362" s="10" t="s">
        <v>1317</v>
      </c>
      <c r="C362" s="11" t="s">
        <v>44</v>
      </c>
      <c r="D362" s="12" t="s">
        <v>1331</v>
      </c>
      <c r="E362" s="13" t="s">
        <v>1332</v>
      </c>
      <c r="F362" s="13" t="s">
        <v>1333</v>
      </c>
      <c r="G362" s="18" t="s">
        <v>171</v>
      </c>
      <c r="H362" s="16" t="s">
        <v>1334</v>
      </c>
      <c r="I362" s="13" t="s">
        <v>2221</v>
      </c>
      <c r="J362" s="11" t="s">
        <v>179</v>
      </c>
      <c r="K362" s="11" t="s">
        <v>208</v>
      </c>
      <c r="L362" s="11" t="s">
        <v>179</v>
      </c>
      <c r="M362" s="11"/>
      <c r="N362" s="11"/>
      <c r="O362" s="11"/>
      <c r="P362" s="11"/>
      <c r="Q362" s="11"/>
      <c r="R362" s="11"/>
      <c r="S362" s="11" t="s">
        <v>172</v>
      </c>
      <c r="T362" s="11"/>
      <c r="U362" s="11"/>
      <c r="V362" s="11"/>
      <c r="W362" s="11"/>
      <c r="X362" s="11" t="s">
        <v>172</v>
      </c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2:33" ht="28.15" customHeight="1" x14ac:dyDescent="0.15">
      <c r="B363" s="10" t="s">
        <v>1317</v>
      </c>
      <c r="C363" s="11" t="s">
        <v>44</v>
      </c>
      <c r="D363" s="12" t="s">
        <v>1335</v>
      </c>
      <c r="E363" s="13" t="s">
        <v>1336</v>
      </c>
      <c r="F363" s="13" t="s">
        <v>1337</v>
      </c>
      <c r="G363" s="18" t="s">
        <v>171</v>
      </c>
      <c r="H363" s="16" t="str">
        <f>HYPERLINK("#", "http://monowasure-mc.dr-clinic.jp/")</f>
        <v>http://monowasure-mc.dr-clinic.jp/</v>
      </c>
      <c r="I363" s="13" t="s">
        <v>2091</v>
      </c>
      <c r="J363" s="11" t="s">
        <v>179</v>
      </c>
      <c r="K363" s="11"/>
      <c r="L363" s="11" t="s">
        <v>179</v>
      </c>
      <c r="M363" s="11" t="s">
        <v>179</v>
      </c>
      <c r="N363" s="11"/>
      <c r="O363" s="11"/>
      <c r="P363" s="11"/>
      <c r="Q363" s="11"/>
      <c r="R363" s="11"/>
      <c r="S363" s="11" t="s">
        <v>172</v>
      </c>
      <c r="T363" s="11" t="s">
        <v>172</v>
      </c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2:33" ht="28.15" customHeight="1" x14ac:dyDescent="0.15">
      <c r="B364" s="10" t="s">
        <v>1317</v>
      </c>
      <c r="C364" s="11" t="s">
        <v>44</v>
      </c>
      <c r="D364" s="12" t="s">
        <v>1338</v>
      </c>
      <c r="E364" s="13" t="s">
        <v>1339</v>
      </c>
      <c r="F364" s="13" t="s">
        <v>1340</v>
      </c>
      <c r="G364" s="10" t="s">
        <v>171</v>
      </c>
      <c r="H364" s="16" t="str">
        <f>HYPERLINK("#", "https://www.sfid.jp/shinryosho/ookusu/")</f>
        <v>https://www.sfid.jp/shinryosho/ookusu/</v>
      </c>
      <c r="I364" s="13" t="s">
        <v>2041</v>
      </c>
      <c r="J364" s="11" t="s">
        <v>172</v>
      </c>
      <c r="K364" s="11" t="s">
        <v>265</v>
      </c>
      <c r="L364" s="11" t="s">
        <v>172</v>
      </c>
      <c r="M364" s="11" t="s">
        <v>172</v>
      </c>
      <c r="N364" s="11" t="s">
        <v>179</v>
      </c>
      <c r="O364" s="11" t="s">
        <v>172</v>
      </c>
      <c r="P364" s="11"/>
      <c r="Q364" s="11" t="s">
        <v>172</v>
      </c>
      <c r="R364" s="11" t="s">
        <v>172</v>
      </c>
      <c r="S364" s="11" t="s">
        <v>179</v>
      </c>
      <c r="T364" s="11" t="s">
        <v>172</v>
      </c>
      <c r="U364" s="11" t="s">
        <v>172</v>
      </c>
      <c r="V364" s="11" t="s">
        <v>187</v>
      </c>
      <c r="W364" s="11" t="s">
        <v>187</v>
      </c>
      <c r="X364" s="11" t="s">
        <v>172</v>
      </c>
      <c r="Y364" s="11" t="s">
        <v>172</v>
      </c>
      <c r="Z364" s="11" t="s">
        <v>172</v>
      </c>
      <c r="AA364" s="11" t="s">
        <v>187</v>
      </c>
      <c r="AB364" s="11" t="s">
        <v>172</v>
      </c>
      <c r="AC364" s="11" t="s">
        <v>172</v>
      </c>
      <c r="AD364" s="11" t="s">
        <v>172</v>
      </c>
      <c r="AE364" s="11" t="s">
        <v>187</v>
      </c>
      <c r="AF364" s="11" t="s">
        <v>174</v>
      </c>
      <c r="AG364" s="11" t="s">
        <v>187</v>
      </c>
    </row>
    <row r="365" spans="2:33" ht="28.15" customHeight="1" x14ac:dyDescent="0.15">
      <c r="B365" s="10" t="s">
        <v>1317</v>
      </c>
      <c r="C365" s="11" t="s">
        <v>44</v>
      </c>
      <c r="D365" s="12" t="s">
        <v>1341</v>
      </c>
      <c r="E365" s="13" t="s">
        <v>1342</v>
      </c>
      <c r="F365" s="13" t="s">
        <v>1343</v>
      </c>
      <c r="G365" s="18" t="s">
        <v>171</v>
      </c>
      <c r="H365" s="16" t="str">
        <f>HYPERLINK("#", "http://kisaragisouken-clinic.com")</f>
        <v>http://kisaragisouken-clinic.com</v>
      </c>
      <c r="I365" s="13" t="s">
        <v>2033</v>
      </c>
      <c r="J365" s="11" t="s">
        <v>179</v>
      </c>
      <c r="K365" s="11"/>
      <c r="L365" s="11" t="s">
        <v>179</v>
      </c>
      <c r="M365" s="11" t="s">
        <v>179</v>
      </c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2:33" ht="28.15" customHeight="1" x14ac:dyDescent="0.15">
      <c r="B366" s="10" t="s">
        <v>1317</v>
      </c>
      <c r="C366" s="11" t="s">
        <v>44</v>
      </c>
      <c r="D366" s="12" t="s">
        <v>1344</v>
      </c>
      <c r="E366" s="13" t="s">
        <v>1328</v>
      </c>
      <c r="F366" s="13" t="s">
        <v>1345</v>
      </c>
      <c r="G366" s="16"/>
      <c r="H366" s="16"/>
      <c r="I366" s="13" t="s">
        <v>2222</v>
      </c>
      <c r="J366" s="11"/>
      <c r="K366" s="11"/>
      <c r="L366" s="11"/>
      <c r="M366" s="11"/>
      <c r="N366" s="11"/>
      <c r="O366" s="11"/>
      <c r="P366" s="11"/>
      <c r="Q366" s="11"/>
      <c r="R366" s="11"/>
      <c r="S366" s="11" t="s">
        <v>172</v>
      </c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2:33" ht="28.15" customHeight="1" x14ac:dyDescent="0.15">
      <c r="B367" s="10" t="s">
        <v>1317</v>
      </c>
      <c r="C367" s="11" t="s">
        <v>31</v>
      </c>
      <c r="D367" s="12" t="s">
        <v>1318</v>
      </c>
      <c r="E367" s="13" t="s">
        <v>1319</v>
      </c>
      <c r="F367" s="13" t="s">
        <v>1320</v>
      </c>
      <c r="G367" s="10" t="s">
        <v>171</v>
      </c>
      <c r="H367" s="16" t="str">
        <f>HYPERLINK("#", "http://www.arita-seikei.sakura.ne.jp")</f>
        <v>http://www.arita-seikei.sakura.ne.jp</v>
      </c>
      <c r="I367" s="13" t="s">
        <v>2039</v>
      </c>
      <c r="J367" s="11"/>
      <c r="K367" s="11"/>
      <c r="L367" s="11"/>
      <c r="M367" s="11"/>
      <c r="N367" s="11"/>
      <c r="O367" s="11"/>
      <c r="P367" s="11" t="s">
        <v>179</v>
      </c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2:33" ht="28.15" customHeight="1" x14ac:dyDescent="0.15">
      <c r="B368" s="10" t="s">
        <v>1317</v>
      </c>
      <c r="C368" s="11" t="s">
        <v>31</v>
      </c>
      <c r="D368" s="12" t="s">
        <v>1346</v>
      </c>
      <c r="E368" s="13" t="s">
        <v>1347</v>
      </c>
      <c r="F368" s="13" t="s">
        <v>1348</v>
      </c>
      <c r="G368" s="16"/>
      <c r="H368" s="16"/>
      <c r="I368" s="13" t="s">
        <v>2223</v>
      </c>
      <c r="J368" s="11"/>
      <c r="K368" s="11"/>
      <c r="L368" s="11" t="s">
        <v>172</v>
      </c>
      <c r="M368" s="11" t="s">
        <v>172</v>
      </c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 t="s">
        <v>172</v>
      </c>
      <c r="Y368" s="11"/>
      <c r="Z368" s="11" t="s">
        <v>172</v>
      </c>
      <c r="AA368" s="11"/>
      <c r="AB368" s="11"/>
      <c r="AC368" s="11"/>
      <c r="AD368" s="11"/>
      <c r="AE368" s="11"/>
      <c r="AF368" s="11"/>
      <c r="AG368" s="11"/>
    </row>
    <row r="369" spans="2:33" ht="42" customHeight="1" x14ac:dyDescent="0.15">
      <c r="B369" s="10" t="s">
        <v>1317</v>
      </c>
      <c r="C369" s="11" t="s">
        <v>31</v>
      </c>
      <c r="D369" s="12" t="s">
        <v>1349</v>
      </c>
      <c r="E369" s="13" t="s">
        <v>1350</v>
      </c>
      <c r="F369" s="13" t="s">
        <v>1351</v>
      </c>
      <c r="G369" s="16"/>
      <c r="H369" s="16"/>
      <c r="I369" s="13" t="s">
        <v>2038</v>
      </c>
      <c r="J369" s="11" t="s">
        <v>179</v>
      </c>
      <c r="K369" s="11"/>
      <c r="L369" s="11" t="s">
        <v>179</v>
      </c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2:33" ht="28.15" customHeight="1" x14ac:dyDescent="0.15">
      <c r="B370" s="10" t="s">
        <v>1317</v>
      </c>
      <c r="C370" s="11" t="s">
        <v>31</v>
      </c>
      <c r="D370" s="12" t="s">
        <v>1352</v>
      </c>
      <c r="E370" s="13" t="s">
        <v>1353</v>
      </c>
      <c r="F370" s="13" t="s">
        <v>1354</v>
      </c>
      <c r="G370" s="16"/>
      <c r="H370" s="16"/>
      <c r="I370" s="13" t="s">
        <v>2033</v>
      </c>
      <c r="J370" s="11" t="s">
        <v>172</v>
      </c>
      <c r="K370" s="11" t="s">
        <v>173</v>
      </c>
      <c r="L370" s="11" t="s">
        <v>172</v>
      </c>
      <c r="M370" s="11" t="s">
        <v>172</v>
      </c>
      <c r="N370" s="11"/>
      <c r="O370" s="11" t="s">
        <v>172</v>
      </c>
      <c r="P370" s="11"/>
      <c r="Q370" s="11"/>
      <c r="R370" s="11" t="s">
        <v>172</v>
      </c>
      <c r="S370" s="11" t="s">
        <v>172</v>
      </c>
      <c r="T370" s="11" t="s">
        <v>172</v>
      </c>
      <c r="U370" s="11" t="s">
        <v>172</v>
      </c>
      <c r="V370" s="11" t="s">
        <v>172</v>
      </c>
      <c r="W370" s="11" t="s">
        <v>172</v>
      </c>
      <c r="X370" s="11" t="s">
        <v>172</v>
      </c>
      <c r="Y370" s="11" t="s">
        <v>172</v>
      </c>
      <c r="Z370" s="11" t="s">
        <v>172</v>
      </c>
      <c r="AA370" s="11" t="s">
        <v>172</v>
      </c>
      <c r="AB370" s="11" t="s">
        <v>172</v>
      </c>
      <c r="AC370" s="11" t="s">
        <v>172</v>
      </c>
      <c r="AD370" s="11" t="s">
        <v>172</v>
      </c>
      <c r="AE370" s="11" t="s">
        <v>172</v>
      </c>
      <c r="AF370" s="11" t="s">
        <v>174</v>
      </c>
      <c r="AG370" s="11"/>
    </row>
    <row r="371" spans="2:33" ht="28.15" customHeight="1" x14ac:dyDescent="0.15">
      <c r="B371" s="10" t="s">
        <v>1317</v>
      </c>
      <c r="C371" s="11" t="s">
        <v>31</v>
      </c>
      <c r="D371" s="12" t="s">
        <v>1355</v>
      </c>
      <c r="E371" s="13" t="s">
        <v>1356</v>
      </c>
      <c r="F371" s="13" t="s">
        <v>1357</v>
      </c>
      <c r="G371" s="10" t="s">
        <v>171</v>
      </c>
      <c r="H371" s="16" t="str">
        <f>HYPERLINK("#", "http://www.ota-clin.com")</f>
        <v>http://www.ota-clin.com</v>
      </c>
      <c r="I371" s="13" t="s">
        <v>2224</v>
      </c>
      <c r="J371" s="11" t="s">
        <v>172</v>
      </c>
      <c r="K371" s="11" t="s">
        <v>204</v>
      </c>
      <c r="L371" s="11" t="s">
        <v>172</v>
      </c>
      <c r="M371" s="11" t="s">
        <v>172</v>
      </c>
      <c r="N371" s="11" t="s">
        <v>187</v>
      </c>
      <c r="O371" s="11" t="s">
        <v>187</v>
      </c>
      <c r="P371" s="11"/>
      <c r="Q371" s="11" t="s">
        <v>187</v>
      </c>
      <c r="R371" s="11" t="s">
        <v>179</v>
      </c>
      <c r="S371" s="11" t="s">
        <v>172</v>
      </c>
      <c r="T371" s="11" t="s">
        <v>172</v>
      </c>
      <c r="U371" s="11" t="s">
        <v>172</v>
      </c>
      <c r="V371" s="11" t="s">
        <v>187</v>
      </c>
      <c r="W371" s="11" t="s">
        <v>187</v>
      </c>
      <c r="X371" s="11" t="s">
        <v>172</v>
      </c>
      <c r="Y371" s="11" t="s">
        <v>172</v>
      </c>
      <c r="Z371" s="11" t="s">
        <v>187</v>
      </c>
      <c r="AA371" s="11" t="s">
        <v>187</v>
      </c>
      <c r="AB371" s="11" t="s">
        <v>187</v>
      </c>
      <c r="AC371" s="11" t="s">
        <v>187</v>
      </c>
      <c r="AD371" s="11" t="s">
        <v>187</v>
      </c>
      <c r="AE371" s="11" t="s">
        <v>187</v>
      </c>
      <c r="AF371" s="11" t="s">
        <v>174</v>
      </c>
      <c r="AG371" s="11"/>
    </row>
    <row r="372" spans="2:33" ht="28.15" customHeight="1" x14ac:dyDescent="0.15">
      <c r="B372" s="10" t="s">
        <v>1317</v>
      </c>
      <c r="C372" s="11" t="s">
        <v>31</v>
      </c>
      <c r="D372" s="12" t="s">
        <v>1358</v>
      </c>
      <c r="E372" s="13" t="s">
        <v>1359</v>
      </c>
      <c r="F372" s="13" t="s">
        <v>1360</v>
      </c>
      <c r="G372" s="16"/>
      <c r="H372" s="16"/>
      <c r="I372" s="13" t="s">
        <v>2055</v>
      </c>
      <c r="J372" s="11"/>
      <c r="K372" s="11"/>
      <c r="L372" s="11"/>
      <c r="M372" s="11"/>
      <c r="N372" s="11"/>
      <c r="O372" s="11"/>
      <c r="P372" s="11"/>
      <c r="Q372" s="11"/>
      <c r="R372" s="11"/>
      <c r="S372" s="11" t="s">
        <v>179</v>
      </c>
      <c r="T372" s="11" t="s">
        <v>172</v>
      </c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2:33" ht="70.150000000000006" customHeight="1" x14ac:dyDescent="0.15">
      <c r="B373" s="10" t="s">
        <v>1317</v>
      </c>
      <c r="C373" s="11" t="s">
        <v>31</v>
      </c>
      <c r="D373" s="12" t="s">
        <v>1361</v>
      </c>
      <c r="E373" s="13" t="s">
        <v>1362</v>
      </c>
      <c r="F373" s="13" t="s">
        <v>1363</v>
      </c>
      <c r="G373" s="10" t="s">
        <v>171</v>
      </c>
      <c r="H373" s="16" t="str">
        <f>HYPERLINK("#", "https://www.terasawa-h.jp")</f>
        <v>https://www.terasawa-h.jp</v>
      </c>
      <c r="I373" s="13" t="s">
        <v>2225</v>
      </c>
      <c r="J373" s="11" t="s">
        <v>172</v>
      </c>
      <c r="K373" s="11" t="s">
        <v>1364</v>
      </c>
      <c r="L373" s="11" t="s">
        <v>172</v>
      </c>
      <c r="M373" s="11" t="s">
        <v>172</v>
      </c>
      <c r="N373" s="11" t="s">
        <v>187</v>
      </c>
      <c r="O373" s="11" t="s">
        <v>187</v>
      </c>
      <c r="P373" s="11" t="s">
        <v>179</v>
      </c>
      <c r="Q373" s="11" t="s">
        <v>187</v>
      </c>
      <c r="R373" s="11" t="s">
        <v>179</v>
      </c>
      <c r="S373" s="11" t="s">
        <v>172</v>
      </c>
      <c r="T373" s="11" t="s">
        <v>172</v>
      </c>
      <c r="U373" s="11" t="s">
        <v>172</v>
      </c>
      <c r="V373" s="11" t="s">
        <v>187</v>
      </c>
      <c r="W373" s="11" t="s">
        <v>187</v>
      </c>
      <c r="X373" s="11" t="s">
        <v>172</v>
      </c>
      <c r="Y373" s="11" t="s">
        <v>172</v>
      </c>
      <c r="Z373" s="11" t="s">
        <v>172</v>
      </c>
      <c r="AA373" s="11" t="s">
        <v>187</v>
      </c>
      <c r="AB373" s="11" t="s">
        <v>187</v>
      </c>
      <c r="AC373" s="11" t="s">
        <v>172</v>
      </c>
      <c r="AD373" s="11" t="s">
        <v>172</v>
      </c>
      <c r="AE373" s="11" t="s">
        <v>172</v>
      </c>
      <c r="AF373" s="11" t="s">
        <v>174</v>
      </c>
      <c r="AG373" s="11" t="s">
        <v>1365</v>
      </c>
    </row>
    <row r="374" spans="2:33" ht="28.15" customHeight="1" x14ac:dyDescent="0.15">
      <c r="B374" s="10" t="s">
        <v>1317</v>
      </c>
      <c r="C374" s="11" t="s">
        <v>31</v>
      </c>
      <c r="D374" s="12" t="s">
        <v>1366</v>
      </c>
      <c r="E374" s="13" t="s">
        <v>1367</v>
      </c>
      <c r="F374" s="13" t="s">
        <v>1368</v>
      </c>
      <c r="G374" s="16"/>
      <c r="H374" s="16" t="s">
        <v>187</v>
      </c>
      <c r="I374" s="13" t="s">
        <v>2112</v>
      </c>
      <c r="J374" s="11" t="s">
        <v>172</v>
      </c>
      <c r="K374" s="11" t="s">
        <v>208</v>
      </c>
      <c r="L374" s="11" t="s">
        <v>172</v>
      </c>
      <c r="M374" s="11" t="s">
        <v>172</v>
      </c>
      <c r="N374" s="11"/>
      <c r="O374" s="11"/>
      <c r="P374" s="11"/>
      <c r="Q374" s="11"/>
      <c r="R374" s="11" t="s">
        <v>172</v>
      </c>
      <c r="S374" s="11" t="s">
        <v>172</v>
      </c>
      <c r="T374" s="11" t="s">
        <v>172</v>
      </c>
      <c r="U374" s="11"/>
      <c r="V374" s="11" t="s">
        <v>187</v>
      </c>
      <c r="W374" s="11" t="s">
        <v>187</v>
      </c>
      <c r="X374" s="11" t="s">
        <v>172</v>
      </c>
      <c r="Y374" s="11"/>
      <c r="Z374" s="11"/>
      <c r="AA374" s="11"/>
      <c r="AB374" s="11" t="s">
        <v>187</v>
      </c>
      <c r="AC374" s="11" t="s">
        <v>187</v>
      </c>
      <c r="AD374" s="11" t="s">
        <v>187</v>
      </c>
      <c r="AE374" s="11" t="s">
        <v>187</v>
      </c>
      <c r="AF374" s="11" t="s">
        <v>174</v>
      </c>
      <c r="AG374" s="11"/>
    </row>
    <row r="375" spans="2:33" ht="28.15" customHeight="1" x14ac:dyDescent="0.15">
      <c r="B375" s="10" t="s">
        <v>1369</v>
      </c>
      <c r="C375" s="11" t="s">
        <v>49</v>
      </c>
      <c r="D375" s="12" t="s">
        <v>1370</v>
      </c>
      <c r="E375" s="13" t="s">
        <v>1371</v>
      </c>
      <c r="F375" s="13" t="s">
        <v>1372</v>
      </c>
      <c r="G375" s="17"/>
      <c r="H375" s="16"/>
      <c r="I375" s="13" t="s">
        <v>2226</v>
      </c>
      <c r="J375" s="11"/>
      <c r="K375" s="11"/>
      <c r="L375" s="11"/>
      <c r="M375" s="11"/>
      <c r="N375" s="11"/>
      <c r="O375" s="11" t="s">
        <v>179</v>
      </c>
      <c r="P375" s="11"/>
      <c r="Q375" s="11"/>
      <c r="R375" s="11"/>
      <c r="S375" s="11" t="s">
        <v>172</v>
      </c>
      <c r="T375" s="11" t="s">
        <v>172</v>
      </c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2:33" ht="28.15" customHeight="1" x14ac:dyDescent="0.15">
      <c r="B376" s="10" t="s">
        <v>1369</v>
      </c>
      <c r="C376" s="11" t="s">
        <v>49</v>
      </c>
      <c r="D376" s="12" t="s">
        <v>1373</v>
      </c>
      <c r="E376" s="13" t="s">
        <v>1374</v>
      </c>
      <c r="F376" s="13" t="s">
        <v>1375</v>
      </c>
      <c r="G376" s="18" t="s">
        <v>171</v>
      </c>
      <c r="H376" s="16" t="str">
        <f>HYPERLINK("#", "https://himeno-icho-clinic.com")</f>
        <v>https://himeno-icho-clinic.com</v>
      </c>
      <c r="I376" s="13" t="s">
        <v>2227</v>
      </c>
      <c r="J376" s="11" t="s">
        <v>172</v>
      </c>
      <c r="K376" s="11" t="s">
        <v>208</v>
      </c>
      <c r="L376" s="11" t="s">
        <v>172</v>
      </c>
      <c r="M376" s="11" t="s">
        <v>172</v>
      </c>
      <c r="N376" s="11"/>
      <c r="O376" s="11"/>
      <c r="P376" s="11"/>
      <c r="Q376" s="11"/>
      <c r="R376" s="11" t="s">
        <v>179</v>
      </c>
      <c r="S376" s="11"/>
      <c r="T376" s="11"/>
      <c r="U376" s="11" t="s">
        <v>172</v>
      </c>
      <c r="V376" s="11"/>
      <c r="W376" s="11"/>
      <c r="X376" s="11" t="s">
        <v>172</v>
      </c>
      <c r="Y376" s="11"/>
      <c r="Z376" s="11"/>
      <c r="AA376" s="11"/>
      <c r="AB376" s="11"/>
      <c r="AC376" s="11"/>
      <c r="AD376" s="11"/>
      <c r="AE376" s="11"/>
      <c r="AF376" s="11" t="s">
        <v>174</v>
      </c>
      <c r="AG376" s="11"/>
    </row>
    <row r="377" spans="2:33" ht="42" customHeight="1" x14ac:dyDescent="0.15">
      <c r="B377" s="10" t="s">
        <v>1369</v>
      </c>
      <c r="C377" s="11" t="s">
        <v>49</v>
      </c>
      <c r="D377" s="12" t="s">
        <v>1376</v>
      </c>
      <c r="E377" s="13" t="s">
        <v>1377</v>
      </c>
      <c r="F377" s="13" t="s">
        <v>1378</v>
      </c>
      <c r="G377" s="18" t="s">
        <v>171</v>
      </c>
      <c r="H377" s="16" t="str">
        <f>HYPERLINK("#", "http://takeyacl.sakura.ne.jp/")</f>
        <v>http://takeyacl.sakura.ne.jp/</v>
      </c>
      <c r="I377" s="13" t="s">
        <v>2228</v>
      </c>
      <c r="J377" s="11" t="s">
        <v>172</v>
      </c>
      <c r="K377" s="11" t="s">
        <v>183</v>
      </c>
      <c r="L377" s="11" t="s">
        <v>172</v>
      </c>
      <c r="M377" s="11" t="s">
        <v>179</v>
      </c>
      <c r="N377" s="11"/>
      <c r="O377" s="11" t="s">
        <v>179</v>
      </c>
      <c r="P377" s="11"/>
      <c r="Q377" s="11"/>
      <c r="R377" s="11" t="s">
        <v>179</v>
      </c>
      <c r="S377" s="11" t="s">
        <v>172</v>
      </c>
      <c r="T377" s="11" t="s">
        <v>172</v>
      </c>
      <c r="U377" s="11" t="s">
        <v>172</v>
      </c>
      <c r="V377" s="11"/>
      <c r="W377" s="11"/>
      <c r="X377" s="11" t="s">
        <v>172</v>
      </c>
      <c r="Y377" s="11" t="s">
        <v>172</v>
      </c>
      <c r="Z377" s="11"/>
      <c r="AA377" s="11"/>
      <c r="AB377" s="11"/>
      <c r="AC377" s="11"/>
      <c r="AD377" s="11"/>
      <c r="AE377" s="11"/>
      <c r="AF377" s="11" t="s">
        <v>174</v>
      </c>
      <c r="AG377" s="11"/>
    </row>
    <row r="378" spans="2:33" ht="28.15" customHeight="1" x14ac:dyDescent="0.15">
      <c r="B378" s="10" t="s">
        <v>1369</v>
      </c>
      <c r="C378" s="11" t="s">
        <v>49</v>
      </c>
      <c r="D378" s="12" t="s">
        <v>1379</v>
      </c>
      <c r="E378" s="13" t="s">
        <v>1380</v>
      </c>
      <c r="F378" s="13" t="s">
        <v>1381</v>
      </c>
      <c r="G378" s="18" t="s">
        <v>171</v>
      </c>
      <c r="H378" s="16" t="str">
        <f>HYPERLINK("#", "http://hayashiclinic-fukuoka.jp")</f>
        <v>http://hayashiclinic-fukuoka.jp</v>
      </c>
      <c r="I378" s="13" t="s">
        <v>2229</v>
      </c>
      <c r="J378" s="11"/>
      <c r="K378" s="11"/>
      <c r="L378" s="11" t="s">
        <v>172</v>
      </c>
      <c r="M378" s="11" t="s">
        <v>179</v>
      </c>
      <c r="N378" s="11"/>
      <c r="O378" s="11"/>
      <c r="P378" s="11"/>
      <c r="Q378" s="11"/>
      <c r="R378" s="11"/>
      <c r="S378" s="11"/>
      <c r="T378" s="11"/>
      <c r="U378" s="11" t="s">
        <v>172</v>
      </c>
      <c r="V378" s="11"/>
      <c r="W378" s="11"/>
      <c r="X378" s="11"/>
      <c r="Y378" s="11"/>
      <c r="Z378" s="11"/>
      <c r="AA378" s="11"/>
      <c r="AB378" s="11" t="s">
        <v>172</v>
      </c>
      <c r="AC378" s="11" t="s">
        <v>172</v>
      </c>
      <c r="AD378" s="11"/>
      <c r="AE378" s="11"/>
      <c r="AF378" s="11"/>
      <c r="AG378" s="11"/>
    </row>
    <row r="379" spans="2:33" ht="28.15" customHeight="1" x14ac:dyDescent="0.15">
      <c r="B379" s="10" t="s">
        <v>1369</v>
      </c>
      <c r="C379" s="11" t="s">
        <v>131</v>
      </c>
      <c r="D379" s="12" t="s">
        <v>1382</v>
      </c>
      <c r="E379" s="13" t="s">
        <v>1383</v>
      </c>
      <c r="F379" s="13" t="s">
        <v>1384</v>
      </c>
      <c r="G379" s="18" t="s">
        <v>171</v>
      </c>
      <c r="H379" s="16" t="str">
        <f>HYPERLINK("#", "http://www.urataclinic.com/")</f>
        <v>http://www.urataclinic.com/</v>
      </c>
      <c r="I379" s="13" t="s">
        <v>2039</v>
      </c>
      <c r="J379" s="11"/>
      <c r="K379" s="11"/>
      <c r="L379" s="11"/>
      <c r="M379" s="11"/>
      <c r="N379" s="11"/>
      <c r="O379" s="11"/>
      <c r="P379" s="11" t="s">
        <v>172</v>
      </c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2:33" ht="28.15" customHeight="1" x14ac:dyDescent="0.15">
      <c r="B380" s="10" t="s">
        <v>1369</v>
      </c>
      <c r="C380" s="11" t="s">
        <v>131</v>
      </c>
      <c r="D380" s="12" t="s">
        <v>1385</v>
      </c>
      <c r="E380" s="13" t="s">
        <v>1386</v>
      </c>
      <c r="F380" s="13" t="s">
        <v>1387</v>
      </c>
      <c r="G380" s="18" t="s">
        <v>171</v>
      </c>
      <c r="H380" s="16" t="str">
        <f>HYPERLINK("#", "https://www.wakahisa.or.jp")</f>
        <v>https://www.wakahisa.or.jp</v>
      </c>
      <c r="I380" s="13" t="s">
        <v>2091</v>
      </c>
      <c r="J380" s="11" t="s">
        <v>179</v>
      </c>
      <c r="K380" s="11" t="s">
        <v>208</v>
      </c>
      <c r="L380" s="11" t="s">
        <v>179</v>
      </c>
      <c r="M380" s="11" t="s">
        <v>172</v>
      </c>
      <c r="N380" s="11"/>
      <c r="O380" s="11" t="s">
        <v>172</v>
      </c>
      <c r="P380" s="11"/>
      <c r="Q380" s="11"/>
      <c r="R380" s="11"/>
      <c r="S380" s="11" t="s">
        <v>172</v>
      </c>
      <c r="T380" s="11" t="s">
        <v>172</v>
      </c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>
        <v>305</v>
      </c>
    </row>
    <row r="381" spans="2:33" ht="28.15" customHeight="1" x14ac:dyDescent="0.15">
      <c r="B381" s="10" t="s">
        <v>1369</v>
      </c>
      <c r="C381" s="11" t="s">
        <v>131</v>
      </c>
      <c r="D381" s="12" t="s">
        <v>1388</v>
      </c>
      <c r="E381" s="13" t="s">
        <v>1389</v>
      </c>
      <c r="F381" s="13" t="s">
        <v>1390</v>
      </c>
      <c r="G381" s="16"/>
      <c r="H381" s="16"/>
      <c r="I381" s="13" t="s">
        <v>2062</v>
      </c>
      <c r="J381" s="11" t="s">
        <v>179</v>
      </c>
      <c r="K381" s="11" t="s">
        <v>220</v>
      </c>
      <c r="L381" s="11" t="s">
        <v>172</v>
      </c>
      <c r="M381" s="11" t="s">
        <v>179</v>
      </c>
      <c r="N381" s="11"/>
      <c r="O381" s="11" t="s">
        <v>179</v>
      </c>
      <c r="P381" s="11"/>
      <c r="Q381" s="11" t="s">
        <v>179</v>
      </c>
      <c r="R381" s="11"/>
      <c r="S381" s="11" t="s">
        <v>179</v>
      </c>
      <c r="T381" s="11" t="s">
        <v>172</v>
      </c>
      <c r="U381" s="11"/>
      <c r="V381" s="11"/>
      <c r="W381" s="11"/>
      <c r="X381" s="11" t="s">
        <v>172</v>
      </c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2:33" ht="28.15" customHeight="1" x14ac:dyDescent="0.15">
      <c r="B382" s="10" t="s">
        <v>1391</v>
      </c>
      <c r="C382" s="11" t="s">
        <v>92</v>
      </c>
      <c r="D382" s="12" t="s">
        <v>1392</v>
      </c>
      <c r="E382" s="13" t="s">
        <v>1393</v>
      </c>
      <c r="F382" s="13" t="s">
        <v>1394</v>
      </c>
      <c r="G382" s="10" t="s">
        <v>171</v>
      </c>
      <c r="H382" s="16" t="str">
        <f>HYPERLINK("#", "https://www.hinoki-kai.com/clinic/")</f>
        <v>https://www.hinoki-kai.com/clinic/</v>
      </c>
      <c r="I382" s="13" t="s">
        <v>2033</v>
      </c>
      <c r="J382" s="11" t="s">
        <v>179</v>
      </c>
      <c r="K382" s="11" t="s">
        <v>208</v>
      </c>
      <c r="L382" s="11" t="s">
        <v>179</v>
      </c>
      <c r="M382" s="11" t="s">
        <v>179</v>
      </c>
      <c r="N382" s="11"/>
      <c r="O382" s="11" t="s">
        <v>179</v>
      </c>
      <c r="P382" s="11"/>
      <c r="Q382" s="11" t="s">
        <v>179</v>
      </c>
      <c r="R382" s="11" t="s">
        <v>179</v>
      </c>
      <c r="S382" s="11" t="s">
        <v>179</v>
      </c>
      <c r="T382" s="11" t="s">
        <v>172</v>
      </c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2:33" ht="28.15" customHeight="1" x14ac:dyDescent="0.15">
      <c r="B383" s="10" t="s">
        <v>1391</v>
      </c>
      <c r="C383" s="11" t="s">
        <v>92</v>
      </c>
      <c r="D383" s="12" t="s">
        <v>1395</v>
      </c>
      <c r="E383" s="13" t="s">
        <v>1396</v>
      </c>
      <c r="F383" s="13" t="s">
        <v>1397</v>
      </c>
      <c r="G383" s="18" t="s">
        <v>171</v>
      </c>
      <c r="H383" s="16" t="str">
        <f>HYPERLINK("#", "http://www.meotoiwa.com")</f>
        <v>http://www.meotoiwa.com</v>
      </c>
      <c r="I383" s="13" t="s">
        <v>2156</v>
      </c>
      <c r="J383" s="11" t="s">
        <v>179</v>
      </c>
      <c r="K383" s="11" t="s">
        <v>208</v>
      </c>
      <c r="L383" s="11" t="s">
        <v>179</v>
      </c>
      <c r="M383" s="11" t="s">
        <v>179</v>
      </c>
      <c r="N383" s="11" t="s">
        <v>172</v>
      </c>
      <c r="O383" s="11" t="s">
        <v>172</v>
      </c>
      <c r="P383" s="11" t="s">
        <v>179</v>
      </c>
      <c r="Q383" s="11" t="s">
        <v>172</v>
      </c>
      <c r="R383" s="11" t="s">
        <v>179</v>
      </c>
      <c r="S383" s="11" t="s">
        <v>172</v>
      </c>
      <c r="T383" s="11" t="s">
        <v>187</v>
      </c>
      <c r="U383" s="11" t="s">
        <v>187</v>
      </c>
      <c r="V383" s="11" t="s">
        <v>172</v>
      </c>
      <c r="W383" s="11" t="s">
        <v>187</v>
      </c>
      <c r="X383" s="11" t="s">
        <v>172</v>
      </c>
      <c r="Y383" s="11" t="s">
        <v>172</v>
      </c>
      <c r="Z383" s="11" t="s">
        <v>172</v>
      </c>
      <c r="AA383" s="11" t="s">
        <v>172</v>
      </c>
      <c r="AB383" s="11" t="s">
        <v>172</v>
      </c>
      <c r="AC383" s="11" t="s">
        <v>172</v>
      </c>
      <c r="AD383" s="11" t="s">
        <v>187</v>
      </c>
      <c r="AE383" s="11" t="s">
        <v>187</v>
      </c>
      <c r="AF383" s="11" t="s">
        <v>174</v>
      </c>
      <c r="AG383" s="11" t="s">
        <v>1398</v>
      </c>
    </row>
    <row r="384" spans="2:33" ht="28.15" customHeight="1" x14ac:dyDescent="0.15">
      <c r="B384" s="10" t="s">
        <v>1391</v>
      </c>
      <c r="C384" s="11" t="s">
        <v>92</v>
      </c>
      <c r="D384" s="12" t="s">
        <v>1403</v>
      </c>
      <c r="E384" s="13" t="s">
        <v>1404</v>
      </c>
      <c r="F384" s="13" t="s">
        <v>1405</v>
      </c>
      <c r="G384" s="16"/>
      <c r="H384" s="16"/>
      <c r="I384" s="13" t="s">
        <v>2230</v>
      </c>
      <c r="J384" s="11" t="s">
        <v>172</v>
      </c>
      <c r="K384" s="11" t="s">
        <v>208</v>
      </c>
      <c r="L384" s="11" t="s">
        <v>172</v>
      </c>
      <c r="M384" s="11" t="s">
        <v>179</v>
      </c>
      <c r="N384" s="11"/>
      <c r="O384" s="11"/>
      <c r="P384" s="11" t="s">
        <v>179</v>
      </c>
      <c r="Q384" s="11"/>
      <c r="R384" s="11" t="s">
        <v>179</v>
      </c>
      <c r="S384" s="11" t="s">
        <v>172</v>
      </c>
      <c r="T384" s="11" t="s">
        <v>172</v>
      </c>
      <c r="U384" s="11" t="s">
        <v>172</v>
      </c>
      <c r="V384" s="11"/>
      <c r="W384" s="11"/>
      <c r="X384" s="11" t="s">
        <v>172</v>
      </c>
      <c r="Y384" s="11"/>
      <c r="Z384" s="11"/>
      <c r="AA384" s="11" t="s">
        <v>172</v>
      </c>
      <c r="AB384" s="11"/>
      <c r="AC384" s="11"/>
      <c r="AD384" s="11"/>
      <c r="AE384" s="11"/>
      <c r="AF384" s="11"/>
      <c r="AG384" s="11"/>
    </row>
    <row r="385" spans="2:33" ht="28.15" customHeight="1" x14ac:dyDescent="0.15">
      <c r="B385" s="10" t="s">
        <v>1391</v>
      </c>
      <c r="C385" s="11" t="s">
        <v>92</v>
      </c>
      <c r="D385" s="12" t="s">
        <v>1406</v>
      </c>
      <c r="E385" s="13" t="s">
        <v>1407</v>
      </c>
      <c r="F385" s="13" t="s">
        <v>1408</v>
      </c>
      <c r="G385" s="16"/>
      <c r="H385" s="16"/>
      <c r="I385" s="13" t="s">
        <v>2210</v>
      </c>
      <c r="J385" s="11"/>
      <c r="K385" s="11"/>
      <c r="L385" s="11" t="s">
        <v>179</v>
      </c>
      <c r="M385" s="11" t="s">
        <v>179</v>
      </c>
      <c r="N385" s="11"/>
      <c r="O385" s="11" t="s">
        <v>179</v>
      </c>
      <c r="P385" s="11"/>
      <c r="Q385" s="11"/>
      <c r="R385" s="11" t="s">
        <v>179</v>
      </c>
      <c r="S385" s="11" t="s">
        <v>179</v>
      </c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2:33" ht="28.15" customHeight="1" x14ac:dyDescent="0.15">
      <c r="B386" s="10" t="s">
        <v>1391</v>
      </c>
      <c r="C386" s="11" t="s">
        <v>92</v>
      </c>
      <c r="D386" s="12" t="s">
        <v>1409</v>
      </c>
      <c r="E386" s="13" t="s">
        <v>1410</v>
      </c>
      <c r="F386" s="13" t="s">
        <v>1411</v>
      </c>
      <c r="G386" s="10" t="s">
        <v>171</v>
      </c>
      <c r="H386" s="16" t="str">
        <f>HYPERLINK("#", "https://www.f-shinwa.jp/")</f>
        <v>https://www.f-shinwa.jp/</v>
      </c>
      <c r="I386" s="13" t="s">
        <v>2231</v>
      </c>
      <c r="J386" s="11" t="s">
        <v>179</v>
      </c>
      <c r="K386" s="11" t="s">
        <v>981</v>
      </c>
      <c r="L386" s="11" t="s">
        <v>179</v>
      </c>
      <c r="M386" s="11" t="s">
        <v>179</v>
      </c>
      <c r="N386" s="11" t="s">
        <v>187</v>
      </c>
      <c r="O386" s="11" t="s">
        <v>187</v>
      </c>
      <c r="P386" s="11"/>
      <c r="Q386" s="11" t="s">
        <v>179</v>
      </c>
      <c r="R386" s="11" t="s">
        <v>179</v>
      </c>
      <c r="S386" s="11" t="s">
        <v>172</v>
      </c>
      <c r="T386" s="11" t="s">
        <v>172</v>
      </c>
      <c r="U386" s="11" t="s">
        <v>172</v>
      </c>
      <c r="V386" s="11" t="s">
        <v>172</v>
      </c>
      <c r="W386" s="11" t="s">
        <v>187</v>
      </c>
      <c r="X386" s="11" t="s">
        <v>172</v>
      </c>
      <c r="Y386" s="11" t="s">
        <v>172</v>
      </c>
      <c r="Z386" s="11" t="s">
        <v>172</v>
      </c>
      <c r="AA386" s="11" t="s">
        <v>172</v>
      </c>
      <c r="AB386" s="11" t="s">
        <v>172</v>
      </c>
      <c r="AC386" s="11" t="s">
        <v>172</v>
      </c>
      <c r="AD386" s="11" t="s">
        <v>172</v>
      </c>
      <c r="AE386" s="11" t="s">
        <v>187</v>
      </c>
      <c r="AF386" s="11" t="s">
        <v>174</v>
      </c>
      <c r="AG386" s="11" t="s">
        <v>1412</v>
      </c>
    </row>
    <row r="387" spans="2:33" ht="42" customHeight="1" x14ac:dyDescent="0.15">
      <c r="B387" s="10" t="s">
        <v>1391</v>
      </c>
      <c r="C387" s="11" t="s">
        <v>110</v>
      </c>
      <c r="D387" s="12" t="s">
        <v>1399</v>
      </c>
      <c r="E387" s="13" t="s">
        <v>1400</v>
      </c>
      <c r="F387" s="13" t="s">
        <v>1401</v>
      </c>
      <c r="G387" s="18" t="s">
        <v>171</v>
      </c>
      <c r="H387" s="16" t="str">
        <f>HYPERLINK("#", "https://moriya-jibi.com/")</f>
        <v>https://moriya-jibi.com/</v>
      </c>
      <c r="I387" s="13" t="s">
        <v>2065</v>
      </c>
      <c r="J387" s="11" t="s">
        <v>172</v>
      </c>
      <c r="K387" s="11" t="s">
        <v>1402</v>
      </c>
      <c r="L387" s="11" t="s">
        <v>172</v>
      </c>
      <c r="M387" s="11" t="s">
        <v>172</v>
      </c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2:33" ht="55.9" customHeight="1" x14ac:dyDescent="0.15">
      <c r="B388" s="11" t="s">
        <v>1413</v>
      </c>
      <c r="C388" s="11" t="s">
        <v>9</v>
      </c>
      <c r="D388" s="12" t="s">
        <v>1414</v>
      </c>
      <c r="E388" s="13" t="s">
        <v>1415</v>
      </c>
      <c r="F388" s="13" t="s">
        <v>1416</v>
      </c>
      <c r="G388" s="10" t="s">
        <v>171</v>
      </c>
      <c r="H388" s="16" t="str">
        <f>HYPERLINK("#", "http://www.kanaya-naika.com")</f>
        <v>http://www.kanaya-naika.com</v>
      </c>
      <c r="I388" s="13" t="s">
        <v>2232</v>
      </c>
      <c r="J388" s="11"/>
      <c r="K388" s="11"/>
      <c r="L388" s="11" t="s">
        <v>172</v>
      </c>
      <c r="M388" s="11"/>
      <c r="N388" s="11"/>
      <c r="O388" s="11"/>
      <c r="P388" s="11" t="s">
        <v>172</v>
      </c>
      <c r="Q388" s="11"/>
      <c r="R388" s="11"/>
      <c r="S388" s="11"/>
      <c r="T388" s="11" t="s">
        <v>172</v>
      </c>
      <c r="U388" s="11"/>
      <c r="V388" s="11"/>
      <c r="W388" s="11"/>
      <c r="X388" s="11" t="s">
        <v>172</v>
      </c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2:33" ht="28.15" customHeight="1" x14ac:dyDescent="0.15">
      <c r="B389" s="11" t="s">
        <v>1413</v>
      </c>
      <c r="C389" s="11" t="s">
        <v>9</v>
      </c>
      <c r="D389" s="12" t="s">
        <v>1417</v>
      </c>
      <c r="E389" s="13" t="s">
        <v>1418</v>
      </c>
      <c r="F389" s="13" t="s">
        <v>1419</v>
      </c>
      <c r="G389" s="16"/>
      <c r="H389" s="16"/>
      <c r="I389" s="13" t="s">
        <v>2233</v>
      </c>
      <c r="J389" s="11" t="s">
        <v>172</v>
      </c>
      <c r="K389" s="11"/>
      <c r="L389" s="11" t="s">
        <v>172</v>
      </c>
      <c r="M389" s="11" t="s">
        <v>172</v>
      </c>
      <c r="N389" s="11" t="s">
        <v>179</v>
      </c>
      <c r="O389" s="11"/>
      <c r="P389" s="11" t="s">
        <v>179</v>
      </c>
      <c r="Q389" s="11"/>
      <c r="R389" s="11" t="s">
        <v>179</v>
      </c>
      <c r="S389" s="11" t="s">
        <v>172</v>
      </c>
      <c r="T389" s="11" t="s">
        <v>172</v>
      </c>
      <c r="U389" s="11" t="s">
        <v>172</v>
      </c>
      <c r="V389" s="11" t="s">
        <v>172</v>
      </c>
      <c r="W389" s="11"/>
      <c r="X389" s="11" t="s">
        <v>172</v>
      </c>
      <c r="Y389" s="11" t="s">
        <v>172</v>
      </c>
      <c r="Z389" s="11" t="s">
        <v>172</v>
      </c>
      <c r="AA389" s="11" t="s">
        <v>172</v>
      </c>
      <c r="AB389" s="11" t="s">
        <v>172</v>
      </c>
      <c r="AC389" s="11" t="s">
        <v>172</v>
      </c>
      <c r="AD389" s="11"/>
      <c r="AE389" s="11" t="s">
        <v>172</v>
      </c>
      <c r="AF389" s="11" t="s">
        <v>174</v>
      </c>
      <c r="AG389" s="11">
        <v>16</v>
      </c>
    </row>
    <row r="390" spans="2:33" ht="42" customHeight="1" x14ac:dyDescent="0.15">
      <c r="B390" s="11" t="s">
        <v>1413</v>
      </c>
      <c r="C390" s="11" t="s">
        <v>9</v>
      </c>
      <c r="D390" s="12" t="s">
        <v>1435</v>
      </c>
      <c r="E390" s="13" t="s">
        <v>1436</v>
      </c>
      <c r="F390" s="13" t="s">
        <v>1437</v>
      </c>
      <c r="G390" s="10" t="s">
        <v>171</v>
      </c>
      <c r="H390" s="16" t="s">
        <v>1438</v>
      </c>
      <c r="I390" s="13" t="s">
        <v>2073</v>
      </c>
      <c r="J390" s="11" t="s">
        <v>179</v>
      </c>
      <c r="K390" s="11" t="s">
        <v>220</v>
      </c>
      <c r="L390" s="11" t="s">
        <v>179</v>
      </c>
      <c r="M390" s="11" t="s">
        <v>172</v>
      </c>
      <c r="N390" s="11"/>
      <c r="O390" s="11"/>
      <c r="P390" s="11"/>
      <c r="Q390" s="11"/>
      <c r="R390" s="11"/>
      <c r="S390" s="11" t="s">
        <v>179</v>
      </c>
      <c r="T390" s="11" t="s">
        <v>172</v>
      </c>
      <c r="U390" s="11"/>
      <c r="V390" s="11"/>
      <c r="W390" s="11"/>
      <c r="X390" s="11" t="s">
        <v>172</v>
      </c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2:33" ht="28.15" customHeight="1" x14ac:dyDescent="0.15">
      <c r="B391" s="11" t="s">
        <v>1413</v>
      </c>
      <c r="C391" s="11" t="s">
        <v>9</v>
      </c>
      <c r="D391" s="12" t="s">
        <v>1439</v>
      </c>
      <c r="E391" s="13" t="s">
        <v>1440</v>
      </c>
      <c r="F391" s="13" t="s">
        <v>1441</v>
      </c>
      <c r="G391" s="16"/>
      <c r="H391" s="16"/>
      <c r="I391" s="13" t="s">
        <v>2229</v>
      </c>
      <c r="J391" s="11" t="s">
        <v>179</v>
      </c>
      <c r="K391" s="11" t="s">
        <v>215</v>
      </c>
      <c r="L391" s="11" t="s">
        <v>179</v>
      </c>
      <c r="M391" s="11" t="s">
        <v>179</v>
      </c>
      <c r="N391" s="11"/>
      <c r="O391" s="11"/>
      <c r="P391" s="11"/>
      <c r="Q391" s="11"/>
      <c r="R391" s="11"/>
      <c r="S391" s="11"/>
      <c r="T391" s="11" t="s">
        <v>172</v>
      </c>
      <c r="U391" s="11"/>
      <c r="V391" s="11"/>
      <c r="W391" s="11"/>
      <c r="X391" s="11" t="s">
        <v>172</v>
      </c>
      <c r="Y391" s="11"/>
      <c r="Z391" s="11"/>
      <c r="AA391" s="11"/>
      <c r="AB391" s="11"/>
      <c r="AC391" s="11"/>
      <c r="AD391" s="11"/>
      <c r="AE391" s="11"/>
      <c r="AF391" s="11" t="s">
        <v>174</v>
      </c>
      <c r="AG391" s="11"/>
    </row>
    <row r="392" spans="2:33" ht="28.15" customHeight="1" x14ac:dyDescent="0.15">
      <c r="B392" s="11" t="s">
        <v>1413</v>
      </c>
      <c r="C392" s="11" t="s">
        <v>9</v>
      </c>
      <c r="D392" s="12" t="s">
        <v>1442</v>
      </c>
      <c r="E392" s="13" t="s">
        <v>1443</v>
      </c>
      <c r="F392" s="13" t="s">
        <v>1444</v>
      </c>
      <c r="G392" s="17"/>
      <c r="H392" s="16"/>
      <c r="I392" s="13" t="s">
        <v>2234</v>
      </c>
      <c r="J392" s="11" t="s">
        <v>179</v>
      </c>
      <c r="K392" s="11"/>
      <c r="L392" s="11" t="s">
        <v>172</v>
      </c>
      <c r="M392" s="11" t="s">
        <v>179</v>
      </c>
      <c r="N392" s="11"/>
      <c r="O392" s="11"/>
      <c r="P392" s="11"/>
      <c r="Q392" s="11"/>
      <c r="R392" s="11" t="s">
        <v>179</v>
      </c>
      <c r="S392" s="11" t="s">
        <v>172</v>
      </c>
      <c r="T392" s="11" t="s">
        <v>172</v>
      </c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2:33" ht="28.15" customHeight="1" x14ac:dyDescent="0.15">
      <c r="B393" s="11" t="s">
        <v>1413</v>
      </c>
      <c r="C393" s="11" t="s">
        <v>9</v>
      </c>
      <c r="D393" s="12" t="s">
        <v>1445</v>
      </c>
      <c r="E393" s="13" t="s">
        <v>1446</v>
      </c>
      <c r="F393" s="13" t="s">
        <v>1447</v>
      </c>
      <c r="G393" s="18" t="s">
        <v>171</v>
      </c>
      <c r="H393" s="16" t="str">
        <f>HYPERLINK("#", "https://www.matsuguchi.jp/")</f>
        <v>https://www.matsuguchi.jp/</v>
      </c>
      <c r="I393" s="13" t="s">
        <v>2235</v>
      </c>
      <c r="J393" s="11" t="s">
        <v>172</v>
      </c>
      <c r="K393" s="11"/>
      <c r="L393" s="11" t="s">
        <v>172</v>
      </c>
      <c r="M393" s="11" t="s">
        <v>172</v>
      </c>
      <c r="N393" s="11"/>
      <c r="O393" s="11" t="s">
        <v>172</v>
      </c>
      <c r="P393" s="11" t="s">
        <v>179</v>
      </c>
      <c r="Q393" s="11" t="s">
        <v>172</v>
      </c>
      <c r="R393" s="11" t="s">
        <v>172</v>
      </c>
      <c r="S393" s="11" t="s">
        <v>172</v>
      </c>
      <c r="T393" s="11" t="s">
        <v>172</v>
      </c>
      <c r="U393" s="11" t="s">
        <v>172</v>
      </c>
      <c r="V393" s="11" t="s">
        <v>172</v>
      </c>
      <c r="W393" s="11" t="s">
        <v>172</v>
      </c>
      <c r="X393" s="11" t="s">
        <v>172</v>
      </c>
      <c r="Y393" s="11" t="s">
        <v>172</v>
      </c>
      <c r="Z393" s="11" t="s">
        <v>172</v>
      </c>
      <c r="AA393" s="11" t="s">
        <v>172</v>
      </c>
      <c r="AB393" s="11" t="s">
        <v>172</v>
      </c>
      <c r="AC393" s="11" t="s">
        <v>172</v>
      </c>
      <c r="AD393" s="11" t="s">
        <v>172</v>
      </c>
      <c r="AE393" s="11" t="s">
        <v>172</v>
      </c>
      <c r="AF393" s="11" t="s">
        <v>174</v>
      </c>
      <c r="AG393" s="11"/>
    </row>
    <row r="394" spans="2:33" ht="28.15" customHeight="1" x14ac:dyDescent="0.15">
      <c r="B394" s="11" t="s">
        <v>1413</v>
      </c>
      <c r="C394" s="11" t="s">
        <v>109</v>
      </c>
      <c r="D394" s="12" t="s">
        <v>1420</v>
      </c>
      <c r="E394" s="13" t="s">
        <v>1421</v>
      </c>
      <c r="F394" s="13" t="s">
        <v>1422</v>
      </c>
      <c r="G394" s="10" t="s">
        <v>171</v>
      </c>
      <c r="H394" s="16" t="str">
        <f>HYPERLINK("#", "http://www.kouikai.jp/ozaki")</f>
        <v>http://www.kouikai.jp/ozaki</v>
      </c>
      <c r="I394" s="13" t="s">
        <v>2054</v>
      </c>
      <c r="J394" s="11" t="s">
        <v>187</v>
      </c>
      <c r="K394" s="11" t="s">
        <v>187</v>
      </c>
      <c r="L394" s="11" t="s">
        <v>179</v>
      </c>
      <c r="M394" s="11" t="s">
        <v>179</v>
      </c>
      <c r="N394" s="11" t="s">
        <v>187</v>
      </c>
      <c r="O394" s="11" t="s">
        <v>187</v>
      </c>
      <c r="P394" s="11"/>
      <c r="Q394" s="11" t="s">
        <v>187</v>
      </c>
      <c r="R394" s="11" t="s">
        <v>187</v>
      </c>
      <c r="S394" s="11" t="s">
        <v>187</v>
      </c>
      <c r="T394" s="11" t="s">
        <v>187</v>
      </c>
      <c r="U394" s="11" t="s">
        <v>187</v>
      </c>
      <c r="V394" s="11" t="s">
        <v>187</v>
      </c>
      <c r="W394" s="11" t="s">
        <v>187</v>
      </c>
      <c r="X394" s="11" t="s">
        <v>187</v>
      </c>
      <c r="Y394" s="11" t="s">
        <v>187</v>
      </c>
      <c r="Z394" s="11" t="s">
        <v>187</v>
      </c>
      <c r="AA394" s="11" t="s">
        <v>187</v>
      </c>
      <c r="AB394" s="11" t="s">
        <v>187</v>
      </c>
      <c r="AC394" s="11" t="s">
        <v>187</v>
      </c>
      <c r="AD394" s="11" t="s">
        <v>187</v>
      </c>
      <c r="AE394" s="11" t="s">
        <v>187</v>
      </c>
      <c r="AF394" s="11"/>
      <c r="AG394" s="11"/>
    </row>
    <row r="395" spans="2:33" ht="28.15" customHeight="1" x14ac:dyDescent="0.15">
      <c r="B395" s="11" t="s">
        <v>1413</v>
      </c>
      <c r="C395" s="11" t="s">
        <v>109</v>
      </c>
      <c r="D395" s="12" t="s">
        <v>1423</v>
      </c>
      <c r="E395" s="13" t="s">
        <v>1424</v>
      </c>
      <c r="F395" s="13" t="s">
        <v>1425</v>
      </c>
      <c r="G395" s="18" t="s">
        <v>171</v>
      </c>
      <c r="H395" s="16" t="str">
        <f>HYPERLINK("#", "https://www.kato-cl.com")</f>
        <v>https://www.kato-cl.com</v>
      </c>
      <c r="I395" s="13" t="s">
        <v>2126</v>
      </c>
      <c r="J395" s="11"/>
      <c r="K395" s="11"/>
      <c r="L395" s="11" t="s">
        <v>179</v>
      </c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2:33" ht="28.15" customHeight="1" x14ac:dyDescent="0.15">
      <c r="B396" s="11" t="s">
        <v>1413</v>
      </c>
      <c r="C396" s="11" t="s">
        <v>109</v>
      </c>
      <c r="D396" s="12" t="s">
        <v>1426</v>
      </c>
      <c r="E396" s="13" t="s">
        <v>1427</v>
      </c>
      <c r="F396" s="13" t="s">
        <v>1428</v>
      </c>
      <c r="G396" s="18" t="s">
        <v>171</v>
      </c>
      <c r="H396" s="16" t="str">
        <f>HYPERLINK("#", "http://www.kouikai.jp/torikai/")</f>
        <v>http://www.kouikai.jp/torikai/</v>
      </c>
      <c r="I396" s="13" t="s">
        <v>2236</v>
      </c>
      <c r="J396" s="11" t="s">
        <v>172</v>
      </c>
      <c r="K396" s="11" t="s">
        <v>173</v>
      </c>
      <c r="L396" s="11"/>
      <c r="M396" s="11"/>
      <c r="N396" s="11"/>
      <c r="O396" s="11" t="s">
        <v>172</v>
      </c>
      <c r="P396" s="11" t="s">
        <v>172</v>
      </c>
      <c r="Q396" s="11"/>
      <c r="R396" s="11" t="s">
        <v>172</v>
      </c>
      <c r="S396" s="11" t="s">
        <v>179</v>
      </c>
      <c r="T396" s="11"/>
      <c r="U396" s="11" t="s">
        <v>172</v>
      </c>
      <c r="V396" s="11" t="s">
        <v>172</v>
      </c>
      <c r="W396" s="11" t="s">
        <v>172</v>
      </c>
      <c r="X396" s="11" t="s">
        <v>172</v>
      </c>
      <c r="Y396" s="11" t="s">
        <v>172</v>
      </c>
      <c r="Z396" s="11" t="s">
        <v>172</v>
      </c>
      <c r="AA396" s="11" t="s">
        <v>172</v>
      </c>
      <c r="AB396" s="11" t="s">
        <v>172</v>
      </c>
      <c r="AC396" s="11" t="s">
        <v>172</v>
      </c>
      <c r="AD396" s="11"/>
      <c r="AE396" s="11"/>
      <c r="AF396" s="11" t="s">
        <v>174</v>
      </c>
      <c r="AG396" s="11">
        <v>177</v>
      </c>
    </row>
    <row r="397" spans="2:33" ht="28.15" customHeight="1" x14ac:dyDescent="0.15">
      <c r="B397" s="11" t="s">
        <v>1413</v>
      </c>
      <c r="C397" s="11" t="s">
        <v>99</v>
      </c>
      <c r="D397" s="12" t="s">
        <v>1429</v>
      </c>
      <c r="E397" s="13" t="s">
        <v>1430</v>
      </c>
      <c r="F397" s="13" t="s">
        <v>1431</v>
      </c>
      <c r="G397" s="17"/>
      <c r="H397" s="16" t="s">
        <v>187</v>
      </c>
      <c r="I397" s="13" t="s">
        <v>2237</v>
      </c>
      <c r="J397" s="11" t="s">
        <v>179</v>
      </c>
      <c r="K397" s="11" t="s">
        <v>215</v>
      </c>
      <c r="L397" s="11" t="s">
        <v>179</v>
      </c>
      <c r="M397" s="11"/>
      <c r="N397" s="11"/>
      <c r="O397" s="11"/>
      <c r="P397" s="11"/>
      <c r="Q397" s="11"/>
      <c r="R397" s="11"/>
      <c r="S397" s="11"/>
      <c r="T397" s="11" t="s">
        <v>187</v>
      </c>
      <c r="U397" s="11" t="s">
        <v>187</v>
      </c>
      <c r="V397" s="11" t="s">
        <v>187</v>
      </c>
      <c r="W397" s="11" t="s">
        <v>187</v>
      </c>
      <c r="X397" s="11" t="s">
        <v>172</v>
      </c>
      <c r="Y397" s="11" t="s">
        <v>187</v>
      </c>
      <c r="Z397" s="11" t="s">
        <v>187</v>
      </c>
      <c r="AA397" s="11" t="s">
        <v>187</v>
      </c>
      <c r="AB397" s="11" t="s">
        <v>187</v>
      </c>
      <c r="AC397" s="11" t="s">
        <v>187</v>
      </c>
      <c r="AD397" s="11" t="s">
        <v>187</v>
      </c>
      <c r="AE397" s="11" t="s">
        <v>187</v>
      </c>
      <c r="AF397" s="11"/>
      <c r="AG397" s="11"/>
    </row>
    <row r="398" spans="2:33" ht="28.15" customHeight="1" x14ac:dyDescent="0.15">
      <c r="B398" s="11" t="s">
        <v>1413</v>
      </c>
      <c r="C398" s="11" t="s">
        <v>99</v>
      </c>
      <c r="D398" s="12" t="s">
        <v>1432</v>
      </c>
      <c r="E398" s="13" t="s">
        <v>1433</v>
      </c>
      <c r="F398" s="13" t="s">
        <v>1434</v>
      </c>
      <c r="G398" s="17"/>
      <c r="H398" s="16"/>
      <c r="I398" s="13" t="s">
        <v>2238</v>
      </c>
      <c r="J398" s="11" t="s">
        <v>172</v>
      </c>
      <c r="K398" s="11" t="s">
        <v>173</v>
      </c>
      <c r="L398" s="11" t="s">
        <v>172</v>
      </c>
      <c r="M398" s="11" t="s">
        <v>172</v>
      </c>
      <c r="N398" s="11"/>
      <c r="O398" s="11" t="s">
        <v>179</v>
      </c>
      <c r="P398" s="11"/>
      <c r="Q398" s="11" t="s">
        <v>179</v>
      </c>
      <c r="R398" s="11" t="s">
        <v>172</v>
      </c>
      <c r="S398" s="11" t="s">
        <v>179</v>
      </c>
      <c r="T398" s="11" t="s">
        <v>172</v>
      </c>
      <c r="U398" s="11" t="s">
        <v>172</v>
      </c>
      <c r="V398" s="11" t="s">
        <v>172</v>
      </c>
      <c r="W398" s="11" t="s">
        <v>172</v>
      </c>
      <c r="X398" s="11" t="s">
        <v>172</v>
      </c>
      <c r="Y398" s="11" t="s">
        <v>172</v>
      </c>
      <c r="Z398" s="11" t="s">
        <v>172</v>
      </c>
      <c r="AA398" s="11" t="s">
        <v>172</v>
      </c>
      <c r="AB398" s="11" t="s">
        <v>172</v>
      </c>
      <c r="AC398" s="11" t="s">
        <v>172</v>
      </c>
      <c r="AD398" s="11" t="s">
        <v>172</v>
      </c>
      <c r="AE398" s="11" t="s">
        <v>172</v>
      </c>
      <c r="AF398" s="11" t="s">
        <v>174</v>
      </c>
      <c r="AG398" s="11"/>
    </row>
    <row r="399" spans="2:33" ht="97.9" customHeight="1" x14ac:dyDescent="0.15">
      <c r="B399" s="11" t="s">
        <v>1448</v>
      </c>
      <c r="C399" s="11" t="s">
        <v>75</v>
      </c>
      <c r="D399" s="12" t="s">
        <v>1452</v>
      </c>
      <c r="E399" s="13" t="s">
        <v>1453</v>
      </c>
      <c r="F399" s="13" t="s">
        <v>1454</v>
      </c>
      <c r="G399" s="18" t="s">
        <v>171</v>
      </c>
      <c r="H399" s="16" t="str">
        <f>HYPERLINK("#", "http://www.seimei-hp.jp")</f>
        <v>http://www.seimei-hp.jp</v>
      </c>
      <c r="I399" s="13" t="s">
        <v>2078</v>
      </c>
      <c r="J399" s="11"/>
      <c r="K399" s="11"/>
      <c r="L399" s="11"/>
      <c r="M399" s="11"/>
      <c r="N399" s="11"/>
      <c r="O399" s="11" t="s">
        <v>353</v>
      </c>
      <c r="P399" s="11" t="s">
        <v>1455</v>
      </c>
      <c r="Q399" s="11"/>
      <c r="R399" s="11"/>
      <c r="S399" s="11" t="s">
        <v>172</v>
      </c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>
        <v>148</v>
      </c>
    </row>
    <row r="400" spans="2:33" ht="28.15" customHeight="1" x14ac:dyDescent="0.15">
      <c r="B400" s="11" t="s">
        <v>1448</v>
      </c>
      <c r="C400" s="11" t="s">
        <v>39</v>
      </c>
      <c r="D400" s="12" t="s">
        <v>1449</v>
      </c>
      <c r="E400" s="13" t="s">
        <v>1450</v>
      </c>
      <c r="F400" s="13" t="s">
        <v>1451</v>
      </c>
      <c r="G400" s="18" t="s">
        <v>171</v>
      </c>
      <c r="H400" s="16" t="str">
        <f>HYPERLINK("#", "https://www.motomuraclinic.net/")</f>
        <v>https://www.motomuraclinic.net/</v>
      </c>
      <c r="I400" s="13" t="s">
        <v>2210</v>
      </c>
      <c r="J400" s="11" t="s">
        <v>172</v>
      </c>
      <c r="K400" s="11" t="s">
        <v>244</v>
      </c>
      <c r="L400" s="11" t="s">
        <v>179</v>
      </c>
      <c r="M400" s="11" t="s">
        <v>172</v>
      </c>
      <c r="N400" s="11"/>
      <c r="O400" s="11"/>
      <c r="P400" s="11"/>
      <c r="Q400" s="11"/>
      <c r="R400" s="11" t="s">
        <v>179</v>
      </c>
      <c r="S400" s="11"/>
      <c r="T400" s="11" t="s">
        <v>172</v>
      </c>
      <c r="U400" s="11" t="s">
        <v>172</v>
      </c>
      <c r="V400" s="11" t="s">
        <v>172</v>
      </c>
      <c r="W400" s="11"/>
      <c r="X400" s="11" t="s">
        <v>172</v>
      </c>
      <c r="Y400" s="11" t="s">
        <v>172</v>
      </c>
      <c r="Z400" s="11" t="s">
        <v>172</v>
      </c>
      <c r="AA400" s="11"/>
      <c r="AB400" s="11" t="s">
        <v>172</v>
      </c>
      <c r="AC400" s="11" t="s">
        <v>172</v>
      </c>
      <c r="AD400" s="11"/>
      <c r="AE400" s="11"/>
      <c r="AF400" s="11" t="s">
        <v>174</v>
      </c>
      <c r="AG400" s="11"/>
    </row>
    <row r="401" spans="2:33" ht="28.15" customHeight="1" x14ac:dyDescent="0.15">
      <c r="B401" s="11" t="s">
        <v>1448</v>
      </c>
      <c r="C401" s="11" t="s">
        <v>39</v>
      </c>
      <c r="D401" s="12" t="s">
        <v>1456</v>
      </c>
      <c r="E401" s="13" t="s">
        <v>1457</v>
      </c>
      <c r="F401" s="13" t="s">
        <v>1458</v>
      </c>
      <c r="G401" s="18" t="s">
        <v>171</v>
      </c>
      <c r="H401" s="16" t="str">
        <f>HYPERLINK("#", "http://ysugao.life.coocan.jp/")</f>
        <v>http://ysugao.life.coocan.jp/</v>
      </c>
      <c r="I401" s="13" t="s">
        <v>2239</v>
      </c>
      <c r="J401" s="11"/>
      <c r="K401" s="11"/>
      <c r="L401" s="11"/>
      <c r="M401" s="11"/>
      <c r="N401" s="11"/>
      <c r="O401" s="11" t="s">
        <v>179</v>
      </c>
      <c r="P401" s="11"/>
      <c r="Q401" s="11"/>
      <c r="R401" s="11"/>
      <c r="S401" s="11" t="s">
        <v>172</v>
      </c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2:33" ht="97.9" customHeight="1" x14ac:dyDescent="0.15">
      <c r="B402" s="11" t="s">
        <v>1448</v>
      </c>
      <c r="C402" s="11" t="s">
        <v>39</v>
      </c>
      <c r="D402" s="12" t="s">
        <v>1459</v>
      </c>
      <c r="E402" s="13" t="s">
        <v>1460</v>
      </c>
      <c r="F402" s="13" t="s">
        <v>1461</v>
      </c>
      <c r="G402" s="18" t="s">
        <v>171</v>
      </c>
      <c r="H402" s="16" t="str">
        <f>HYPERLINK("#", "https://www.hop.fukuoka-u.ac.jp/")</f>
        <v>https://www.hop.fukuoka-u.ac.jp/</v>
      </c>
      <c r="I402" s="13" t="s">
        <v>2240</v>
      </c>
      <c r="J402" s="11"/>
      <c r="K402" s="11"/>
      <c r="L402" s="11"/>
      <c r="M402" s="11"/>
      <c r="N402" s="11"/>
      <c r="O402" s="11"/>
      <c r="P402" s="11"/>
      <c r="Q402" s="11"/>
      <c r="R402" s="11"/>
      <c r="S402" s="11" t="s">
        <v>179</v>
      </c>
      <c r="T402" s="11" t="s">
        <v>172</v>
      </c>
      <c r="U402" s="11" t="s">
        <v>172</v>
      </c>
      <c r="V402" s="11" t="s">
        <v>172</v>
      </c>
      <c r="W402" s="11" t="s">
        <v>172</v>
      </c>
      <c r="X402" s="11" t="s">
        <v>172</v>
      </c>
      <c r="Y402" s="11" t="s">
        <v>172</v>
      </c>
      <c r="Z402" s="11" t="s">
        <v>172</v>
      </c>
      <c r="AA402" s="11" t="s">
        <v>172</v>
      </c>
      <c r="AB402" s="11" t="s">
        <v>172</v>
      </c>
      <c r="AC402" s="11" t="s">
        <v>172</v>
      </c>
      <c r="AD402" s="11" t="s">
        <v>172</v>
      </c>
      <c r="AE402" s="11"/>
      <c r="AF402" s="11"/>
      <c r="AG402" s="11">
        <v>742</v>
      </c>
    </row>
    <row r="403" spans="2:33" ht="42" customHeight="1" x14ac:dyDescent="0.15">
      <c r="B403" s="11" t="s">
        <v>1448</v>
      </c>
      <c r="C403" s="11" t="s">
        <v>39</v>
      </c>
      <c r="D403" s="12" t="s">
        <v>1462</v>
      </c>
      <c r="E403" s="13" t="s">
        <v>1463</v>
      </c>
      <c r="F403" s="13" t="s">
        <v>1464</v>
      </c>
      <c r="G403" s="18" t="s">
        <v>171</v>
      </c>
      <c r="H403" s="16" t="str">
        <f>HYPERLINK("#", "http://website2.infomity.net/8052402/")</f>
        <v>http://website2.infomity.net/8052402/</v>
      </c>
      <c r="I403" s="13" t="s">
        <v>2210</v>
      </c>
      <c r="J403" s="11" t="s">
        <v>179</v>
      </c>
      <c r="K403" s="11" t="s">
        <v>220</v>
      </c>
      <c r="L403" s="11" t="s">
        <v>179</v>
      </c>
      <c r="M403" s="11" t="s">
        <v>179</v>
      </c>
      <c r="N403" s="11"/>
      <c r="O403" s="11" t="s">
        <v>179</v>
      </c>
      <c r="P403" s="11"/>
      <c r="Q403" s="11"/>
      <c r="R403" s="11" t="s">
        <v>179</v>
      </c>
      <c r="S403" s="11" t="s">
        <v>179</v>
      </c>
      <c r="T403" s="11" t="s">
        <v>172</v>
      </c>
      <c r="U403" s="11"/>
      <c r="V403" s="11"/>
      <c r="W403" s="11"/>
      <c r="X403" s="11" t="s">
        <v>172</v>
      </c>
      <c r="Y403" s="11"/>
      <c r="Z403" s="11"/>
      <c r="AA403" s="11"/>
      <c r="AB403" s="11"/>
      <c r="AC403" s="11"/>
      <c r="AD403" s="11"/>
      <c r="AE403" s="11"/>
      <c r="AF403" s="11" t="s">
        <v>174</v>
      </c>
      <c r="AG403" s="11"/>
    </row>
    <row r="404" spans="2:33" ht="28.15" customHeight="1" x14ac:dyDescent="0.15">
      <c r="B404" s="11" t="s">
        <v>1448</v>
      </c>
      <c r="C404" s="11" t="s">
        <v>39</v>
      </c>
      <c r="D404" s="12" t="s">
        <v>1465</v>
      </c>
      <c r="E404" s="13" t="s">
        <v>1466</v>
      </c>
      <c r="F404" s="13" t="s">
        <v>1467</v>
      </c>
      <c r="G404" s="10" t="s">
        <v>171</v>
      </c>
      <c r="H404" s="16" t="str">
        <f>HYPERLINK("#", "https://fukuoka-haraclinic.jp/")</f>
        <v>https://fukuoka-haraclinic.jp/</v>
      </c>
      <c r="I404" s="13" t="s">
        <v>2241</v>
      </c>
      <c r="J404" s="11" t="s">
        <v>172</v>
      </c>
      <c r="K404" s="11"/>
      <c r="L404" s="11" t="s">
        <v>172</v>
      </c>
      <c r="M404" s="11" t="s">
        <v>172</v>
      </c>
      <c r="N404" s="11" t="s">
        <v>179</v>
      </c>
      <c r="O404" s="11" t="s">
        <v>179</v>
      </c>
      <c r="P404" s="11" t="s">
        <v>172</v>
      </c>
      <c r="Q404" s="11" t="s">
        <v>179</v>
      </c>
      <c r="R404" s="11" t="s">
        <v>172</v>
      </c>
      <c r="S404" s="11" t="s">
        <v>172</v>
      </c>
      <c r="T404" s="11" t="s">
        <v>172</v>
      </c>
      <c r="U404" s="11" t="s">
        <v>172</v>
      </c>
      <c r="V404" s="11"/>
      <c r="W404" s="11"/>
      <c r="X404" s="11" t="s">
        <v>172</v>
      </c>
      <c r="Y404" s="11" t="s">
        <v>172</v>
      </c>
      <c r="Z404" s="11" t="s">
        <v>172</v>
      </c>
      <c r="AA404" s="11" t="s">
        <v>172</v>
      </c>
      <c r="AB404" s="11" t="s">
        <v>172</v>
      </c>
      <c r="AC404" s="11" t="s">
        <v>172</v>
      </c>
      <c r="AD404" s="11" t="s">
        <v>172</v>
      </c>
      <c r="AE404" s="11"/>
      <c r="AF404" s="11" t="s">
        <v>174</v>
      </c>
      <c r="AG404" s="11">
        <v>2</v>
      </c>
    </row>
    <row r="405" spans="2:33" ht="28.15" customHeight="1" x14ac:dyDescent="0.15">
      <c r="B405" s="11" t="s">
        <v>1468</v>
      </c>
      <c r="C405" s="11" t="s">
        <v>74</v>
      </c>
      <c r="D405" s="12" t="s">
        <v>1469</v>
      </c>
      <c r="E405" s="13" t="s">
        <v>1470</v>
      </c>
      <c r="F405" s="13" t="s">
        <v>1471</v>
      </c>
      <c r="G405" s="16"/>
      <c r="H405" s="16"/>
      <c r="I405" s="13" t="s">
        <v>2112</v>
      </c>
      <c r="J405" s="11" t="s">
        <v>179</v>
      </c>
      <c r="K405" s="11"/>
      <c r="L405" s="11" t="s">
        <v>179</v>
      </c>
      <c r="M405" s="11" t="s">
        <v>179</v>
      </c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2:33" ht="28.15" customHeight="1" x14ac:dyDescent="0.15">
      <c r="B406" s="11" t="s">
        <v>1468</v>
      </c>
      <c r="C406" s="11" t="s">
        <v>74</v>
      </c>
      <c r="D406" s="12" t="s">
        <v>1472</v>
      </c>
      <c r="E406" s="13" t="s">
        <v>1473</v>
      </c>
      <c r="F406" s="13" t="s">
        <v>1474</v>
      </c>
      <c r="G406" s="10" t="s">
        <v>171</v>
      </c>
      <c r="H406" s="16" t="str">
        <f>HYPERLINK("#", "http://www.hatanaka-ollnlo.clinic.com")</f>
        <v>http://www.hatanaka-ollnlo.clinic.com</v>
      </c>
      <c r="I406" s="13" t="s">
        <v>2242</v>
      </c>
      <c r="J406" s="11"/>
      <c r="K406" s="11"/>
      <c r="L406" s="11"/>
      <c r="M406" s="11" t="s">
        <v>172</v>
      </c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 t="s">
        <v>172</v>
      </c>
      <c r="AD406" s="11"/>
      <c r="AE406" s="11"/>
      <c r="AF406" s="11"/>
      <c r="AG406" s="11"/>
    </row>
    <row r="407" spans="2:33" ht="28.15" customHeight="1" x14ac:dyDescent="0.15">
      <c r="B407" s="11" t="s">
        <v>1468</v>
      </c>
      <c r="C407" s="11" t="s">
        <v>74</v>
      </c>
      <c r="D407" s="12" t="s">
        <v>1475</v>
      </c>
      <c r="E407" s="13" t="s">
        <v>1476</v>
      </c>
      <c r="F407" s="13" t="s">
        <v>1477</v>
      </c>
      <c r="G407" s="10" t="s">
        <v>171</v>
      </c>
      <c r="H407" s="16" t="str">
        <f>HYPERLINK("#", "http://www.shirohana8739.com")</f>
        <v>http://www.shirohana8739.com</v>
      </c>
      <c r="I407" s="13" t="s">
        <v>2243</v>
      </c>
      <c r="J407" s="11" t="s">
        <v>172</v>
      </c>
      <c r="K407" s="11" t="s">
        <v>173</v>
      </c>
      <c r="L407" s="11" t="s">
        <v>179</v>
      </c>
      <c r="M407" s="11" t="s">
        <v>179</v>
      </c>
      <c r="N407" s="11"/>
      <c r="O407" s="11"/>
      <c r="P407" s="11"/>
      <c r="Q407" s="11"/>
      <c r="R407" s="11" t="s">
        <v>172</v>
      </c>
      <c r="S407" s="11" t="s">
        <v>172</v>
      </c>
      <c r="T407" s="11" t="s">
        <v>172</v>
      </c>
      <c r="U407" s="11" t="s">
        <v>172</v>
      </c>
      <c r="V407" s="11" t="s">
        <v>172</v>
      </c>
      <c r="W407" s="11" t="s">
        <v>172</v>
      </c>
      <c r="X407" s="11" t="s">
        <v>172</v>
      </c>
      <c r="Y407" s="11" t="s">
        <v>172</v>
      </c>
      <c r="Z407" s="11" t="s">
        <v>172</v>
      </c>
      <c r="AA407" s="11" t="s">
        <v>172</v>
      </c>
      <c r="AB407" s="11" t="s">
        <v>172</v>
      </c>
      <c r="AC407" s="11" t="s">
        <v>172</v>
      </c>
      <c r="AD407" s="11" t="s">
        <v>172</v>
      </c>
      <c r="AE407" s="11"/>
      <c r="AF407" s="11" t="s">
        <v>174</v>
      </c>
      <c r="AG407" s="11"/>
    </row>
    <row r="408" spans="2:33" ht="28.15" customHeight="1" x14ac:dyDescent="0.15">
      <c r="B408" s="11" t="s">
        <v>1468</v>
      </c>
      <c r="C408" s="11" t="s">
        <v>74</v>
      </c>
      <c r="D408" s="12" t="s">
        <v>1478</v>
      </c>
      <c r="E408" s="13" t="s">
        <v>1479</v>
      </c>
      <c r="F408" s="13" t="s">
        <v>1480</v>
      </c>
      <c r="G408" s="16"/>
      <c r="H408" s="16"/>
      <c r="I408" s="13" t="s">
        <v>2121</v>
      </c>
      <c r="J408" s="11" t="s">
        <v>172</v>
      </c>
      <c r="K408" s="11"/>
      <c r="L408" s="11" t="s">
        <v>172</v>
      </c>
      <c r="M408" s="11" t="s">
        <v>172</v>
      </c>
      <c r="N408" s="11"/>
      <c r="O408" s="11"/>
      <c r="P408" s="11"/>
      <c r="Q408" s="11"/>
      <c r="R408" s="11" t="s">
        <v>172</v>
      </c>
      <c r="S408" s="11" t="s">
        <v>172</v>
      </c>
      <c r="T408" s="11" t="s">
        <v>172</v>
      </c>
      <c r="U408" s="11" t="s">
        <v>172</v>
      </c>
      <c r="V408" s="11"/>
      <c r="W408" s="11"/>
      <c r="X408" s="11" t="s">
        <v>172</v>
      </c>
      <c r="Y408" s="11" t="s">
        <v>172</v>
      </c>
      <c r="Z408" s="11" t="s">
        <v>172</v>
      </c>
      <c r="AA408" s="11" t="s">
        <v>172</v>
      </c>
      <c r="AB408" s="11" t="s">
        <v>172</v>
      </c>
      <c r="AC408" s="11" t="s">
        <v>172</v>
      </c>
      <c r="AD408" s="11"/>
      <c r="AE408" s="11"/>
      <c r="AF408" s="11" t="s">
        <v>174</v>
      </c>
      <c r="AG408" s="11"/>
    </row>
    <row r="409" spans="2:33" ht="28.15" customHeight="1" x14ac:dyDescent="0.15">
      <c r="B409" s="11" t="s">
        <v>1468</v>
      </c>
      <c r="C409" s="11" t="s">
        <v>74</v>
      </c>
      <c r="D409" s="12" t="s">
        <v>1481</v>
      </c>
      <c r="E409" s="13" t="s">
        <v>1482</v>
      </c>
      <c r="F409" s="13" t="s">
        <v>1483</v>
      </c>
      <c r="G409" s="10" t="s">
        <v>171</v>
      </c>
      <c r="H409" s="16" t="str">
        <f>HYPERLINK("#", "http://matunaga.info/")</f>
        <v>http://matunaga.info/</v>
      </c>
      <c r="I409" s="13" t="s">
        <v>2244</v>
      </c>
      <c r="J409" s="11" t="s">
        <v>179</v>
      </c>
      <c r="K409" s="11" t="s">
        <v>208</v>
      </c>
      <c r="L409" s="11" t="s">
        <v>179</v>
      </c>
      <c r="M409" s="11" t="s">
        <v>179</v>
      </c>
      <c r="N409" s="11" t="s">
        <v>179</v>
      </c>
      <c r="O409" s="11" t="s">
        <v>179</v>
      </c>
      <c r="P409" s="11" t="s">
        <v>172</v>
      </c>
      <c r="Q409" s="11" t="s">
        <v>172</v>
      </c>
      <c r="R409" s="11" t="s">
        <v>179</v>
      </c>
      <c r="S409" s="11"/>
      <c r="T409" s="11" t="s">
        <v>172</v>
      </c>
      <c r="U409" s="11" t="s">
        <v>172</v>
      </c>
      <c r="V409" s="11" t="s">
        <v>187</v>
      </c>
      <c r="W409" s="11" t="s">
        <v>187</v>
      </c>
      <c r="X409" s="11" t="s">
        <v>172</v>
      </c>
      <c r="Y409" s="11" t="s">
        <v>172</v>
      </c>
      <c r="Z409" s="11" t="s">
        <v>172</v>
      </c>
      <c r="AA409" s="11" t="s">
        <v>172</v>
      </c>
      <c r="AB409" s="11" t="s">
        <v>172</v>
      </c>
      <c r="AC409" s="11" t="s">
        <v>172</v>
      </c>
      <c r="AD409" s="11" t="s">
        <v>187</v>
      </c>
      <c r="AE409" s="11" t="s">
        <v>187</v>
      </c>
      <c r="AF409" s="11" t="s">
        <v>174</v>
      </c>
      <c r="AG409" s="11" t="s">
        <v>1484</v>
      </c>
    </row>
    <row r="410" spans="2:33" ht="28.15" customHeight="1" x14ac:dyDescent="0.15">
      <c r="B410" s="11" t="s">
        <v>1468</v>
      </c>
      <c r="C410" s="11" t="s">
        <v>107</v>
      </c>
      <c r="D410" s="12" t="s">
        <v>1485</v>
      </c>
      <c r="E410" s="13" t="s">
        <v>1486</v>
      </c>
      <c r="F410" s="13" t="s">
        <v>1487</v>
      </c>
      <c r="G410" s="10" t="s">
        <v>171</v>
      </c>
      <c r="H410" s="16" t="str">
        <f>HYPERLINK("#", "https://kokoharu.com/")</f>
        <v>https://kokoharu.com/</v>
      </c>
      <c r="I410" s="13" t="s">
        <v>2245</v>
      </c>
      <c r="J410" s="11" t="s">
        <v>172</v>
      </c>
      <c r="K410" s="11" t="s">
        <v>173</v>
      </c>
      <c r="L410" s="11" t="s">
        <v>172</v>
      </c>
      <c r="M410" s="11" t="s">
        <v>172</v>
      </c>
      <c r="N410" s="11"/>
      <c r="O410" s="11"/>
      <c r="P410" s="11"/>
      <c r="Q410" s="11"/>
      <c r="R410" s="11" t="s">
        <v>172</v>
      </c>
      <c r="S410" s="11" t="s">
        <v>172</v>
      </c>
      <c r="T410" s="11" t="s">
        <v>172</v>
      </c>
      <c r="U410" s="11" t="s">
        <v>172</v>
      </c>
      <c r="V410" s="11" t="s">
        <v>172</v>
      </c>
      <c r="W410" s="11" t="s">
        <v>172</v>
      </c>
      <c r="X410" s="11" t="s">
        <v>172</v>
      </c>
      <c r="Y410" s="11" t="s">
        <v>172</v>
      </c>
      <c r="Z410" s="11" t="s">
        <v>172</v>
      </c>
      <c r="AA410" s="11" t="s">
        <v>172</v>
      </c>
      <c r="AB410" s="11" t="s">
        <v>172</v>
      </c>
      <c r="AC410" s="11" t="s">
        <v>172</v>
      </c>
      <c r="AD410" s="11" t="s">
        <v>172</v>
      </c>
      <c r="AE410" s="11" t="s">
        <v>172</v>
      </c>
      <c r="AF410" s="11" t="s">
        <v>174</v>
      </c>
      <c r="AG410" s="11"/>
    </row>
    <row r="411" spans="2:33" ht="28.15" customHeight="1" x14ac:dyDescent="0.15">
      <c r="B411" s="11" t="s">
        <v>1468</v>
      </c>
      <c r="C411" s="11" t="s">
        <v>107</v>
      </c>
      <c r="D411" s="12" t="s">
        <v>1488</v>
      </c>
      <c r="E411" s="13" t="s">
        <v>1489</v>
      </c>
      <c r="F411" s="13" t="s">
        <v>1490</v>
      </c>
      <c r="G411" s="16"/>
      <c r="H411" s="16"/>
      <c r="I411" s="13" t="s">
        <v>2062</v>
      </c>
      <c r="J411" s="11" t="s">
        <v>172</v>
      </c>
      <c r="K411" s="11" t="s">
        <v>220</v>
      </c>
      <c r="L411" s="11" t="s">
        <v>172</v>
      </c>
      <c r="M411" s="11" t="s">
        <v>172</v>
      </c>
      <c r="N411" s="11"/>
      <c r="O411" s="11"/>
      <c r="P411" s="11"/>
      <c r="Q411" s="11"/>
      <c r="R411" s="11"/>
      <c r="S411" s="11" t="s">
        <v>179</v>
      </c>
      <c r="T411" s="11" t="s">
        <v>172</v>
      </c>
      <c r="U411" s="11"/>
      <c r="V411" s="11"/>
      <c r="W411" s="11"/>
      <c r="X411" s="11" t="s">
        <v>172</v>
      </c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2:33" ht="28.15" customHeight="1" x14ac:dyDescent="0.15">
      <c r="B412" s="11" t="s">
        <v>1468</v>
      </c>
      <c r="C412" s="11" t="s">
        <v>107</v>
      </c>
      <c r="D412" s="12" t="s">
        <v>1491</v>
      </c>
      <c r="E412" s="13" t="s">
        <v>1492</v>
      </c>
      <c r="F412" s="13" t="s">
        <v>1493</v>
      </c>
      <c r="G412" s="16"/>
      <c r="H412" s="16"/>
      <c r="I412" s="13" t="s">
        <v>2112</v>
      </c>
      <c r="J412" s="11" t="s">
        <v>179</v>
      </c>
      <c r="K412" s="11" t="s">
        <v>220</v>
      </c>
      <c r="L412" s="11" t="s">
        <v>179</v>
      </c>
      <c r="M412" s="11" t="s">
        <v>179</v>
      </c>
      <c r="N412" s="11"/>
      <c r="O412" s="11"/>
      <c r="P412" s="11"/>
      <c r="Q412" s="11"/>
      <c r="R412" s="11"/>
      <c r="S412" s="11" t="s">
        <v>179</v>
      </c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2:33" ht="28.15" customHeight="1" x14ac:dyDescent="0.15">
      <c r="B413" s="11" t="s">
        <v>1494</v>
      </c>
      <c r="C413" s="11" t="s">
        <v>103</v>
      </c>
      <c r="D413" s="12" t="s">
        <v>1506</v>
      </c>
      <c r="E413" s="13" t="s">
        <v>1507</v>
      </c>
      <c r="F413" s="13" t="s">
        <v>1508</v>
      </c>
      <c r="G413" s="10" t="s">
        <v>171</v>
      </c>
      <c r="H413" s="16" t="str">
        <f>HYPERLINK("#", "http://www.takamiya-gekanaika.com")</f>
        <v>http://www.takamiya-gekanaika.com</v>
      </c>
      <c r="I413" s="13" t="s">
        <v>2246</v>
      </c>
      <c r="J413" s="11" t="s">
        <v>187</v>
      </c>
      <c r="K413" s="11" t="s">
        <v>187</v>
      </c>
      <c r="L413" s="11" t="s">
        <v>179</v>
      </c>
      <c r="M413" s="11" t="s">
        <v>179</v>
      </c>
      <c r="N413" s="11" t="s">
        <v>187</v>
      </c>
      <c r="O413" s="11" t="s">
        <v>187</v>
      </c>
      <c r="P413" s="11"/>
      <c r="Q413" s="11" t="s">
        <v>187</v>
      </c>
      <c r="R413" s="11" t="s">
        <v>187</v>
      </c>
      <c r="S413" s="11" t="s">
        <v>172</v>
      </c>
      <c r="T413" s="11" t="s">
        <v>172</v>
      </c>
      <c r="U413" s="11" t="s">
        <v>187</v>
      </c>
      <c r="V413" s="11" t="s">
        <v>187</v>
      </c>
      <c r="W413" s="11" t="s">
        <v>187</v>
      </c>
      <c r="X413" s="11" t="s">
        <v>187</v>
      </c>
      <c r="Y413" s="11" t="s">
        <v>187</v>
      </c>
      <c r="Z413" s="11" t="s">
        <v>187</v>
      </c>
      <c r="AA413" s="11" t="s">
        <v>187</v>
      </c>
      <c r="AB413" s="11" t="s">
        <v>187</v>
      </c>
      <c r="AC413" s="11" t="s">
        <v>187</v>
      </c>
      <c r="AD413" s="11" t="s">
        <v>187</v>
      </c>
      <c r="AE413" s="11" t="s">
        <v>187</v>
      </c>
      <c r="AF413" s="11"/>
      <c r="AG413" s="11"/>
    </row>
    <row r="414" spans="2:33" ht="28.15" customHeight="1" x14ac:dyDescent="0.15">
      <c r="B414" s="11" t="s">
        <v>1494</v>
      </c>
      <c r="C414" s="11" t="s">
        <v>103</v>
      </c>
      <c r="D414" s="12" t="s">
        <v>1513</v>
      </c>
      <c r="E414" s="13" t="s">
        <v>1514</v>
      </c>
      <c r="F414" s="13" t="s">
        <v>1515</v>
      </c>
      <c r="G414" s="17"/>
      <c r="H414" s="16"/>
      <c r="I414" s="13" t="s">
        <v>2247</v>
      </c>
      <c r="J414" s="11" t="s">
        <v>179</v>
      </c>
      <c r="K414" s="11"/>
      <c r="L414" s="11" t="s">
        <v>179</v>
      </c>
      <c r="M414" s="11"/>
      <c r="N414" s="11" t="s">
        <v>179</v>
      </c>
      <c r="O414" s="11"/>
      <c r="P414" s="11" t="s">
        <v>179</v>
      </c>
      <c r="Q414" s="11"/>
      <c r="R414" s="11"/>
      <c r="S414" s="11" t="s">
        <v>172</v>
      </c>
      <c r="T414" s="11" t="s">
        <v>172</v>
      </c>
      <c r="U414" s="11"/>
      <c r="V414" s="11"/>
      <c r="W414" s="11"/>
      <c r="X414" s="11"/>
      <c r="Y414" s="11"/>
      <c r="Z414" s="11"/>
      <c r="AA414" s="11"/>
      <c r="AB414" s="11"/>
      <c r="AC414" s="11" t="s">
        <v>172</v>
      </c>
      <c r="AD414" s="11"/>
      <c r="AE414" s="11"/>
      <c r="AF414" s="11"/>
      <c r="AG414" s="11"/>
    </row>
    <row r="415" spans="2:33" ht="28.15" customHeight="1" x14ac:dyDescent="0.15">
      <c r="B415" s="11" t="s">
        <v>1494</v>
      </c>
      <c r="C415" s="11" t="s">
        <v>103</v>
      </c>
      <c r="D415" s="12" t="s">
        <v>1516</v>
      </c>
      <c r="E415" s="13" t="s">
        <v>1517</v>
      </c>
      <c r="F415" s="13" t="s">
        <v>1518</v>
      </c>
      <c r="G415" s="17"/>
      <c r="H415" s="16" t="s">
        <v>187</v>
      </c>
      <c r="I415" s="13" t="s">
        <v>2248</v>
      </c>
      <c r="J415" s="11"/>
      <c r="K415" s="11"/>
      <c r="L415" s="11" t="s">
        <v>172</v>
      </c>
      <c r="M415" s="11" t="s">
        <v>172</v>
      </c>
      <c r="N415" s="11"/>
      <c r="O415" s="11" t="s">
        <v>172</v>
      </c>
      <c r="P415" s="11"/>
      <c r="Q415" s="11" t="s">
        <v>187</v>
      </c>
      <c r="R415" s="11" t="s">
        <v>172</v>
      </c>
      <c r="S415" s="11"/>
      <c r="T415" s="11" t="s">
        <v>187</v>
      </c>
      <c r="U415" s="11" t="s">
        <v>187</v>
      </c>
      <c r="V415" s="11" t="s">
        <v>187</v>
      </c>
      <c r="W415" s="11" t="s">
        <v>187</v>
      </c>
      <c r="X415" s="11" t="s">
        <v>187</v>
      </c>
      <c r="Y415" s="11" t="s">
        <v>187</v>
      </c>
      <c r="Z415" s="11" t="s">
        <v>187</v>
      </c>
      <c r="AA415" s="11" t="s">
        <v>187</v>
      </c>
      <c r="AB415" s="11" t="s">
        <v>172</v>
      </c>
      <c r="AC415" s="11" t="s">
        <v>172</v>
      </c>
      <c r="AD415" s="11" t="s">
        <v>187</v>
      </c>
      <c r="AE415" s="11" t="s">
        <v>187</v>
      </c>
      <c r="AF415" s="11" t="s">
        <v>174</v>
      </c>
      <c r="AG415" s="11" t="s">
        <v>1519</v>
      </c>
    </row>
    <row r="416" spans="2:33" ht="28.15" customHeight="1" x14ac:dyDescent="0.15">
      <c r="B416" s="11" t="s">
        <v>1494</v>
      </c>
      <c r="C416" s="11" t="s">
        <v>106</v>
      </c>
      <c r="D416" s="12" t="s">
        <v>1495</v>
      </c>
      <c r="E416" s="13" t="s">
        <v>1496</v>
      </c>
      <c r="F416" s="13" t="s">
        <v>1497</v>
      </c>
      <c r="G416" s="10" t="s">
        <v>171</v>
      </c>
      <c r="H416" s="16" t="str">
        <f>HYPERLINK("#", "http://eshita-clinic.jp")</f>
        <v>http://eshita-clinic.jp</v>
      </c>
      <c r="I416" s="13" t="s">
        <v>2033</v>
      </c>
      <c r="J416" s="11" t="s">
        <v>172</v>
      </c>
      <c r="K416" s="11" t="s">
        <v>1498</v>
      </c>
      <c r="L416" s="11" t="s">
        <v>172</v>
      </c>
      <c r="M416" s="11" t="s">
        <v>172</v>
      </c>
      <c r="N416" s="11"/>
      <c r="O416" s="11"/>
      <c r="P416" s="11"/>
      <c r="Q416" s="11"/>
      <c r="R416" s="11" t="s">
        <v>172</v>
      </c>
      <c r="S416" s="11" t="s">
        <v>172</v>
      </c>
      <c r="T416" s="11" t="s">
        <v>172</v>
      </c>
      <c r="U416" s="11" t="s">
        <v>172</v>
      </c>
      <c r="V416" s="11"/>
      <c r="W416" s="11" t="s">
        <v>172</v>
      </c>
      <c r="X416" s="11" t="s">
        <v>172</v>
      </c>
      <c r="Y416" s="11" t="s">
        <v>172</v>
      </c>
      <c r="Z416" s="11" t="s">
        <v>172</v>
      </c>
      <c r="AA416" s="11"/>
      <c r="AB416" s="11" t="s">
        <v>172</v>
      </c>
      <c r="AC416" s="11" t="s">
        <v>172</v>
      </c>
      <c r="AD416" s="11"/>
      <c r="AE416" s="11"/>
      <c r="AF416" s="11" t="s">
        <v>174</v>
      </c>
      <c r="AG416" s="11"/>
    </row>
    <row r="417" spans="2:33" ht="28.15" customHeight="1" x14ac:dyDescent="0.15">
      <c r="B417" s="11" t="s">
        <v>1494</v>
      </c>
      <c r="C417" s="11" t="s">
        <v>106</v>
      </c>
      <c r="D417" s="12" t="s">
        <v>1502</v>
      </c>
      <c r="E417" s="13" t="s">
        <v>1503</v>
      </c>
      <c r="F417" s="13" t="s">
        <v>1504</v>
      </c>
      <c r="G417" s="10" t="s">
        <v>171</v>
      </c>
      <c r="H417" s="16" t="s">
        <v>1505</v>
      </c>
      <c r="I417" s="13" t="s">
        <v>2229</v>
      </c>
      <c r="J417" s="11" t="s">
        <v>179</v>
      </c>
      <c r="K417" s="11" t="s">
        <v>208</v>
      </c>
      <c r="L417" s="11" t="s">
        <v>172</v>
      </c>
      <c r="M417" s="11" t="s">
        <v>172</v>
      </c>
      <c r="N417" s="11"/>
      <c r="O417" s="11"/>
      <c r="P417" s="11"/>
      <c r="Q417" s="11"/>
      <c r="R417" s="11" t="s">
        <v>179</v>
      </c>
      <c r="S417" s="11" t="s">
        <v>179</v>
      </c>
      <c r="T417" s="11"/>
      <c r="U417" s="11" t="s">
        <v>172</v>
      </c>
      <c r="V417" s="11"/>
      <c r="W417" s="11"/>
      <c r="X417" s="11" t="s">
        <v>172</v>
      </c>
      <c r="Y417" s="11"/>
      <c r="Z417" s="11"/>
      <c r="AA417" s="11" t="s">
        <v>172</v>
      </c>
      <c r="AB417" s="11" t="s">
        <v>172</v>
      </c>
      <c r="AC417" s="11" t="s">
        <v>172</v>
      </c>
      <c r="AD417" s="11"/>
      <c r="AE417" s="11"/>
      <c r="AF417" s="11" t="s">
        <v>174</v>
      </c>
      <c r="AG417" s="11"/>
    </row>
    <row r="418" spans="2:33" ht="28.15" customHeight="1" x14ac:dyDescent="0.15">
      <c r="B418" s="11" t="s">
        <v>1494</v>
      </c>
      <c r="C418" s="11" t="s">
        <v>113</v>
      </c>
      <c r="D418" s="12" t="s">
        <v>1499</v>
      </c>
      <c r="E418" s="13" t="s">
        <v>1500</v>
      </c>
      <c r="F418" s="13" t="s">
        <v>1501</v>
      </c>
      <c r="G418" s="16"/>
      <c r="H418" s="16"/>
      <c r="I418" s="13" t="s">
        <v>2121</v>
      </c>
      <c r="J418" s="11"/>
      <c r="K418" s="11"/>
      <c r="L418" s="11" t="s">
        <v>179</v>
      </c>
      <c r="M418" s="11"/>
      <c r="N418" s="11"/>
      <c r="O418" s="11"/>
      <c r="P418" s="11"/>
      <c r="Q418" s="11"/>
      <c r="R418" s="11"/>
      <c r="S418" s="11" t="s">
        <v>179</v>
      </c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2:33" ht="55.9" customHeight="1" x14ac:dyDescent="0.15">
      <c r="B419" s="11" t="s">
        <v>1494</v>
      </c>
      <c r="C419" s="11" t="s">
        <v>113</v>
      </c>
      <c r="D419" s="12" t="s">
        <v>1509</v>
      </c>
      <c r="E419" s="13" t="s">
        <v>1510</v>
      </c>
      <c r="F419" s="13" t="s">
        <v>1511</v>
      </c>
      <c r="G419" s="10" t="s">
        <v>171</v>
      </c>
      <c r="H419" s="16" t="str">
        <f>HYPERLINK("#", "http://www.nagao.or.jp/")</f>
        <v>http://www.nagao.or.jp/</v>
      </c>
      <c r="I419" s="13" t="s">
        <v>2249</v>
      </c>
      <c r="J419" s="11" t="s">
        <v>179</v>
      </c>
      <c r="K419" s="11" t="s">
        <v>183</v>
      </c>
      <c r="L419" s="11" t="s">
        <v>172</v>
      </c>
      <c r="M419" s="11" t="s">
        <v>172</v>
      </c>
      <c r="N419" s="11" t="s">
        <v>187</v>
      </c>
      <c r="O419" s="11" t="s">
        <v>172</v>
      </c>
      <c r="P419" s="11" t="s">
        <v>172</v>
      </c>
      <c r="Q419" s="11" t="s">
        <v>172</v>
      </c>
      <c r="R419" s="11" t="s">
        <v>172</v>
      </c>
      <c r="S419" s="11" t="s">
        <v>172</v>
      </c>
      <c r="T419" s="11" t="s">
        <v>187</v>
      </c>
      <c r="U419" s="11" t="s">
        <v>187</v>
      </c>
      <c r="V419" s="11" t="s">
        <v>172</v>
      </c>
      <c r="W419" s="11" t="s">
        <v>172</v>
      </c>
      <c r="X419" s="11" t="s">
        <v>172</v>
      </c>
      <c r="Y419" s="11" t="s">
        <v>172</v>
      </c>
      <c r="Z419" s="11" t="s">
        <v>172</v>
      </c>
      <c r="AA419" s="11" t="s">
        <v>172</v>
      </c>
      <c r="AB419" s="11" t="s">
        <v>172</v>
      </c>
      <c r="AC419" s="11" t="s">
        <v>172</v>
      </c>
      <c r="AD419" s="11" t="s">
        <v>172</v>
      </c>
      <c r="AE419" s="11" t="s">
        <v>187</v>
      </c>
      <c r="AF419" s="11" t="s">
        <v>174</v>
      </c>
      <c r="AG419" s="11" t="s">
        <v>1512</v>
      </c>
    </row>
    <row r="420" spans="2:33" ht="28.15" customHeight="1" x14ac:dyDescent="0.15">
      <c r="B420" s="11" t="s">
        <v>1520</v>
      </c>
      <c r="C420" s="11" t="s">
        <v>105</v>
      </c>
      <c r="D420" s="12" t="s">
        <v>1521</v>
      </c>
      <c r="E420" s="13" t="s">
        <v>1522</v>
      </c>
      <c r="F420" s="13" t="s">
        <v>1523</v>
      </c>
      <c r="G420" s="18" t="s">
        <v>171</v>
      </c>
      <c r="H420" s="16" t="str">
        <f>HYPERLINK("#", "http://www.hananaika-cl.com")</f>
        <v>http://www.hananaika-cl.com</v>
      </c>
      <c r="I420" s="13" t="s">
        <v>2128</v>
      </c>
      <c r="J420" s="11" t="s">
        <v>172</v>
      </c>
      <c r="K420" s="11" t="s">
        <v>220</v>
      </c>
      <c r="L420" s="11" t="s">
        <v>179</v>
      </c>
      <c r="M420" s="11" t="s">
        <v>179</v>
      </c>
      <c r="N420" s="11"/>
      <c r="O420" s="11"/>
      <c r="P420" s="11"/>
      <c r="Q420" s="11"/>
      <c r="R420" s="11" t="s">
        <v>179</v>
      </c>
      <c r="S420" s="11" t="s">
        <v>179</v>
      </c>
      <c r="T420" s="11"/>
      <c r="U420" s="11"/>
      <c r="V420" s="11" t="s">
        <v>172</v>
      </c>
      <c r="W420" s="11" t="s">
        <v>172</v>
      </c>
      <c r="X420" s="11" t="s">
        <v>172</v>
      </c>
      <c r="Y420" s="11" t="s">
        <v>172</v>
      </c>
      <c r="Z420" s="11" t="s">
        <v>172</v>
      </c>
      <c r="AA420" s="11" t="s">
        <v>172</v>
      </c>
      <c r="AB420" s="11"/>
      <c r="AC420" s="11" t="s">
        <v>172</v>
      </c>
      <c r="AD420" s="11"/>
      <c r="AE420" s="11"/>
      <c r="AF420" s="11"/>
      <c r="AG420" s="11"/>
    </row>
    <row r="421" spans="2:33" ht="28.15" customHeight="1" x14ac:dyDescent="0.15">
      <c r="B421" s="11" t="s">
        <v>1520</v>
      </c>
      <c r="C421" s="11" t="s">
        <v>105</v>
      </c>
      <c r="D421" s="12" t="s">
        <v>1524</v>
      </c>
      <c r="E421" s="13" t="s">
        <v>1525</v>
      </c>
      <c r="F421" s="13" t="s">
        <v>1526</v>
      </c>
      <c r="G421" s="18" t="s">
        <v>171</v>
      </c>
      <c r="H421" s="16" t="str">
        <f>HYPERLINK("#", "http://nakaniwa.main.jp")</f>
        <v>http://nakaniwa.main.jp</v>
      </c>
      <c r="I421" s="13" t="s">
        <v>2091</v>
      </c>
      <c r="J421" s="11" t="s">
        <v>179</v>
      </c>
      <c r="K421" s="11" t="s">
        <v>265</v>
      </c>
      <c r="L421" s="11" t="s">
        <v>179</v>
      </c>
      <c r="M421" s="11" t="s">
        <v>187</v>
      </c>
      <c r="N421" s="11" t="s">
        <v>187</v>
      </c>
      <c r="O421" s="11" t="s">
        <v>172</v>
      </c>
      <c r="P421" s="11"/>
      <c r="Q421" s="11" t="s">
        <v>187</v>
      </c>
      <c r="R421" s="11" t="s">
        <v>187</v>
      </c>
      <c r="S421" s="11" t="s">
        <v>179</v>
      </c>
      <c r="T421" s="11" t="s">
        <v>187</v>
      </c>
      <c r="U421" s="11" t="s">
        <v>187</v>
      </c>
      <c r="V421" s="11" t="s">
        <v>187</v>
      </c>
      <c r="W421" s="11" t="s">
        <v>187</v>
      </c>
      <c r="X421" s="11" t="s">
        <v>187</v>
      </c>
      <c r="Y421" s="11" t="s">
        <v>187</v>
      </c>
      <c r="Z421" s="11" t="s">
        <v>187</v>
      </c>
      <c r="AA421" s="11" t="s">
        <v>187</v>
      </c>
      <c r="AB421" s="11" t="s">
        <v>187</v>
      </c>
      <c r="AC421" s="11" t="s">
        <v>187</v>
      </c>
      <c r="AD421" s="11" t="s">
        <v>187</v>
      </c>
      <c r="AE421" s="11" t="s">
        <v>187</v>
      </c>
      <c r="AF421" s="11"/>
      <c r="AG421" s="11"/>
    </row>
    <row r="422" spans="2:33" ht="28.15" customHeight="1" x14ac:dyDescent="0.15">
      <c r="B422" s="11" t="s">
        <v>1520</v>
      </c>
      <c r="C422" s="11" t="s">
        <v>101</v>
      </c>
      <c r="D422" s="12" t="s">
        <v>1527</v>
      </c>
      <c r="E422" s="13" t="s">
        <v>1528</v>
      </c>
      <c r="F422" s="13" t="s">
        <v>1529</v>
      </c>
      <c r="G422" s="18" t="s">
        <v>171</v>
      </c>
      <c r="H422" s="16" t="str">
        <f>HYPERLINK("#", "http://ww.okamuragankaiin.com/")</f>
        <v>http://ww.okamuragankaiin.com/</v>
      </c>
      <c r="I422" s="13" t="s">
        <v>2054</v>
      </c>
      <c r="J422" s="11"/>
      <c r="K422" s="11"/>
      <c r="L422" s="11" t="s">
        <v>172</v>
      </c>
      <c r="M422" s="11" t="s">
        <v>172</v>
      </c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2:33" ht="28.15" customHeight="1" x14ac:dyDescent="0.15">
      <c r="B423" s="11" t="s">
        <v>1520</v>
      </c>
      <c r="C423" s="11" t="s">
        <v>101</v>
      </c>
      <c r="D423" s="12" t="s">
        <v>1530</v>
      </c>
      <c r="E423" s="13" t="s">
        <v>1531</v>
      </c>
      <c r="F423" s="13" t="s">
        <v>1532</v>
      </c>
      <c r="G423" s="16"/>
      <c r="H423" s="16" t="s">
        <v>187</v>
      </c>
      <c r="I423" s="13" t="s">
        <v>2062</v>
      </c>
      <c r="J423" s="11" t="s">
        <v>172</v>
      </c>
      <c r="K423" s="11" t="s">
        <v>183</v>
      </c>
      <c r="L423" s="11" t="s">
        <v>179</v>
      </c>
      <c r="M423" s="11" t="s">
        <v>172</v>
      </c>
      <c r="N423" s="11" t="s">
        <v>187</v>
      </c>
      <c r="O423" s="11" t="s">
        <v>187</v>
      </c>
      <c r="P423" s="11"/>
      <c r="Q423" s="11" t="s">
        <v>187</v>
      </c>
      <c r="R423" s="11" t="s">
        <v>187</v>
      </c>
      <c r="S423" s="11" t="s">
        <v>187</v>
      </c>
      <c r="T423" s="11" t="s">
        <v>187</v>
      </c>
      <c r="U423" s="11" t="s">
        <v>187</v>
      </c>
      <c r="V423" s="11" t="s">
        <v>187</v>
      </c>
      <c r="W423" s="11" t="s">
        <v>187</v>
      </c>
      <c r="X423" s="11" t="s">
        <v>172</v>
      </c>
      <c r="Y423" s="11" t="s">
        <v>187</v>
      </c>
      <c r="Z423" s="11" t="s">
        <v>187</v>
      </c>
      <c r="AA423" s="11" t="s">
        <v>187</v>
      </c>
      <c r="AB423" s="11" t="s">
        <v>187</v>
      </c>
      <c r="AC423" s="11" t="s">
        <v>187</v>
      </c>
      <c r="AD423" s="11" t="s">
        <v>187</v>
      </c>
      <c r="AE423" s="11" t="s">
        <v>187</v>
      </c>
      <c r="AF423" s="11"/>
      <c r="AG423" s="11"/>
    </row>
    <row r="424" spans="2:33" ht="28.15" customHeight="1" x14ac:dyDescent="0.15">
      <c r="B424" s="11" t="s">
        <v>1533</v>
      </c>
      <c r="C424" s="11" t="s">
        <v>5</v>
      </c>
      <c r="D424" s="12" t="s">
        <v>1534</v>
      </c>
      <c r="E424" s="13" t="s">
        <v>1535</v>
      </c>
      <c r="F424" s="13" t="s">
        <v>1536</v>
      </c>
      <c r="G424" s="18" t="s">
        <v>171</v>
      </c>
      <c r="H424" s="16" t="str">
        <f>HYPERLINK("#", "https://www.yamaguchinaikaclinic.net")</f>
        <v>https://www.yamaguchinaikaclinic.net</v>
      </c>
      <c r="I424" s="13" t="s">
        <v>2250</v>
      </c>
      <c r="J424" s="11" t="s">
        <v>172</v>
      </c>
      <c r="K424" s="11" t="s">
        <v>173</v>
      </c>
      <c r="L424" s="11" t="s">
        <v>172</v>
      </c>
      <c r="M424" s="11" t="s">
        <v>172</v>
      </c>
      <c r="N424" s="11" t="s">
        <v>172</v>
      </c>
      <c r="O424" s="11" t="s">
        <v>172</v>
      </c>
      <c r="P424" s="11"/>
      <c r="Q424" s="11"/>
      <c r="R424" s="11" t="s">
        <v>172</v>
      </c>
      <c r="S424" s="11" t="s">
        <v>172</v>
      </c>
      <c r="T424" s="11" t="s">
        <v>172</v>
      </c>
      <c r="U424" s="11" t="s">
        <v>172</v>
      </c>
      <c r="V424" s="11" t="s">
        <v>172</v>
      </c>
      <c r="W424" s="11"/>
      <c r="X424" s="11" t="s">
        <v>172</v>
      </c>
      <c r="Y424" s="11" t="s">
        <v>172</v>
      </c>
      <c r="Z424" s="11" t="s">
        <v>172</v>
      </c>
      <c r="AA424" s="11" t="s">
        <v>172</v>
      </c>
      <c r="AB424" s="11" t="s">
        <v>172</v>
      </c>
      <c r="AC424" s="11" t="s">
        <v>172</v>
      </c>
      <c r="AD424" s="11"/>
      <c r="AE424" s="11"/>
      <c r="AF424" s="11" t="s">
        <v>174</v>
      </c>
      <c r="AG424" s="11">
        <v>19</v>
      </c>
    </row>
    <row r="425" spans="2:33" ht="28.15" customHeight="1" x14ac:dyDescent="0.15">
      <c r="B425" s="11" t="s">
        <v>1533</v>
      </c>
      <c r="C425" s="11" t="s">
        <v>5</v>
      </c>
      <c r="D425" s="12" t="s">
        <v>1537</v>
      </c>
      <c r="E425" s="13" t="s">
        <v>1538</v>
      </c>
      <c r="F425" s="13" t="s">
        <v>1539</v>
      </c>
      <c r="G425" s="18" t="s">
        <v>171</v>
      </c>
      <c r="H425" s="16" t="str">
        <f>HYPERLINK("#", "https://hikitaganka.com/")</f>
        <v>https://hikitaganka.com/</v>
      </c>
      <c r="I425" s="13" t="s">
        <v>2054</v>
      </c>
      <c r="J425" s="11" t="s">
        <v>179</v>
      </c>
      <c r="K425" s="11"/>
      <c r="L425" s="11"/>
      <c r="M425" s="11" t="s">
        <v>179</v>
      </c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2:33" ht="42" customHeight="1" x14ac:dyDescent="0.15">
      <c r="B426" s="11" t="s">
        <v>1533</v>
      </c>
      <c r="C426" s="11" t="s">
        <v>5</v>
      </c>
      <c r="D426" s="12" t="s">
        <v>1540</v>
      </c>
      <c r="E426" s="13" t="s">
        <v>1541</v>
      </c>
      <c r="F426" s="13" t="s">
        <v>1542</v>
      </c>
      <c r="G426" s="18" t="s">
        <v>171</v>
      </c>
      <c r="H426" s="16" t="str">
        <f>HYPERLINK("#", "http://www.nishijin.fukuoka-u.ac.jp")</f>
        <v>http://www.nishijin.fukuoka-u.ac.jp</v>
      </c>
      <c r="I426" s="13" t="s">
        <v>2251</v>
      </c>
      <c r="J426" s="11" t="s">
        <v>172</v>
      </c>
      <c r="K426" s="11" t="s">
        <v>208</v>
      </c>
      <c r="L426" s="11" t="s">
        <v>172</v>
      </c>
      <c r="M426" s="11" t="s">
        <v>179</v>
      </c>
      <c r="N426" s="11"/>
      <c r="O426" s="11"/>
      <c r="P426" s="11" t="s">
        <v>172</v>
      </c>
      <c r="Q426" s="11"/>
      <c r="R426" s="11"/>
      <c r="S426" s="11" t="s">
        <v>172</v>
      </c>
      <c r="T426" s="11"/>
      <c r="U426" s="11"/>
      <c r="V426" s="11"/>
      <c r="W426" s="11"/>
      <c r="X426" s="11" t="s">
        <v>172</v>
      </c>
      <c r="Y426" s="11"/>
      <c r="Z426" s="11"/>
      <c r="AA426" s="11"/>
      <c r="AB426" s="11"/>
      <c r="AC426" s="11"/>
      <c r="AD426" s="11"/>
      <c r="AE426" s="11"/>
      <c r="AF426" s="11" t="s">
        <v>174</v>
      </c>
      <c r="AG426" s="11">
        <v>117</v>
      </c>
    </row>
    <row r="427" spans="2:33" ht="28.15" customHeight="1" x14ac:dyDescent="0.15">
      <c r="B427" s="11" t="s">
        <v>1533</v>
      </c>
      <c r="C427" s="11" t="s">
        <v>5</v>
      </c>
      <c r="D427" s="12" t="s">
        <v>1543</v>
      </c>
      <c r="E427" s="13" t="s">
        <v>1544</v>
      </c>
      <c r="F427" s="13" t="s">
        <v>1545</v>
      </c>
      <c r="G427" s="17"/>
      <c r="H427" s="16"/>
      <c r="I427" s="13" t="s">
        <v>2112</v>
      </c>
      <c r="J427" s="11" t="s">
        <v>179</v>
      </c>
      <c r="K427" s="11"/>
      <c r="L427" s="11" t="s">
        <v>179</v>
      </c>
      <c r="M427" s="11" t="s">
        <v>179</v>
      </c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2:33" ht="28.15" customHeight="1" x14ac:dyDescent="0.15">
      <c r="B428" s="11" t="s">
        <v>1533</v>
      </c>
      <c r="C428" s="11" t="s">
        <v>5</v>
      </c>
      <c r="D428" s="12" t="s">
        <v>1546</v>
      </c>
      <c r="E428" s="13" t="s">
        <v>1547</v>
      </c>
      <c r="F428" s="13" t="s">
        <v>1548</v>
      </c>
      <c r="G428" s="18" t="s">
        <v>171</v>
      </c>
      <c r="H428" s="16" t="str">
        <f>HYPERLINK("#", "https://www.10man-doc.co.jp/hpinfo/makizumi-clinic/")</f>
        <v>https://www.10man-doc.co.jp/hpinfo/makizumi-clinic/</v>
      </c>
      <c r="I428" s="13" t="s">
        <v>2252</v>
      </c>
      <c r="J428" s="11" t="s">
        <v>172</v>
      </c>
      <c r="K428" s="11" t="s">
        <v>220</v>
      </c>
      <c r="L428" s="11" t="s">
        <v>172</v>
      </c>
      <c r="M428" s="11" t="s">
        <v>172</v>
      </c>
      <c r="N428" s="11"/>
      <c r="O428" s="11"/>
      <c r="P428" s="11"/>
      <c r="Q428" s="11"/>
      <c r="R428" s="11" t="s">
        <v>172</v>
      </c>
      <c r="S428" s="11" t="s">
        <v>172</v>
      </c>
      <c r="T428" s="11" t="s">
        <v>172</v>
      </c>
      <c r="U428" s="11"/>
      <c r="V428" s="11"/>
      <c r="W428" s="11"/>
      <c r="X428" s="11" t="s">
        <v>172</v>
      </c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2:33" ht="28.15" customHeight="1" x14ac:dyDescent="0.15">
      <c r="B429" s="11" t="s">
        <v>1533</v>
      </c>
      <c r="C429" s="11" t="s">
        <v>5</v>
      </c>
      <c r="D429" s="12" t="s">
        <v>1549</v>
      </c>
      <c r="E429" s="13" t="s">
        <v>1550</v>
      </c>
      <c r="F429" s="13" t="s">
        <v>1551</v>
      </c>
      <c r="G429" s="18" t="s">
        <v>171</v>
      </c>
      <c r="H429" s="16" t="str">
        <f>HYPERLINK("#", "https://ogami-clinic.jp/")</f>
        <v>https://ogami-clinic.jp/</v>
      </c>
      <c r="I429" s="13" t="s">
        <v>2253</v>
      </c>
      <c r="J429" s="11" t="s">
        <v>179</v>
      </c>
      <c r="K429" s="11" t="s">
        <v>220</v>
      </c>
      <c r="L429" s="11" t="s">
        <v>179</v>
      </c>
      <c r="M429" s="11" t="s">
        <v>179</v>
      </c>
      <c r="N429" s="11"/>
      <c r="O429" s="11"/>
      <c r="P429" s="11" t="s">
        <v>179</v>
      </c>
      <c r="Q429" s="11"/>
      <c r="R429" s="11" t="s">
        <v>179</v>
      </c>
      <c r="S429" s="11" t="s">
        <v>179</v>
      </c>
      <c r="T429" s="11" t="s">
        <v>172</v>
      </c>
      <c r="U429" s="11" t="s">
        <v>172</v>
      </c>
      <c r="V429" s="11"/>
      <c r="W429" s="11"/>
      <c r="X429" s="11" t="s">
        <v>172</v>
      </c>
      <c r="Y429" s="11"/>
      <c r="Z429" s="11"/>
      <c r="AA429" s="11"/>
      <c r="AB429" s="11"/>
      <c r="AC429" s="11"/>
      <c r="AD429" s="11"/>
      <c r="AE429" s="11"/>
      <c r="AF429" s="11" t="s">
        <v>174</v>
      </c>
      <c r="AG429" s="11"/>
    </row>
    <row r="430" spans="2:33" ht="28.15" customHeight="1" x14ac:dyDescent="0.15">
      <c r="B430" s="11" t="s">
        <v>1533</v>
      </c>
      <c r="C430" s="11" t="s">
        <v>5</v>
      </c>
      <c r="D430" s="12" t="s">
        <v>1552</v>
      </c>
      <c r="E430" s="13" t="s">
        <v>1553</v>
      </c>
      <c r="F430" s="13" t="s">
        <v>1554</v>
      </c>
      <c r="G430" s="17"/>
      <c r="H430" s="16"/>
      <c r="I430" s="13" t="s">
        <v>2254</v>
      </c>
      <c r="J430" s="11"/>
      <c r="K430" s="11"/>
      <c r="L430" s="11"/>
      <c r="M430" s="11" t="s">
        <v>179</v>
      </c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2:33" ht="28.15" customHeight="1" x14ac:dyDescent="0.15">
      <c r="B431" s="11" t="s">
        <v>1533</v>
      </c>
      <c r="C431" s="11" t="s">
        <v>5</v>
      </c>
      <c r="D431" s="12" t="s">
        <v>1555</v>
      </c>
      <c r="E431" s="13" t="s">
        <v>1556</v>
      </c>
      <c r="F431" s="13" t="s">
        <v>1557</v>
      </c>
      <c r="G431" s="17"/>
      <c r="H431" s="16" t="s">
        <v>187</v>
      </c>
      <c r="I431" s="13" t="s">
        <v>2033</v>
      </c>
      <c r="J431" s="11" t="s">
        <v>172</v>
      </c>
      <c r="K431" s="11" t="s">
        <v>265</v>
      </c>
      <c r="L431" s="11" t="s">
        <v>172</v>
      </c>
      <c r="M431" s="11" t="s">
        <v>172</v>
      </c>
      <c r="N431" s="11" t="s">
        <v>187</v>
      </c>
      <c r="O431" s="11" t="s">
        <v>172</v>
      </c>
      <c r="P431" s="11"/>
      <c r="Q431" s="11" t="s">
        <v>187</v>
      </c>
      <c r="R431" s="11" t="s">
        <v>172</v>
      </c>
      <c r="S431" s="11" t="s">
        <v>172</v>
      </c>
      <c r="T431" s="11" t="s">
        <v>172</v>
      </c>
      <c r="U431" s="11" t="s">
        <v>172</v>
      </c>
      <c r="V431" s="11" t="s">
        <v>172</v>
      </c>
      <c r="W431" s="11" t="s">
        <v>172</v>
      </c>
      <c r="X431" s="11" t="s">
        <v>172</v>
      </c>
      <c r="Y431" s="11" t="s">
        <v>172</v>
      </c>
      <c r="Z431" s="11" t="s">
        <v>172</v>
      </c>
      <c r="AA431" s="11" t="s">
        <v>172</v>
      </c>
      <c r="AB431" s="11" t="s">
        <v>172</v>
      </c>
      <c r="AC431" s="11" t="s">
        <v>172</v>
      </c>
      <c r="AD431" s="11" t="s">
        <v>172</v>
      </c>
      <c r="AE431" s="11" t="s">
        <v>187</v>
      </c>
      <c r="AF431" s="11" t="s">
        <v>174</v>
      </c>
      <c r="AG431" s="11"/>
    </row>
    <row r="432" spans="2:33" ht="28.15" customHeight="1" x14ac:dyDescent="0.15">
      <c r="B432" s="11" t="s">
        <v>1533</v>
      </c>
      <c r="C432" s="11" t="s">
        <v>123</v>
      </c>
      <c r="D432" s="12" t="s">
        <v>1558</v>
      </c>
      <c r="E432" s="13" t="s">
        <v>1559</v>
      </c>
      <c r="F432" s="13" t="s">
        <v>1560</v>
      </c>
      <c r="G432" s="18" t="s">
        <v>171</v>
      </c>
      <c r="H432" s="16" t="str">
        <f>HYPERLINK("#", "https://ohki-clinic.jp")</f>
        <v>https://ohki-clinic.jp</v>
      </c>
      <c r="I432" s="13" t="s">
        <v>2101</v>
      </c>
      <c r="J432" s="11"/>
      <c r="K432" s="11"/>
      <c r="L432" s="11" t="s">
        <v>179</v>
      </c>
      <c r="M432" s="11" t="s">
        <v>179</v>
      </c>
      <c r="N432" s="11" t="s">
        <v>179</v>
      </c>
      <c r="O432" s="11"/>
      <c r="P432" s="11" t="s">
        <v>172</v>
      </c>
      <c r="Q432" s="11" t="s">
        <v>172</v>
      </c>
      <c r="R432" s="11"/>
      <c r="S432" s="11" t="s">
        <v>172</v>
      </c>
      <c r="T432" s="11" t="s">
        <v>172</v>
      </c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>
        <v>19</v>
      </c>
    </row>
    <row r="433" spans="2:33" ht="28.15" customHeight="1" x14ac:dyDescent="0.15">
      <c r="B433" s="11" t="s">
        <v>1533</v>
      </c>
      <c r="C433" s="11" t="s">
        <v>123</v>
      </c>
      <c r="D433" s="12" t="s">
        <v>1561</v>
      </c>
      <c r="E433" s="13" t="s">
        <v>1562</v>
      </c>
      <c r="F433" s="13" t="s">
        <v>1563</v>
      </c>
      <c r="G433" s="18" t="s">
        <v>171</v>
      </c>
      <c r="H433" s="16" t="str">
        <f>HYPERLINK("#", "https://www.sawaraguchi-cl.jp")</f>
        <v>https://www.sawaraguchi-cl.jp</v>
      </c>
      <c r="I433" s="13" t="s">
        <v>2255</v>
      </c>
      <c r="J433" s="11" t="s">
        <v>172</v>
      </c>
      <c r="K433" s="11"/>
      <c r="L433" s="11" t="s">
        <v>172</v>
      </c>
      <c r="M433" s="11" t="s">
        <v>172</v>
      </c>
      <c r="N433" s="11"/>
      <c r="O433" s="11" t="s">
        <v>172</v>
      </c>
      <c r="P433" s="11"/>
      <c r="Q433" s="11"/>
      <c r="R433" s="11" t="s">
        <v>179</v>
      </c>
      <c r="S433" s="11"/>
      <c r="T433" s="11"/>
      <c r="U433" s="11"/>
      <c r="V433" s="11" t="s">
        <v>172</v>
      </c>
      <c r="W433" s="11" t="s">
        <v>172</v>
      </c>
      <c r="X433" s="11" t="s">
        <v>172</v>
      </c>
      <c r="Y433" s="11" t="s">
        <v>172</v>
      </c>
      <c r="Z433" s="11" t="s">
        <v>172</v>
      </c>
      <c r="AA433" s="11" t="s">
        <v>172</v>
      </c>
      <c r="AB433" s="11" t="s">
        <v>172</v>
      </c>
      <c r="AC433" s="11" t="s">
        <v>172</v>
      </c>
      <c r="AD433" s="11"/>
      <c r="AE433" s="11"/>
      <c r="AF433" s="11"/>
      <c r="AG433" s="11"/>
    </row>
    <row r="434" spans="2:33" ht="28.15" customHeight="1" x14ac:dyDescent="0.15">
      <c r="B434" s="11" t="s">
        <v>1533</v>
      </c>
      <c r="C434" s="11" t="s">
        <v>123</v>
      </c>
      <c r="D434" s="12" t="s">
        <v>1564</v>
      </c>
      <c r="E434" s="13" t="s">
        <v>1565</v>
      </c>
      <c r="F434" s="13" t="s">
        <v>1566</v>
      </c>
      <c r="G434" s="18" t="s">
        <v>171</v>
      </c>
      <c r="H434" s="16" t="str">
        <f>HYPERLINK("#", "https://www.fukudaganka.jp/")</f>
        <v>https://www.fukudaganka.jp/</v>
      </c>
      <c r="I434" s="13" t="s">
        <v>2054</v>
      </c>
      <c r="J434" s="11"/>
      <c r="K434" s="11"/>
      <c r="L434" s="11" t="s">
        <v>179</v>
      </c>
      <c r="M434" s="11" t="s">
        <v>179</v>
      </c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>
        <v>38</v>
      </c>
    </row>
    <row r="435" spans="2:33" ht="28.15" customHeight="1" x14ac:dyDescent="0.15">
      <c r="B435" s="11" t="s">
        <v>1533</v>
      </c>
      <c r="C435" s="11" t="s">
        <v>123</v>
      </c>
      <c r="D435" s="12" t="s">
        <v>1567</v>
      </c>
      <c r="E435" s="13" t="s">
        <v>1568</v>
      </c>
      <c r="F435" s="13" t="s">
        <v>1569</v>
      </c>
      <c r="G435" s="18" t="s">
        <v>171</v>
      </c>
      <c r="H435" s="16" t="str">
        <f>HYPERLINK("#", "https://sora-to-michi.com/")</f>
        <v>https://sora-to-michi.com/</v>
      </c>
      <c r="I435" s="13" t="s">
        <v>2091</v>
      </c>
      <c r="J435" s="11"/>
      <c r="K435" s="11" t="s">
        <v>187</v>
      </c>
      <c r="L435" s="11"/>
      <c r="M435" s="11"/>
      <c r="N435" s="11"/>
      <c r="O435" s="11"/>
      <c r="P435" s="11"/>
      <c r="Q435" s="11"/>
      <c r="R435" s="11"/>
      <c r="S435" s="11" t="s">
        <v>172</v>
      </c>
      <c r="T435" s="11" t="s">
        <v>187</v>
      </c>
      <c r="U435" s="11" t="s">
        <v>187</v>
      </c>
      <c r="V435" s="11" t="s">
        <v>187</v>
      </c>
      <c r="W435" s="11" t="s">
        <v>187</v>
      </c>
      <c r="X435" s="11" t="s">
        <v>187</v>
      </c>
      <c r="Y435" s="11" t="s">
        <v>187</v>
      </c>
      <c r="Z435" s="11" t="s">
        <v>187</v>
      </c>
      <c r="AA435" s="11" t="s">
        <v>187</v>
      </c>
      <c r="AB435" s="11" t="s">
        <v>187</v>
      </c>
      <c r="AC435" s="11" t="s">
        <v>187</v>
      </c>
      <c r="AD435" s="11" t="s">
        <v>187</v>
      </c>
      <c r="AE435" s="11" t="s">
        <v>187</v>
      </c>
      <c r="AF435" s="11"/>
      <c r="AG435" s="11"/>
    </row>
    <row r="436" spans="2:33" ht="28.15" customHeight="1" x14ac:dyDescent="0.15">
      <c r="B436" s="11" t="s">
        <v>1533</v>
      </c>
      <c r="C436" s="11" t="s">
        <v>123</v>
      </c>
      <c r="D436" s="12" t="s">
        <v>1570</v>
      </c>
      <c r="E436" s="13" t="s">
        <v>1571</v>
      </c>
      <c r="F436" s="13" t="s">
        <v>1572</v>
      </c>
      <c r="G436" s="18" t="s">
        <v>171</v>
      </c>
      <c r="H436" s="16" t="str">
        <f>HYPERLINK("#", "https://www.fujisakiclinic.com/")</f>
        <v>https://www.fujisakiclinic.com/</v>
      </c>
      <c r="I436" s="13" t="s">
        <v>2256</v>
      </c>
      <c r="J436" s="11" t="s">
        <v>172</v>
      </c>
      <c r="K436" s="11" t="s">
        <v>183</v>
      </c>
      <c r="L436" s="11" t="s">
        <v>172</v>
      </c>
      <c r="M436" s="11" t="s">
        <v>172</v>
      </c>
      <c r="N436" s="11"/>
      <c r="O436" s="11"/>
      <c r="P436" s="11"/>
      <c r="Q436" s="11"/>
      <c r="R436" s="11" t="s">
        <v>179</v>
      </c>
      <c r="S436" s="11" t="s">
        <v>172</v>
      </c>
      <c r="T436" s="11" t="s">
        <v>172</v>
      </c>
      <c r="U436" s="11"/>
      <c r="V436" s="11"/>
      <c r="W436" s="11"/>
      <c r="X436" s="11"/>
      <c r="Y436" s="11"/>
      <c r="Z436" s="11"/>
      <c r="AA436" s="11"/>
      <c r="AB436" s="11"/>
      <c r="AC436" s="11"/>
      <c r="AD436" s="11" t="s">
        <v>172</v>
      </c>
      <c r="AE436" s="11"/>
      <c r="AF436" s="11"/>
      <c r="AG436" s="11"/>
    </row>
    <row r="437" spans="2:33" ht="28.15" customHeight="1" x14ac:dyDescent="0.15">
      <c r="B437" s="11" t="s">
        <v>1533</v>
      </c>
      <c r="C437" s="11" t="s">
        <v>123</v>
      </c>
      <c r="D437" s="12" t="s">
        <v>1573</v>
      </c>
      <c r="E437" s="13" t="s">
        <v>1574</v>
      </c>
      <c r="F437" s="13" t="s">
        <v>1575</v>
      </c>
      <c r="G437" s="18" t="s">
        <v>171</v>
      </c>
      <c r="H437" s="16" t="str">
        <f>HYPERLINK("#", "http://aiko-kodomo.com/")</f>
        <v>http://aiko-kodomo.com/</v>
      </c>
      <c r="I437" s="13" t="s">
        <v>2257</v>
      </c>
      <c r="J437" s="11" t="s">
        <v>179</v>
      </c>
      <c r="K437" s="11" t="s">
        <v>179</v>
      </c>
      <c r="L437" s="11" t="s">
        <v>179</v>
      </c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 t="s">
        <v>172</v>
      </c>
      <c r="AF437" s="11" t="s">
        <v>174</v>
      </c>
      <c r="AG437" s="11"/>
    </row>
    <row r="438" spans="2:33" ht="28.15" customHeight="1" x14ac:dyDescent="0.15">
      <c r="B438" s="11" t="s">
        <v>1533</v>
      </c>
      <c r="C438" s="11" t="s">
        <v>123</v>
      </c>
      <c r="D438" s="12" t="s">
        <v>1576</v>
      </c>
      <c r="E438" s="13" t="s">
        <v>1577</v>
      </c>
      <c r="F438" s="13" t="s">
        <v>1578</v>
      </c>
      <c r="G438" s="18" t="s">
        <v>171</v>
      </c>
      <c r="H438" s="16" t="str">
        <f>HYPERLINK("#", "http://www.takita-clinic.net")</f>
        <v>http://www.takita-clinic.net</v>
      </c>
      <c r="I438" s="13" t="s">
        <v>2258</v>
      </c>
      <c r="J438" s="11" t="s">
        <v>179</v>
      </c>
      <c r="K438" s="11" t="s">
        <v>208</v>
      </c>
      <c r="L438" s="11" t="s">
        <v>179</v>
      </c>
      <c r="M438" s="11" t="s">
        <v>179</v>
      </c>
      <c r="N438" s="11"/>
      <c r="O438" s="11"/>
      <c r="P438" s="11"/>
      <c r="Q438" s="11"/>
      <c r="R438" s="11"/>
      <c r="S438" s="11" t="s">
        <v>172</v>
      </c>
      <c r="T438" s="11" t="s">
        <v>172</v>
      </c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2:33" ht="28.15" customHeight="1" x14ac:dyDescent="0.15">
      <c r="B439" s="11" t="s">
        <v>1579</v>
      </c>
      <c r="C439" s="11" t="s">
        <v>120</v>
      </c>
      <c r="D439" s="12" t="s">
        <v>1592</v>
      </c>
      <c r="E439" s="13" t="s">
        <v>1593</v>
      </c>
      <c r="F439" s="13" t="s">
        <v>1594</v>
      </c>
      <c r="G439" s="17"/>
      <c r="H439" s="16"/>
      <c r="I439" s="13" t="s">
        <v>2259</v>
      </c>
      <c r="J439" s="11" t="s">
        <v>179</v>
      </c>
      <c r="K439" s="11"/>
      <c r="L439" s="11" t="s">
        <v>179</v>
      </c>
      <c r="M439" s="11" t="s">
        <v>179</v>
      </c>
      <c r="N439" s="11"/>
      <c r="O439" s="11" t="s">
        <v>179</v>
      </c>
      <c r="P439" s="11"/>
      <c r="Q439" s="11"/>
      <c r="R439" s="11" t="s">
        <v>179</v>
      </c>
      <c r="S439" s="11" t="s">
        <v>172</v>
      </c>
      <c r="T439" s="11" t="s">
        <v>172</v>
      </c>
      <c r="U439" s="11"/>
      <c r="V439" s="11"/>
      <c r="W439" s="11"/>
      <c r="X439" s="11" t="s">
        <v>172</v>
      </c>
      <c r="Y439" s="11"/>
      <c r="Z439" s="11"/>
      <c r="AA439" s="11"/>
      <c r="AB439" s="11"/>
      <c r="AC439" s="11"/>
      <c r="AD439" s="11"/>
      <c r="AE439" s="11"/>
      <c r="AF439" s="11" t="s">
        <v>174</v>
      </c>
      <c r="AG439" s="11"/>
    </row>
    <row r="440" spans="2:33" ht="28.15" customHeight="1" x14ac:dyDescent="0.15">
      <c r="B440" s="11" t="s">
        <v>1579</v>
      </c>
      <c r="C440" s="11" t="s">
        <v>57</v>
      </c>
      <c r="D440" s="12" t="s">
        <v>1601</v>
      </c>
      <c r="E440" s="13" t="s">
        <v>1602</v>
      </c>
      <c r="F440" s="13" t="s">
        <v>1603</v>
      </c>
      <c r="G440" s="17"/>
      <c r="H440" s="16" t="s">
        <v>187</v>
      </c>
      <c r="I440" s="13" t="s">
        <v>2034</v>
      </c>
      <c r="J440" s="11" t="s">
        <v>179</v>
      </c>
      <c r="K440" s="11" t="s">
        <v>183</v>
      </c>
      <c r="L440" s="11" t="s">
        <v>179</v>
      </c>
      <c r="M440" s="11" t="s">
        <v>187</v>
      </c>
      <c r="N440" s="11" t="s">
        <v>187</v>
      </c>
      <c r="O440" s="11" t="s">
        <v>187</v>
      </c>
      <c r="P440" s="11"/>
      <c r="Q440" s="11" t="s">
        <v>187</v>
      </c>
      <c r="R440" s="11" t="s">
        <v>179</v>
      </c>
      <c r="S440" s="11" t="s">
        <v>187</v>
      </c>
      <c r="T440" s="11" t="s">
        <v>187</v>
      </c>
      <c r="U440" s="11" t="s">
        <v>187</v>
      </c>
      <c r="V440" s="11" t="s">
        <v>187</v>
      </c>
      <c r="W440" s="11" t="s">
        <v>187</v>
      </c>
      <c r="X440" s="11" t="s">
        <v>187</v>
      </c>
      <c r="Y440" s="11" t="s">
        <v>187</v>
      </c>
      <c r="Z440" s="11" t="s">
        <v>187</v>
      </c>
      <c r="AA440" s="11" t="s">
        <v>187</v>
      </c>
      <c r="AB440" s="11" t="s">
        <v>187</v>
      </c>
      <c r="AC440" s="11" t="s">
        <v>187</v>
      </c>
      <c r="AD440" s="11" t="s">
        <v>187</v>
      </c>
      <c r="AE440" s="11" t="s">
        <v>187</v>
      </c>
      <c r="AF440" s="11"/>
      <c r="AG440" s="11"/>
    </row>
    <row r="441" spans="2:33" ht="28.15" customHeight="1" x14ac:dyDescent="0.15">
      <c r="B441" s="11" t="s">
        <v>1579</v>
      </c>
      <c r="C441" s="11" t="s">
        <v>57</v>
      </c>
      <c r="D441" s="12" t="s">
        <v>1604</v>
      </c>
      <c r="E441" s="13" t="s">
        <v>1605</v>
      </c>
      <c r="F441" s="13" t="s">
        <v>1606</v>
      </c>
      <c r="G441" s="18" t="s">
        <v>171</v>
      </c>
      <c r="H441" s="16" t="s">
        <v>1607</v>
      </c>
      <c r="I441" s="13" t="s">
        <v>2062</v>
      </c>
      <c r="J441" s="11" t="s">
        <v>172</v>
      </c>
      <c r="K441" s="11" t="s">
        <v>265</v>
      </c>
      <c r="L441" s="11" t="s">
        <v>172</v>
      </c>
      <c r="M441" s="11" t="s">
        <v>172</v>
      </c>
      <c r="N441" s="11" t="s">
        <v>179</v>
      </c>
      <c r="O441" s="11"/>
      <c r="P441" s="11" t="s">
        <v>179</v>
      </c>
      <c r="Q441" s="11"/>
      <c r="R441" s="11"/>
      <c r="S441" s="11" t="s">
        <v>172</v>
      </c>
      <c r="T441" s="11"/>
      <c r="U441" s="11"/>
      <c r="V441" s="11"/>
      <c r="W441" s="11"/>
      <c r="X441" s="11" t="s">
        <v>172</v>
      </c>
      <c r="Y441" s="11"/>
      <c r="Z441" s="11"/>
      <c r="AA441" s="11"/>
      <c r="AB441" s="11"/>
      <c r="AC441" s="11"/>
      <c r="AD441" s="11"/>
      <c r="AE441" s="11"/>
      <c r="AF441" s="11" t="s">
        <v>174</v>
      </c>
      <c r="AG441" s="11">
        <v>48</v>
      </c>
    </row>
    <row r="442" spans="2:33" ht="28.15" customHeight="1" x14ac:dyDescent="0.15">
      <c r="B442" s="11" t="s">
        <v>1579</v>
      </c>
      <c r="C442" s="11" t="s">
        <v>57</v>
      </c>
      <c r="D442" s="12" t="s">
        <v>1608</v>
      </c>
      <c r="E442" s="13" t="s">
        <v>1609</v>
      </c>
      <c r="F442" s="13" t="s">
        <v>1610</v>
      </c>
      <c r="G442" s="18" t="s">
        <v>171</v>
      </c>
      <c r="H442" s="16" t="str">
        <f>HYPERLINK("#", "http://belle-clinic.jp/")</f>
        <v>http://belle-clinic.jp/</v>
      </c>
      <c r="I442" s="13" t="s">
        <v>2253</v>
      </c>
      <c r="J442" s="11" t="s">
        <v>179</v>
      </c>
      <c r="K442" s="11"/>
      <c r="L442" s="11" t="s">
        <v>179</v>
      </c>
      <c r="M442" s="11"/>
      <c r="N442" s="11"/>
      <c r="O442" s="11"/>
      <c r="P442" s="11"/>
      <c r="Q442" s="11"/>
      <c r="R442" s="11" t="s">
        <v>179</v>
      </c>
      <c r="S442" s="11" t="s">
        <v>179</v>
      </c>
      <c r="T442" s="11"/>
      <c r="U442" s="11" t="s">
        <v>172</v>
      </c>
      <c r="V442" s="11" t="s">
        <v>172</v>
      </c>
      <c r="W442" s="11" t="s">
        <v>172</v>
      </c>
      <c r="X442" s="11" t="s">
        <v>172</v>
      </c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2:33" ht="28.15" customHeight="1" x14ac:dyDescent="0.15">
      <c r="B443" s="11" t="s">
        <v>1579</v>
      </c>
      <c r="C443" s="11" t="s">
        <v>57</v>
      </c>
      <c r="D443" s="12" t="s">
        <v>1611</v>
      </c>
      <c r="E443" s="13" t="s">
        <v>1612</v>
      </c>
      <c r="F443" s="13" t="s">
        <v>1613</v>
      </c>
      <c r="G443" s="18" t="s">
        <v>171</v>
      </c>
      <c r="H443" s="16" t="str">
        <f>HYPERLINK("#", "https://kotabe-seikei.com/")</f>
        <v>https://kotabe-seikei.com/</v>
      </c>
      <c r="I443" s="13" t="s">
        <v>2039</v>
      </c>
      <c r="J443" s="11" t="s">
        <v>179</v>
      </c>
      <c r="K443" s="11" t="s">
        <v>215</v>
      </c>
      <c r="L443" s="11" t="s">
        <v>179</v>
      </c>
      <c r="M443" s="11"/>
      <c r="N443" s="11"/>
      <c r="O443" s="11"/>
      <c r="P443" s="11" t="s">
        <v>172</v>
      </c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2:33" ht="28.15" customHeight="1" x14ac:dyDescent="0.15">
      <c r="B444" s="11" t="s">
        <v>1579</v>
      </c>
      <c r="C444" s="11" t="s">
        <v>10</v>
      </c>
      <c r="D444" s="12" t="s">
        <v>1580</v>
      </c>
      <c r="E444" s="13" t="s">
        <v>1581</v>
      </c>
      <c r="F444" s="13" t="s">
        <v>1582</v>
      </c>
      <c r="G444" s="17"/>
      <c r="H444" s="16"/>
      <c r="I444" s="13" t="s">
        <v>2039</v>
      </c>
      <c r="J444" s="11"/>
      <c r="K444" s="11"/>
      <c r="L444" s="11"/>
      <c r="M444" s="11"/>
      <c r="N444" s="11"/>
      <c r="O444" s="11"/>
      <c r="P444" s="11" t="s">
        <v>172</v>
      </c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2:33" ht="42" customHeight="1" x14ac:dyDescent="0.15">
      <c r="B445" s="11" t="s">
        <v>1579</v>
      </c>
      <c r="C445" s="11" t="s">
        <v>10</v>
      </c>
      <c r="D445" s="12" t="s">
        <v>1583</v>
      </c>
      <c r="E445" s="13" t="s">
        <v>1584</v>
      </c>
      <c r="F445" s="13" t="s">
        <v>1585</v>
      </c>
      <c r="G445" s="18" t="s">
        <v>171</v>
      </c>
      <c r="H445" s="16" t="str">
        <f>HYPERLINK("#", "http://tsukushi-sawara.net/")</f>
        <v>http://tsukushi-sawara.net/</v>
      </c>
      <c r="I445" s="13" t="s">
        <v>2033</v>
      </c>
      <c r="J445" s="11" t="s">
        <v>172</v>
      </c>
      <c r="K445" s="11"/>
      <c r="L445" s="11" t="s">
        <v>172</v>
      </c>
      <c r="M445" s="11" t="s">
        <v>172</v>
      </c>
      <c r="N445" s="11"/>
      <c r="O445" s="11" t="s">
        <v>172</v>
      </c>
      <c r="P445" s="11"/>
      <c r="Q445" s="11" t="s">
        <v>172</v>
      </c>
      <c r="R445" s="11" t="s">
        <v>172</v>
      </c>
      <c r="S445" s="11" t="s">
        <v>172</v>
      </c>
      <c r="T445" s="11" t="s">
        <v>172</v>
      </c>
      <c r="U445" s="11" t="s">
        <v>172</v>
      </c>
      <c r="V445" s="11" t="s">
        <v>172</v>
      </c>
      <c r="W445" s="11" t="s">
        <v>172</v>
      </c>
      <c r="X445" s="11" t="s">
        <v>172</v>
      </c>
      <c r="Y445" s="11" t="s">
        <v>172</v>
      </c>
      <c r="Z445" s="11" t="s">
        <v>172</v>
      </c>
      <c r="AA445" s="11" t="s">
        <v>172</v>
      </c>
      <c r="AB445" s="11" t="s">
        <v>172</v>
      </c>
      <c r="AC445" s="11" t="s">
        <v>172</v>
      </c>
      <c r="AD445" s="11" t="s">
        <v>172</v>
      </c>
      <c r="AE445" s="11" t="s">
        <v>172</v>
      </c>
      <c r="AF445" s="11" t="s">
        <v>174</v>
      </c>
      <c r="AG445" s="11"/>
    </row>
    <row r="446" spans="2:33" ht="28.15" customHeight="1" x14ac:dyDescent="0.15">
      <c r="B446" s="11" t="s">
        <v>1579</v>
      </c>
      <c r="C446" s="11" t="s">
        <v>10</v>
      </c>
      <c r="D446" s="12" t="s">
        <v>1586</v>
      </c>
      <c r="E446" s="13" t="s">
        <v>1587</v>
      </c>
      <c r="F446" s="13" t="s">
        <v>1588</v>
      </c>
      <c r="G446" s="18" t="s">
        <v>171</v>
      </c>
      <c r="H446" s="16" t="str">
        <f>HYPERLINK("#", "http://kumashiro-clinic.com")</f>
        <v>http://kumashiro-clinic.com</v>
      </c>
      <c r="I446" s="13" t="s">
        <v>2260</v>
      </c>
      <c r="J446" s="11" t="s">
        <v>172</v>
      </c>
      <c r="K446" s="11" t="s">
        <v>265</v>
      </c>
      <c r="L446" s="11" t="s">
        <v>172</v>
      </c>
      <c r="M446" s="11" t="s">
        <v>172</v>
      </c>
      <c r="N446" s="11"/>
      <c r="O446" s="11"/>
      <c r="P446" s="11"/>
      <c r="Q446" s="11"/>
      <c r="R446" s="11" t="s">
        <v>172</v>
      </c>
      <c r="S446" s="11" t="s">
        <v>172</v>
      </c>
      <c r="T446" s="11" t="s">
        <v>172</v>
      </c>
      <c r="U446" s="11"/>
      <c r="V446" s="11"/>
      <c r="W446" s="11"/>
      <c r="X446" s="11" t="s">
        <v>172</v>
      </c>
      <c r="Y446" s="11"/>
      <c r="Z446" s="11"/>
      <c r="AA446" s="11"/>
      <c r="AB446" s="11"/>
      <c r="AC446" s="11" t="s">
        <v>172</v>
      </c>
      <c r="AD446" s="11"/>
      <c r="AE446" s="11"/>
      <c r="AF446" s="11" t="s">
        <v>174</v>
      </c>
      <c r="AG446" s="11">
        <v>19</v>
      </c>
    </row>
    <row r="447" spans="2:33" ht="28.15" customHeight="1" x14ac:dyDescent="0.15">
      <c r="B447" s="11" t="s">
        <v>1579</v>
      </c>
      <c r="C447" s="11" t="s">
        <v>10</v>
      </c>
      <c r="D447" s="12" t="s">
        <v>1589</v>
      </c>
      <c r="E447" s="13" t="s">
        <v>1590</v>
      </c>
      <c r="F447" s="13" t="s">
        <v>1591</v>
      </c>
      <c r="G447" s="18" t="s">
        <v>171</v>
      </c>
      <c r="H447" s="16" t="str">
        <f>HYPERLINK("#", "http://kitajimanaika.com")</f>
        <v>http://kitajimanaika.com</v>
      </c>
      <c r="I447" s="13" t="s">
        <v>2261</v>
      </c>
      <c r="J447" s="11" t="s">
        <v>172</v>
      </c>
      <c r="K447" s="11" t="s">
        <v>220</v>
      </c>
      <c r="L447" s="11" t="s">
        <v>172</v>
      </c>
      <c r="M447" s="11" t="s">
        <v>172</v>
      </c>
      <c r="N447" s="11"/>
      <c r="O447" s="11" t="s">
        <v>179</v>
      </c>
      <c r="P447" s="11" t="s">
        <v>179</v>
      </c>
      <c r="Q447" s="11" t="s">
        <v>179</v>
      </c>
      <c r="R447" s="11" t="s">
        <v>172</v>
      </c>
      <c r="S447" s="11" t="s">
        <v>172</v>
      </c>
      <c r="T447" s="11" t="s">
        <v>172</v>
      </c>
      <c r="U447" s="11" t="s">
        <v>172</v>
      </c>
      <c r="V447" s="11"/>
      <c r="W447" s="11"/>
      <c r="X447" s="11" t="s">
        <v>172</v>
      </c>
      <c r="Y447" s="11" t="s">
        <v>172</v>
      </c>
      <c r="Z447" s="11" t="s">
        <v>172</v>
      </c>
      <c r="AA447" s="11"/>
      <c r="AB447" s="11"/>
      <c r="AC447" s="11" t="s">
        <v>172</v>
      </c>
      <c r="AD447" s="11"/>
      <c r="AE447" s="11"/>
      <c r="AF447" s="11" t="s">
        <v>174</v>
      </c>
      <c r="AG447" s="11"/>
    </row>
    <row r="448" spans="2:33" ht="28.15" customHeight="1" x14ac:dyDescent="0.15">
      <c r="B448" s="11" t="s">
        <v>1579</v>
      </c>
      <c r="C448" s="11" t="s">
        <v>127</v>
      </c>
      <c r="D448" s="12" t="s">
        <v>1595</v>
      </c>
      <c r="E448" s="13" t="s">
        <v>1596</v>
      </c>
      <c r="F448" s="13" t="s">
        <v>1597</v>
      </c>
      <c r="G448" s="18" t="s">
        <v>171</v>
      </c>
      <c r="H448" s="16" t="str">
        <f>HYPERLINK("#", "http://oya-clinic.jp")</f>
        <v>http://oya-clinic.jp</v>
      </c>
      <c r="I448" s="13" t="s">
        <v>2262</v>
      </c>
      <c r="J448" s="11"/>
      <c r="K448" s="11"/>
      <c r="L448" s="11"/>
      <c r="M448" s="11"/>
      <c r="N448" s="11"/>
      <c r="O448" s="11"/>
      <c r="P448" s="11" t="s">
        <v>179</v>
      </c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2:33" ht="28.15" customHeight="1" x14ac:dyDescent="0.15">
      <c r="B449" s="11" t="s">
        <v>1579</v>
      </c>
      <c r="C449" s="11" t="s">
        <v>127</v>
      </c>
      <c r="D449" s="12" t="s">
        <v>1598</v>
      </c>
      <c r="E449" s="13" t="s">
        <v>1599</v>
      </c>
      <c r="F449" s="13" t="s">
        <v>1600</v>
      </c>
      <c r="G449" s="17"/>
      <c r="H449" s="16"/>
      <c r="I449" s="13" t="s">
        <v>2065</v>
      </c>
      <c r="J449" s="11" t="s">
        <v>179</v>
      </c>
      <c r="K449" s="11" t="s">
        <v>173</v>
      </c>
      <c r="L449" s="11" t="s">
        <v>172</v>
      </c>
      <c r="M449" s="11" t="s">
        <v>172</v>
      </c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2:33" ht="28.15" customHeight="1" x14ac:dyDescent="0.15">
      <c r="B450" s="11" t="s">
        <v>1614</v>
      </c>
      <c r="C450" s="11" t="s">
        <v>14</v>
      </c>
      <c r="D450" s="12" t="s">
        <v>1615</v>
      </c>
      <c r="E450" s="13" t="s">
        <v>1616</v>
      </c>
      <c r="F450" s="13" t="s">
        <v>1617</v>
      </c>
      <c r="G450" s="18" t="s">
        <v>171</v>
      </c>
      <c r="H450" s="16" t="str">
        <f>HYPERLINK("#", "http://www.matsuo-zaitaku.com")</f>
        <v>http://www.matsuo-zaitaku.com</v>
      </c>
      <c r="I450" s="13" t="s">
        <v>2048</v>
      </c>
      <c r="J450" s="11" t="s">
        <v>172</v>
      </c>
      <c r="K450" s="11" t="s">
        <v>173</v>
      </c>
      <c r="L450" s="11" t="s">
        <v>172</v>
      </c>
      <c r="M450" s="11" t="s">
        <v>172</v>
      </c>
      <c r="N450" s="11"/>
      <c r="O450" s="11"/>
      <c r="P450" s="11"/>
      <c r="Q450" s="11"/>
      <c r="R450" s="11" t="s">
        <v>172</v>
      </c>
      <c r="S450" s="11" t="s">
        <v>172</v>
      </c>
      <c r="T450" s="11"/>
      <c r="U450" s="11" t="s">
        <v>172</v>
      </c>
      <c r="V450" s="11"/>
      <c r="W450" s="11" t="s">
        <v>172</v>
      </c>
      <c r="X450" s="11" t="s">
        <v>172</v>
      </c>
      <c r="Y450" s="11" t="s">
        <v>172</v>
      </c>
      <c r="Z450" s="11" t="s">
        <v>172</v>
      </c>
      <c r="AA450" s="11" t="s">
        <v>172</v>
      </c>
      <c r="AB450" s="11" t="s">
        <v>172</v>
      </c>
      <c r="AC450" s="11" t="s">
        <v>172</v>
      </c>
      <c r="AD450" s="11"/>
      <c r="AE450" s="11"/>
      <c r="AF450" s="11" t="s">
        <v>174</v>
      </c>
      <c r="AG450" s="11"/>
    </row>
    <row r="451" spans="2:33" ht="28.15" customHeight="1" x14ac:dyDescent="0.15">
      <c r="B451" s="11" t="s">
        <v>1614</v>
      </c>
      <c r="C451" s="11" t="s">
        <v>14</v>
      </c>
      <c r="D451" s="12" t="s">
        <v>1618</v>
      </c>
      <c r="E451" s="13" t="s">
        <v>1619</v>
      </c>
      <c r="F451" s="13" t="s">
        <v>1620</v>
      </c>
      <c r="G451" s="18" t="s">
        <v>171</v>
      </c>
      <c r="H451" s="16" t="str">
        <f>HYPERLINK("#", "http://www.annoura-clinic.com")</f>
        <v>http://www.annoura-clinic.com</v>
      </c>
      <c r="I451" s="13" t="s">
        <v>2155</v>
      </c>
      <c r="J451" s="11" t="s">
        <v>172</v>
      </c>
      <c r="K451" s="11"/>
      <c r="L451" s="11" t="s">
        <v>172</v>
      </c>
      <c r="M451" s="11" t="s">
        <v>172</v>
      </c>
      <c r="N451" s="11"/>
      <c r="O451" s="11" t="s">
        <v>172</v>
      </c>
      <c r="P451" s="11"/>
      <c r="Q451" s="11" t="s">
        <v>172</v>
      </c>
      <c r="R451" s="11" t="s">
        <v>172</v>
      </c>
      <c r="S451" s="11" t="s">
        <v>172</v>
      </c>
      <c r="T451" s="11" t="s">
        <v>172</v>
      </c>
      <c r="U451" s="11" t="s">
        <v>172</v>
      </c>
      <c r="V451" s="11"/>
      <c r="W451" s="11"/>
      <c r="X451" s="11" t="s">
        <v>172</v>
      </c>
      <c r="Y451" s="11" t="s">
        <v>172</v>
      </c>
      <c r="Z451" s="11" t="s">
        <v>172</v>
      </c>
      <c r="AA451" s="11"/>
      <c r="AB451" s="11"/>
      <c r="AC451" s="11" t="s">
        <v>172</v>
      </c>
      <c r="AD451" s="11"/>
      <c r="AE451" s="11"/>
      <c r="AF451" s="11" t="s">
        <v>174</v>
      </c>
      <c r="AG451" s="11"/>
    </row>
    <row r="452" spans="2:33" ht="28.15" customHeight="1" x14ac:dyDescent="0.15">
      <c r="B452" s="11" t="s">
        <v>1614</v>
      </c>
      <c r="C452" s="11" t="s">
        <v>14</v>
      </c>
      <c r="D452" s="12" t="s">
        <v>1621</v>
      </c>
      <c r="E452" s="13" t="s">
        <v>1622</v>
      </c>
      <c r="F452" s="13" t="s">
        <v>1623</v>
      </c>
      <c r="G452" s="18" t="s">
        <v>171</v>
      </c>
      <c r="H452" s="16" t="str">
        <f>HYPERLINK("#", "http://www.hattanaika.or.jp")</f>
        <v>http://www.hattanaika.or.jp</v>
      </c>
      <c r="I452" s="13" t="s">
        <v>2263</v>
      </c>
      <c r="J452" s="11" t="s">
        <v>179</v>
      </c>
      <c r="K452" s="11"/>
      <c r="L452" s="11" t="s">
        <v>179</v>
      </c>
      <c r="M452" s="11"/>
      <c r="N452" s="11"/>
      <c r="O452" s="11"/>
      <c r="P452" s="11"/>
      <c r="Q452" s="11"/>
      <c r="R452" s="11" t="s">
        <v>179</v>
      </c>
      <c r="S452" s="11" t="s">
        <v>172</v>
      </c>
      <c r="T452" s="11" t="s">
        <v>172</v>
      </c>
      <c r="U452" s="11" t="s">
        <v>172</v>
      </c>
      <c r="V452" s="11"/>
      <c r="W452" s="11"/>
      <c r="X452" s="11" t="s">
        <v>172</v>
      </c>
      <c r="Y452" s="11"/>
      <c r="Z452" s="11"/>
      <c r="AA452" s="11"/>
      <c r="AB452" s="11"/>
      <c r="AC452" s="11" t="s">
        <v>172</v>
      </c>
      <c r="AD452" s="11"/>
      <c r="AE452" s="11"/>
      <c r="AF452" s="11" t="s">
        <v>174</v>
      </c>
      <c r="AG452" s="11">
        <v>19</v>
      </c>
    </row>
    <row r="453" spans="2:33" ht="28.15" customHeight="1" x14ac:dyDescent="0.15">
      <c r="B453" s="11" t="s">
        <v>1614</v>
      </c>
      <c r="C453" s="11" t="s">
        <v>14</v>
      </c>
      <c r="D453" s="12" t="s">
        <v>1624</v>
      </c>
      <c r="E453" s="13" t="s">
        <v>1625</v>
      </c>
      <c r="F453" s="13" t="s">
        <v>1626</v>
      </c>
      <c r="G453" s="18" t="s">
        <v>171</v>
      </c>
      <c r="H453" s="16" t="str">
        <f>HYPERLINK("#", "http://yoko-dermatology.com")</f>
        <v>http://yoko-dermatology.com</v>
      </c>
      <c r="I453" s="13" t="s">
        <v>2038</v>
      </c>
      <c r="J453" s="11" t="s">
        <v>179</v>
      </c>
      <c r="K453" s="11"/>
      <c r="L453" s="11" t="s">
        <v>172</v>
      </c>
      <c r="M453" s="11" t="s">
        <v>172</v>
      </c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 t="s">
        <v>172</v>
      </c>
      <c r="AD453" s="11"/>
      <c r="AE453" s="11"/>
      <c r="AF453" s="11"/>
      <c r="AG453" s="11"/>
    </row>
    <row r="454" spans="2:33" ht="28.15" customHeight="1" x14ac:dyDescent="0.15">
      <c r="B454" s="11" t="s">
        <v>1614</v>
      </c>
      <c r="C454" s="11" t="s">
        <v>14</v>
      </c>
      <c r="D454" s="12" t="s">
        <v>1627</v>
      </c>
      <c r="E454" s="13" t="s">
        <v>1628</v>
      </c>
      <c r="F454" s="13" t="s">
        <v>1629</v>
      </c>
      <c r="G454" s="18" t="s">
        <v>171</v>
      </c>
      <c r="H454" s="16" t="str">
        <f>HYPERLINK("#", "http://kurashige-hp.sakura.ne.jp")</f>
        <v>http://kurashige-hp.sakura.ne.jp</v>
      </c>
      <c r="I454" s="13" t="s">
        <v>2264</v>
      </c>
      <c r="J454" s="11" t="s">
        <v>172</v>
      </c>
      <c r="K454" s="11" t="s">
        <v>208</v>
      </c>
      <c r="L454" s="11" t="s">
        <v>172</v>
      </c>
      <c r="M454" s="11" t="s">
        <v>172</v>
      </c>
      <c r="N454" s="11"/>
      <c r="O454" s="11" t="s">
        <v>179</v>
      </c>
      <c r="P454" s="11" t="s">
        <v>179</v>
      </c>
      <c r="Q454" s="11"/>
      <c r="R454" s="11" t="s">
        <v>172</v>
      </c>
      <c r="S454" s="11" t="s">
        <v>179</v>
      </c>
      <c r="T454" s="11" t="s">
        <v>172</v>
      </c>
      <c r="U454" s="11" t="s">
        <v>172</v>
      </c>
      <c r="V454" s="11" t="s">
        <v>172</v>
      </c>
      <c r="W454" s="11"/>
      <c r="X454" s="11" t="s">
        <v>172</v>
      </c>
      <c r="Y454" s="11" t="s">
        <v>172</v>
      </c>
      <c r="Z454" s="11" t="s">
        <v>172</v>
      </c>
      <c r="AA454" s="11" t="s">
        <v>172</v>
      </c>
      <c r="AB454" s="11" t="s">
        <v>172</v>
      </c>
      <c r="AC454" s="11" t="s">
        <v>172</v>
      </c>
      <c r="AD454" s="11"/>
      <c r="AE454" s="11"/>
      <c r="AF454" s="11"/>
      <c r="AG454" s="11">
        <v>43</v>
      </c>
    </row>
    <row r="455" spans="2:33" ht="28.15" customHeight="1" x14ac:dyDescent="0.15">
      <c r="B455" s="11" t="s">
        <v>1614</v>
      </c>
      <c r="C455" s="11" t="s">
        <v>14</v>
      </c>
      <c r="D455" s="12" t="s">
        <v>1630</v>
      </c>
      <c r="E455" s="13" t="s">
        <v>1631</v>
      </c>
      <c r="F455" s="13" t="s">
        <v>1632</v>
      </c>
      <c r="G455" s="17"/>
      <c r="H455" s="16"/>
      <c r="I455" s="13" t="s">
        <v>2202</v>
      </c>
      <c r="J455" s="11"/>
      <c r="K455" s="11"/>
      <c r="L455" s="11" t="s">
        <v>179</v>
      </c>
      <c r="M455" s="11" t="s">
        <v>179</v>
      </c>
      <c r="N455" s="11"/>
      <c r="O455" s="11"/>
      <c r="P455" s="11"/>
      <c r="Q455" s="11"/>
      <c r="R455" s="11"/>
      <c r="S455" s="11" t="s">
        <v>179</v>
      </c>
      <c r="T455" s="11" t="s">
        <v>172</v>
      </c>
      <c r="U455" s="11"/>
      <c r="V455" s="11"/>
      <c r="W455" s="11"/>
      <c r="X455" s="11" t="s">
        <v>172</v>
      </c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2:33" ht="42" customHeight="1" x14ac:dyDescent="0.15">
      <c r="B456" s="11" t="s">
        <v>1633</v>
      </c>
      <c r="C456" s="11" t="s">
        <v>13</v>
      </c>
      <c r="D456" s="12" t="s">
        <v>1637</v>
      </c>
      <c r="E456" s="13" t="s">
        <v>1638</v>
      </c>
      <c r="F456" s="13" t="s">
        <v>1639</v>
      </c>
      <c r="G456" s="17"/>
      <c r="H456" s="16"/>
      <c r="I456" s="13" t="s">
        <v>2265</v>
      </c>
      <c r="J456" s="11" t="s">
        <v>172</v>
      </c>
      <c r="K456" s="11" t="s">
        <v>173</v>
      </c>
      <c r="L456" s="11" t="s">
        <v>172</v>
      </c>
      <c r="M456" s="11" t="s">
        <v>172</v>
      </c>
      <c r="N456" s="11" t="s">
        <v>179</v>
      </c>
      <c r="O456" s="11" t="s">
        <v>172</v>
      </c>
      <c r="P456" s="11"/>
      <c r="Q456" s="11" t="s">
        <v>179</v>
      </c>
      <c r="R456" s="11" t="s">
        <v>172</v>
      </c>
      <c r="S456" s="11" t="s">
        <v>179</v>
      </c>
      <c r="T456" s="11" t="s">
        <v>172</v>
      </c>
      <c r="U456" s="11" t="s">
        <v>172</v>
      </c>
      <c r="V456" s="11" t="s">
        <v>172</v>
      </c>
      <c r="W456" s="11" t="s">
        <v>172</v>
      </c>
      <c r="X456" s="11" t="s">
        <v>172</v>
      </c>
      <c r="Y456" s="11" t="s">
        <v>172</v>
      </c>
      <c r="Z456" s="11" t="s">
        <v>172</v>
      </c>
      <c r="AA456" s="11" t="s">
        <v>172</v>
      </c>
      <c r="AB456" s="11" t="s">
        <v>172</v>
      </c>
      <c r="AC456" s="11" t="s">
        <v>172</v>
      </c>
      <c r="AD456" s="11" t="s">
        <v>172</v>
      </c>
      <c r="AE456" s="11"/>
      <c r="AF456" s="11" t="s">
        <v>174</v>
      </c>
      <c r="AG456" s="11"/>
    </row>
    <row r="457" spans="2:33" ht="28.15" customHeight="1" x14ac:dyDescent="0.15">
      <c r="B457" s="11" t="s">
        <v>1633</v>
      </c>
      <c r="C457" s="11" t="s">
        <v>13</v>
      </c>
      <c r="D457" s="12" t="s">
        <v>1640</v>
      </c>
      <c r="E457" s="13" t="s">
        <v>1641</v>
      </c>
      <c r="F457" s="13" t="s">
        <v>1642</v>
      </c>
      <c r="G457" s="17"/>
      <c r="H457" s="16"/>
      <c r="I457" s="13" t="s">
        <v>2266</v>
      </c>
      <c r="J457" s="11"/>
      <c r="K457" s="11"/>
      <c r="L457" s="11"/>
      <c r="M457" s="11"/>
      <c r="N457" s="11"/>
      <c r="O457" s="11"/>
      <c r="P457" s="11"/>
      <c r="Q457" s="11"/>
      <c r="R457" s="11"/>
      <c r="S457" s="11" t="s">
        <v>179</v>
      </c>
      <c r="T457" s="11" t="s">
        <v>172</v>
      </c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2:33" ht="28.15" customHeight="1" x14ac:dyDescent="0.15">
      <c r="B458" s="11" t="s">
        <v>1633</v>
      </c>
      <c r="C458" s="11" t="s">
        <v>13</v>
      </c>
      <c r="D458" s="12" t="s">
        <v>1643</v>
      </c>
      <c r="E458" s="13" t="s">
        <v>1644</v>
      </c>
      <c r="F458" s="13" t="s">
        <v>1645</v>
      </c>
      <c r="G458" s="18" t="s">
        <v>171</v>
      </c>
      <c r="H458" s="16" t="str">
        <f>HYPERLINK("#", "http://www.kousei-kai.org/")</f>
        <v>http://www.kousei-kai.org/</v>
      </c>
      <c r="I458" s="13" t="s">
        <v>2101</v>
      </c>
      <c r="J458" s="11" t="s">
        <v>172</v>
      </c>
      <c r="K458" s="11" t="s">
        <v>187</v>
      </c>
      <c r="L458" s="11" t="s">
        <v>172</v>
      </c>
      <c r="M458" s="11" t="s">
        <v>172</v>
      </c>
      <c r="N458" s="11" t="s">
        <v>179</v>
      </c>
      <c r="O458" s="11" t="s">
        <v>179</v>
      </c>
      <c r="P458" s="11" t="s">
        <v>172</v>
      </c>
      <c r="Q458" s="11" t="s">
        <v>179</v>
      </c>
      <c r="R458" s="11" t="s">
        <v>172</v>
      </c>
      <c r="S458" s="11" t="s">
        <v>179</v>
      </c>
      <c r="T458" s="11" t="s">
        <v>172</v>
      </c>
      <c r="U458" s="11" t="s">
        <v>187</v>
      </c>
      <c r="V458" s="11" t="s">
        <v>187</v>
      </c>
      <c r="W458" s="11" t="s">
        <v>187</v>
      </c>
      <c r="X458" s="11" t="s">
        <v>172</v>
      </c>
      <c r="Y458" s="11" t="s">
        <v>172</v>
      </c>
      <c r="Z458" s="11" t="s">
        <v>187</v>
      </c>
      <c r="AA458" s="11" t="s">
        <v>187</v>
      </c>
      <c r="AB458" s="11" t="s">
        <v>172</v>
      </c>
      <c r="AC458" s="11" t="s">
        <v>172</v>
      </c>
      <c r="AD458" s="11" t="s">
        <v>187</v>
      </c>
      <c r="AE458" s="11" t="s">
        <v>187</v>
      </c>
      <c r="AF458" s="11" t="s">
        <v>174</v>
      </c>
      <c r="AG458" s="11" t="s">
        <v>191</v>
      </c>
    </row>
    <row r="459" spans="2:33" ht="42" customHeight="1" x14ac:dyDescent="0.15">
      <c r="B459" s="11" t="s">
        <v>1633</v>
      </c>
      <c r="C459" s="11" t="s">
        <v>13</v>
      </c>
      <c r="D459" s="12" t="s">
        <v>1646</v>
      </c>
      <c r="E459" s="13" t="s">
        <v>1647</v>
      </c>
      <c r="F459" s="13" t="s">
        <v>1648</v>
      </c>
      <c r="G459" s="17"/>
      <c r="H459" s="16"/>
      <c r="I459" s="13" t="s">
        <v>2055</v>
      </c>
      <c r="J459" s="11"/>
      <c r="K459" s="11"/>
      <c r="L459" s="11"/>
      <c r="M459" s="11"/>
      <c r="N459" s="11"/>
      <c r="O459" s="11" t="s">
        <v>172</v>
      </c>
      <c r="P459" s="11"/>
      <c r="Q459" s="11"/>
      <c r="R459" s="11"/>
      <c r="S459" s="11" t="s">
        <v>172</v>
      </c>
      <c r="T459" s="11" t="s">
        <v>172</v>
      </c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2:33" ht="28.15" customHeight="1" x14ac:dyDescent="0.15">
      <c r="B460" s="11" t="s">
        <v>1633</v>
      </c>
      <c r="C460" s="11" t="s">
        <v>82</v>
      </c>
      <c r="D460" s="12" t="s">
        <v>1634</v>
      </c>
      <c r="E460" s="13" t="s">
        <v>1635</v>
      </c>
      <c r="F460" s="13" t="s">
        <v>1636</v>
      </c>
      <c r="G460" s="17"/>
      <c r="H460" s="16"/>
      <c r="I460" s="13" t="s">
        <v>2066</v>
      </c>
      <c r="J460" s="11" t="s">
        <v>172</v>
      </c>
      <c r="K460" s="11" t="s">
        <v>173</v>
      </c>
      <c r="L460" s="11" t="s">
        <v>172</v>
      </c>
      <c r="M460" s="11" t="s">
        <v>172</v>
      </c>
      <c r="N460" s="11"/>
      <c r="O460" s="11" t="s">
        <v>172</v>
      </c>
      <c r="P460" s="11"/>
      <c r="Q460" s="11"/>
      <c r="R460" s="11" t="s">
        <v>179</v>
      </c>
      <c r="S460" s="11" t="s">
        <v>172</v>
      </c>
      <c r="T460" s="11"/>
      <c r="U460" s="11"/>
      <c r="V460" s="11"/>
      <c r="W460" s="11"/>
      <c r="X460" s="11" t="s">
        <v>172</v>
      </c>
      <c r="Y460" s="11"/>
      <c r="Z460" s="11"/>
      <c r="AA460" s="11"/>
      <c r="AB460" s="11"/>
      <c r="AC460" s="11" t="s">
        <v>172</v>
      </c>
      <c r="AD460" s="11"/>
      <c r="AE460" s="11"/>
      <c r="AF460" s="11" t="s">
        <v>174</v>
      </c>
      <c r="AG460" s="11"/>
    </row>
    <row r="461" spans="2:33" ht="28.15" customHeight="1" x14ac:dyDescent="0.15">
      <c r="B461" s="11" t="s">
        <v>1649</v>
      </c>
      <c r="C461" s="11" t="s">
        <v>15</v>
      </c>
      <c r="D461" s="12" t="s">
        <v>1659</v>
      </c>
      <c r="E461" s="13" t="s">
        <v>1660</v>
      </c>
      <c r="F461" s="13" t="s">
        <v>1661</v>
      </c>
      <c r="G461" s="18" t="s">
        <v>171</v>
      </c>
      <c r="H461" s="16" t="str">
        <f>HYPERLINK("#", "http://itp.ne.jp/info/400795459079430040/")</f>
        <v>http://itp.ne.jp/info/400795459079430040/</v>
      </c>
      <c r="I461" s="13" t="s">
        <v>2062</v>
      </c>
      <c r="J461" s="11" t="s">
        <v>179</v>
      </c>
      <c r="K461" s="11" t="s">
        <v>265</v>
      </c>
      <c r="L461" s="11" t="s">
        <v>179</v>
      </c>
      <c r="M461" s="11" t="s">
        <v>179</v>
      </c>
      <c r="N461" s="11"/>
      <c r="O461" s="11" t="s">
        <v>179</v>
      </c>
      <c r="P461" s="11"/>
      <c r="Q461" s="11"/>
      <c r="R461" s="11" t="s">
        <v>179</v>
      </c>
      <c r="S461" s="11" t="s">
        <v>179</v>
      </c>
      <c r="T461" s="11" t="s">
        <v>172</v>
      </c>
      <c r="U461" s="11" t="s">
        <v>172</v>
      </c>
      <c r="V461" s="11"/>
      <c r="W461" s="11" t="s">
        <v>172</v>
      </c>
      <c r="X461" s="11" t="s">
        <v>172</v>
      </c>
      <c r="Y461" s="11"/>
      <c r="Z461" s="11"/>
      <c r="AA461" s="11"/>
      <c r="AB461" s="11" t="s">
        <v>172</v>
      </c>
      <c r="AC461" s="11"/>
      <c r="AD461" s="11"/>
      <c r="AE461" s="11"/>
      <c r="AF461" s="11" t="s">
        <v>174</v>
      </c>
      <c r="AG461" s="11"/>
    </row>
    <row r="462" spans="2:33" ht="42" customHeight="1" x14ac:dyDescent="0.15">
      <c r="B462" s="11" t="s">
        <v>1649</v>
      </c>
      <c r="C462" s="11" t="s">
        <v>15</v>
      </c>
      <c r="D462" s="12" t="s">
        <v>1662</v>
      </c>
      <c r="E462" s="13" t="s">
        <v>1663</v>
      </c>
      <c r="F462" s="13" t="s">
        <v>1664</v>
      </c>
      <c r="G462" s="17"/>
      <c r="H462" s="16"/>
      <c r="I462" s="13" t="s">
        <v>2062</v>
      </c>
      <c r="J462" s="11" t="s">
        <v>179</v>
      </c>
      <c r="K462" s="11" t="s">
        <v>183</v>
      </c>
      <c r="L462" s="11" t="s">
        <v>172</v>
      </c>
      <c r="M462" s="11" t="s">
        <v>172</v>
      </c>
      <c r="N462" s="11"/>
      <c r="O462" s="11"/>
      <c r="P462" s="11"/>
      <c r="Q462" s="11"/>
      <c r="R462" s="11" t="s">
        <v>179</v>
      </c>
      <c r="S462" s="11" t="s">
        <v>172</v>
      </c>
      <c r="T462" s="11"/>
      <c r="U462" s="11"/>
      <c r="V462" s="11"/>
      <c r="W462" s="11"/>
      <c r="X462" s="11" t="s">
        <v>172</v>
      </c>
      <c r="Y462" s="11"/>
      <c r="Z462" s="11"/>
      <c r="AA462" s="11"/>
      <c r="AB462" s="11"/>
      <c r="AC462" s="11"/>
      <c r="AD462" s="11"/>
      <c r="AE462" s="11"/>
      <c r="AF462" s="11" t="s">
        <v>174</v>
      </c>
      <c r="AG462" s="11"/>
    </row>
    <row r="463" spans="2:33" ht="28.15" customHeight="1" x14ac:dyDescent="0.15">
      <c r="B463" s="11" t="s">
        <v>1649</v>
      </c>
      <c r="C463" s="11" t="s">
        <v>15</v>
      </c>
      <c r="D463" s="12" t="s">
        <v>1668</v>
      </c>
      <c r="E463" s="13" t="s">
        <v>1669</v>
      </c>
      <c r="F463" s="13" t="s">
        <v>1670</v>
      </c>
      <c r="G463" s="18" t="s">
        <v>171</v>
      </c>
      <c r="H463" s="16" t="str">
        <f>HYPERLINK("#", "http://takahashinouge.com")</f>
        <v>http://takahashinouge.com</v>
      </c>
      <c r="I463" s="13" t="s">
        <v>2158</v>
      </c>
      <c r="J463" s="11" t="s">
        <v>179</v>
      </c>
      <c r="K463" s="11" t="s">
        <v>215</v>
      </c>
      <c r="L463" s="11" t="s">
        <v>179</v>
      </c>
      <c r="M463" s="11"/>
      <c r="N463" s="11"/>
      <c r="O463" s="11"/>
      <c r="P463" s="11"/>
      <c r="Q463" s="11"/>
      <c r="R463" s="11"/>
      <c r="S463" s="11" t="s">
        <v>172</v>
      </c>
      <c r="T463" s="11" t="s">
        <v>172</v>
      </c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2:33" ht="28.15" customHeight="1" x14ac:dyDescent="0.15">
      <c r="B464" s="11" t="s">
        <v>1649</v>
      </c>
      <c r="C464" s="11" t="s">
        <v>15</v>
      </c>
      <c r="D464" s="12" t="s">
        <v>1671</v>
      </c>
      <c r="E464" s="13" t="s">
        <v>1672</v>
      </c>
      <c r="F464" s="13" t="s">
        <v>1673</v>
      </c>
      <c r="G464" s="17"/>
      <c r="H464" s="16"/>
      <c r="I464" s="13" t="s">
        <v>2094</v>
      </c>
      <c r="J464" s="11"/>
      <c r="K464" s="11"/>
      <c r="L464" s="11"/>
      <c r="M464" s="11"/>
      <c r="N464" s="11"/>
      <c r="O464" s="11"/>
      <c r="P464" s="11" t="s">
        <v>179</v>
      </c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2:33" ht="28.15" customHeight="1" x14ac:dyDescent="0.15">
      <c r="B465" s="11" t="s">
        <v>1649</v>
      </c>
      <c r="C465" s="11" t="s">
        <v>15</v>
      </c>
      <c r="D465" s="12" t="s">
        <v>1674</v>
      </c>
      <c r="E465" s="13" t="s">
        <v>1675</v>
      </c>
      <c r="F465" s="13" t="s">
        <v>1676</v>
      </c>
      <c r="G465" s="17"/>
      <c r="H465" s="16" t="s">
        <v>187</v>
      </c>
      <c r="I465" s="13" t="s">
        <v>187</v>
      </c>
      <c r="J465" s="11" t="s">
        <v>179</v>
      </c>
      <c r="K465" s="11" t="s">
        <v>187</v>
      </c>
      <c r="L465" s="11" t="s">
        <v>179</v>
      </c>
      <c r="M465" s="11" t="s">
        <v>179</v>
      </c>
      <c r="N465" s="11"/>
      <c r="O465" s="11"/>
      <c r="P465" s="11"/>
      <c r="Q465" s="11"/>
      <c r="R465" s="11"/>
      <c r="S465" s="11"/>
      <c r="T465" s="11" t="s">
        <v>187</v>
      </c>
      <c r="U465" s="11" t="s">
        <v>187</v>
      </c>
      <c r="V465" s="11" t="s">
        <v>187</v>
      </c>
      <c r="W465" s="11" t="s">
        <v>187</v>
      </c>
      <c r="X465" s="11" t="s">
        <v>187</v>
      </c>
      <c r="Y465" s="11" t="s">
        <v>187</v>
      </c>
      <c r="Z465" s="11" t="s">
        <v>187</v>
      </c>
      <c r="AA465" s="11" t="s">
        <v>187</v>
      </c>
      <c r="AB465" s="11" t="s">
        <v>187</v>
      </c>
      <c r="AC465" s="11" t="s">
        <v>187</v>
      </c>
      <c r="AD465" s="11" t="s">
        <v>187</v>
      </c>
      <c r="AE465" s="11" t="s">
        <v>187</v>
      </c>
      <c r="AF465" s="11"/>
      <c r="AG465" s="11" t="s">
        <v>187</v>
      </c>
    </row>
    <row r="466" spans="2:33" ht="28.15" customHeight="1" x14ac:dyDescent="0.15">
      <c r="B466" s="11" t="s">
        <v>1649</v>
      </c>
      <c r="C466" s="11" t="s">
        <v>16</v>
      </c>
      <c r="D466" s="12" t="s">
        <v>1665</v>
      </c>
      <c r="E466" s="13" t="s">
        <v>1666</v>
      </c>
      <c r="F466" s="13" t="s">
        <v>1667</v>
      </c>
      <c r="G466" s="18" t="s">
        <v>171</v>
      </c>
      <c r="H466" s="16" t="str">
        <f>HYPERLINK("#", "http://tsukamotoclinic.com")</f>
        <v>http://tsukamotoclinic.com</v>
      </c>
      <c r="I466" s="13" t="s">
        <v>2267</v>
      </c>
      <c r="J466" s="11"/>
      <c r="K466" s="11"/>
      <c r="L466" s="11"/>
      <c r="M466" s="11"/>
      <c r="N466" s="11"/>
      <c r="O466" s="11"/>
      <c r="P466" s="11"/>
      <c r="Q466" s="11"/>
      <c r="R466" s="11"/>
      <c r="S466" s="11" t="s">
        <v>172</v>
      </c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2:33" ht="28.15" customHeight="1" x14ac:dyDescent="0.15">
      <c r="B467" s="11" t="s">
        <v>1649</v>
      </c>
      <c r="C467" s="11" t="s">
        <v>17</v>
      </c>
      <c r="D467" s="12" t="s">
        <v>1650</v>
      </c>
      <c r="E467" s="13" t="s">
        <v>1651</v>
      </c>
      <c r="F467" s="13" t="s">
        <v>1652</v>
      </c>
      <c r="G467" s="18" t="s">
        <v>171</v>
      </c>
      <c r="H467" s="16" t="str">
        <f>HYPERLINK("#", "http://cocokaracl.com/")</f>
        <v>http://cocokaracl.com/</v>
      </c>
      <c r="I467" s="13" t="s">
        <v>2055</v>
      </c>
      <c r="J467" s="11" t="s">
        <v>172</v>
      </c>
      <c r="K467" s="11" t="s">
        <v>173</v>
      </c>
      <c r="L467" s="11" t="s">
        <v>172</v>
      </c>
      <c r="M467" s="11" t="s">
        <v>172</v>
      </c>
      <c r="N467" s="11"/>
      <c r="O467" s="11" t="s">
        <v>172</v>
      </c>
      <c r="P467" s="11"/>
      <c r="Q467" s="11"/>
      <c r="R467" s="11" t="s">
        <v>179</v>
      </c>
      <c r="S467" s="11" t="s">
        <v>172</v>
      </c>
      <c r="T467" s="11" t="s">
        <v>172</v>
      </c>
      <c r="U467" s="11" t="s">
        <v>172</v>
      </c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2:33" ht="28.15" customHeight="1" x14ac:dyDescent="0.15">
      <c r="B468" s="11" t="s">
        <v>1649</v>
      </c>
      <c r="C468" s="11" t="s">
        <v>17</v>
      </c>
      <c r="D468" s="12" t="s">
        <v>1653</v>
      </c>
      <c r="E468" s="13" t="s">
        <v>1654</v>
      </c>
      <c r="F468" s="13" t="s">
        <v>1655</v>
      </c>
      <c r="G468" s="18" t="s">
        <v>171</v>
      </c>
      <c r="H468" s="16" t="str">
        <f>HYPERLINK("#", "https://www.ogata-sazan.jp/")</f>
        <v>https://www.ogata-sazan.jp/</v>
      </c>
      <c r="I468" s="13" t="s">
        <v>2039</v>
      </c>
      <c r="J468" s="11"/>
      <c r="K468" s="11"/>
      <c r="L468" s="11" t="s">
        <v>179</v>
      </c>
      <c r="M468" s="11" t="s">
        <v>179</v>
      </c>
      <c r="N468" s="11" t="s">
        <v>172</v>
      </c>
      <c r="O468" s="11"/>
      <c r="P468" s="11" t="s">
        <v>172</v>
      </c>
      <c r="Q468" s="11"/>
      <c r="R468" s="11"/>
      <c r="S468" s="11" t="s">
        <v>172</v>
      </c>
      <c r="T468" s="11"/>
      <c r="U468" s="11"/>
      <c r="V468" s="11"/>
      <c r="W468" s="11"/>
      <c r="X468" s="11"/>
      <c r="Y468" s="11"/>
      <c r="Z468" s="11"/>
      <c r="AA468" s="11"/>
      <c r="AB468" s="11"/>
      <c r="AC468" s="11" t="s">
        <v>172</v>
      </c>
      <c r="AD468" s="11"/>
      <c r="AE468" s="11"/>
      <c r="AF468" s="11"/>
      <c r="AG468" s="11">
        <v>19</v>
      </c>
    </row>
    <row r="469" spans="2:33" ht="28.15" customHeight="1" x14ac:dyDescent="0.15">
      <c r="B469" s="11" t="s">
        <v>1649</v>
      </c>
      <c r="C469" s="11" t="s">
        <v>17</v>
      </c>
      <c r="D469" s="12" t="s">
        <v>1656</v>
      </c>
      <c r="E469" s="13" t="s">
        <v>1657</v>
      </c>
      <c r="F469" s="13" t="s">
        <v>1658</v>
      </c>
      <c r="G469" s="17"/>
      <c r="H469" s="16"/>
      <c r="I469" s="13" t="s">
        <v>2210</v>
      </c>
      <c r="J469" s="11"/>
      <c r="K469" s="11"/>
      <c r="L469" s="11"/>
      <c r="M469" s="11"/>
      <c r="N469" s="11"/>
      <c r="O469" s="11"/>
      <c r="P469" s="11"/>
      <c r="Q469" s="11"/>
      <c r="R469" s="11"/>
      <c r="S469" s="11" t="s">
        <v>179</v>
      </c>
      <c r="T469" s="11"/>
      <c r="U469" s="11"/>
      <c r="V469" s="11"/>
      <c r="W469" s="11"/>
      <c r="X469" s="11" t="s">
        <v>172</v>
      </c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2:33" ht="28.15" customHeight="1" x14ac:dyDescent="0.15">
      <c r="B470" s="11" t="s">
        <v>1677</v>
      </c>
      <c r="C470" s="11" t="s">
        <v>96</v>
      </c>
      <c r="D470" s="12" t="s">
        <v>1678</v>
      </c>
      <c r="E470" s="13" t="s">
        <v>1679</v>
      </c>
      <c r="F470" s="13" t="s">
        <v>1680</v>
      </c>
      <c r="G470" s="16"/>
      <c r="H470" s="16"/>
      <c r="I470" s="13" t="s">
        <v>2062</v>
      </c>
      <c r="J470" s="11" t="s">
        <v>172</v>
      </c>
      <c r="K470" s="11" t="s">
        <v>173</v>
      </c>
      <c r="L470" s="11" t="s">
        <v>172</v>
      </c>
      <c r="M470" s="11" t="s">
        <v>172</v>
      </c>
      <c r="N470" s="11"/>
      <c r="O470" s="11"/>
      <c r="P470" s="11"/>
      <c r="Q470" s="11"/>
      <c r="R470" s="11" t="s">
        <v>172</v>
      </c>
      <c r="S470" s="11" t="s">
        <v>172</v>
      </c>
      <c r="T470" s="11" t="s">
        <v>172</v>
      </c>
      <c r="U470" s="11" t="s">
        <v>172</v>
      </c>
      <c r="V470" s="11" t="s">
        <v>172</v>
      </c>
      <c r="W470" s="11" t="s">
        <v>172</v>
      </c>
      <c r="X470" s="11" t="s">
        <v>172</v>
      </c>
      <c r="Y470" s="11" t="s">
        <v>172</v>
      </c>
      <c r="Z470" s="11" t="s">
        <v>172</v>
      </c>
      <c r="AA470" s="11" t="s">
        <v>172</v>
      </c>
      <c r="AB470" s="11" t="s">
        <v>172</v>
      </c>
      <c r="AC470" s="11" t="s">
        <v>172</v>
      </c>
      <c r="AD470" s="11" t="s">
        <v>172</v>
      </c>
      <c r="AE470" s="11"/>
      <c r="AF470" s="11" t="s">
        <v>174</v>
      </c>
      <c r="AG470" s="11"/>
    </row>
    <row r="471" spans="2:33" ht="28.15" customHeight="1" x14ac:dyDescent="0.15">
      <c r="B471" s="11" t="s">
        <v>1677</v>
      </c>
      <c r="C471" s="11" t="s">
        <v>96</v>
      </c>
      <c r="D471" s="12" t="s">
        <v>1684</v>
      </c>
      <c r="E471" s="13" t="s">
        <v>1685</v>
      </c>
      <c r="F471" s="13" t="s">
        <v>1686</v>
      </c>
      <c r="G471" s="17"/>
      <c r="H471" s="16"/>
      <c r="I471" s="13" t="s">
        <v>2074</v>
      </c>
      <c r="J471" s="11"/>
      <c r="K471" s="11"/>
      <c r="L471" s="11" t="s">
        <v>179</v>
      </c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2:33" ht="28.15" customHeight="1" x14ac:dyDescent="0.15">
      <c r="B472" s="11" t="s">
        <v>1677</v>
      </c>
      <c r="C472" s="11" t="s">
        <v>96</v>
      </c>
      <c r="D472" s="12" t="s">
        <v>1687</v>
      </c>
      <c r="E472" s="13" t="s">
        <v>1688</v>
      </c>
      <c r="F472" s="13" t="s">
        <v>1689</v>
      </c>
      <c r="G472" s="18" t="s">
        <v>171</v>
      </c>
      <c r="H472" s="16" t="str">
        <f>HYPERLINK("#", "http://mutaguchi-seikei.jp")</f>
        <v>http://mutaguchi-seikei.jp</v>
      </c>
      <c r="I472" s="13" t="s">
        <v>2039</v>
      </c>
      <c r="J472" s="11" t="s">
        <v>172</v>
      </c>
      <c r="K472" s="11"/>
      <c r="L472" s="11" t="s">
        <v>172</v>
      </c>
      <c r="M472" s="11" t="s">
        <v>172</v>
      </c>
      <c r="N472" s="11" t="s">
        <v>179</v>
      </c>
      <c r="O472" s="11" t="s">
        <v>179</v>
      </c>
      <c r="P472" s="11" t="s">
        <v>172</v>
      </c>
      <c r="Q472" s="11" t="s">
        <v>172</v>
      </c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 t="s">
        <v>172</v>
      </c>
      <c r="AD472" s="11"/>
      <c r="AE472" s="11"/>
      <c r="AF472" s="11"/>
      <c r="AG472" s="11">
        <v>19</v>
      </c>
    </row>
    <row r="473" spans="2:33" ht="28.15" customHeight="1" x14ac:dyDescent="0.15">
      <c r="B473" s="11" t="s">
        <v>1677</v>
      </c>
      <c r="C473" s="11" t="s">
        <v>96</v>
      </c>
      <c r="D473" s="12" t="s">
        <v>1690</v>
      </c>
      <c r="E473" s="13" t="s">
        <v>1691</v>
      </c>
      <c r="F473" s="13" t="s">
        <v>1692</v>
      </c>
      <c r="G473" s="17"/>
      <c r="H473" s="16" t="s">
        <v>187</v>
      </c>
      <c r="I473" s="13" t="s">
        <v>2117</v>
      </c>
      <c r="J473" s="11" t="s">
        <v>172</v>
      </c>
      <c r="K473" s="11" t="s">
        <v>187</v>
      </c>
      <c r="L473" s="11" t="s">
        <v>172</v>
      </c>
      <c r="M473" s="11" t="s">
        <v>172</v>
      </c>
      <c r="N473" s="11" t="s">
        <v>179</v>
      </c>
      <c r="O473" s="11" t="s">
        <v>187</v>
      </c>
      <c r="P473" s="11"/>
      <c r="Q473" s="11" t="s">
        <v>187</v>
      </c>
      <c r="R473" s="11" t="s">
        <v>172</v>
      </c>
      <c r="S473" s="11" t="s">
        <v>179</v>
      </c>
      <c r="T473" s="11" t="s">
        <v>187</v>
      </c>
      <c r="U473" s="11" t="s">
        <v>187</v>
      </c>
      <c r="V473" s="11" t="s">
        <v>187</v>
      </c>
      <c r="W473" s="11" t="s">
        <v>187</v>
      </c>
      <c r="X473" s="11" t="s">
        <v>172</v>
      </c>
      <c r="Y473" s="11" t="s">
        <v>187</v>
      </c>
      <c r="Z473" s="11" t="s">
        <v>187</v>
      </c>
      <c r="AA473" s="11" t="s">
        <v>187</v>
      </c>
      <c r="AB473" s="11" t="s">
        <v>187</v>
      </c>
      <c r="AC473" s="11" t="s">
        <v>187</v>
      </c>
      <c r="AD473" s="11" t="s">
        <v>187</v>
      </c>
      <c r="AE473" s="11" t="s">
        <v>187</v>
      </c>
      <c r="AF473" s="11" t="s">
        <v>174</v>
      </c>
      <c r="AG473" s="11"/>
    </row>
    <row r="474" spans="2:33" ht="28.15" customHeight="1" x14ac:dyDescent="0.15">
      <c r="B474" s="11" t="s">
        <v>1677</v>
      </c>
      <c r="C474" s="11" t="s">
        <v>97</v>
      </c>
      <c r="D474" s="12" t="s">
        <v>1681</v>
      </c>
      <c r="E474" s="13" t="s">
        <v>1682</v>
      </c>
      <c r="F474" s="13" t="s">
        <v>1683</v>
      </c>
      <c r="G474" s="17"/>
      <c r="H474" s="16"/>
      <c r="I474" s="13" t="s">
        <v>2039</v>
      </c>
      <c r="J474" s="11"/>
      <c r="K474" s="11"/>
      <c r="L474" s="11"/>
      <c r="M474" s="11"/>
      <c r="N474" s="11" t="s">
        <v>179</v>
      </c>
      <c r="O474" s="11"/>
      <c r="P474" s="11" t="s">
        <v>172</v>
      </c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2:33" ht="28.15" customHeight="1" x14ac:dyDescent="0.15">
      <c r="B475" s="11" t="s">
        <v>1693</v>
      </c>
      <c r="C475" s="11" t="s">
        <v>24</v>
      </c>
      <c r="D475" s="12" t="s">
        <v>1697</v>
      </c>
      <c r="E475" s="13" t="s">
        <v>1698</v>
      </c>
      <c r="F475" s="13" t="s">
        <v>1699</v>
      </c>
      <c r="G475" s="17"/>
      <c r="H475" s="16"/>
      <c r="I475" s="13" t="s">
        <v>2155</v>
      </c>
      <c r="J475" s="11" t="s">
        <v>172</v>
      </c>
      <c r="K475" s="11" t="s">
        <v>208</v>
      </c>
      <c r="L475" s="11" t="s">
        <v>179</v>
      </c>
      <c r="M475" s="11"/>
      <c r="N475" s="11"/>
      <c r="O475" s="11"/>
      <c r="P475" s="11"/>
      <c r="Q475" s="11"/>
      <c r="R475" s="11" t="s">
        <v>179</v>
      </c>
      <c r="S475" s="11" t="s">
        <v>172</v>
      </c>
      <c r="T475" s="11" t="s">
        <v>172</v>
      </c>
      <c r="U475" s="11"/>
      <c r="V475" s="11"/>
      <c r="W475" s="11"/>
      <c r="X475" s="11" t="s">
        <v>172</v>
      </c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2:33" ht="28.15" customHeight="1" x14ac:dyDescent="0.15">
      <c r="B476" s="11" t="s">
        <v>1693</v>
      </c>
      <c r="C476" s="11" t="s">
        <v>37</v>
      </c>
      <c r="D476" s="12" t="s">
        <v>1694</v>
      </c>
      <c r="E476" s="13" t="s">
        <v>1695</v>
      </c>
      <c r="F476" s="13" t="s">
        <v>1696</v>
      </c>
      <c r="G476" s="18" t="s">
        <v>171</v>
      </c>
      <c r="H476" s="16" t="str">
        <f>HYPERLINK("#", "https://www.fukuseikai-minami.com/")</f>
        <v>https://www.fukuseikai-minami.com/</v>
      </c>
      <c r="I476" s="13" t="s">
        <v>2268</v>
      </c>
      <c r="J476" s="11"/>
      <c r="K476" s="11"/>
      <c r="L476" s="11"/>
      <c r="M476" s="11"/>
      <c r="N476" s="11" t="s">
        <v>172</v>
      </c>
      <c r="O476" s="11"/>
      <c r="P476" s="11" t="s">
        <v>172</v>
      </c>
      <c r="Q476" s="11"/>
      <c r="R476" s="11"/>
      <c r="S476" s="11" t="s">
        <v>172</v>
      </c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>
        <v>110</v>
      </c>
    </row>
    <row r="477" spans="2:33" ht="28.15" customHeight="1" x14ac:dyDescent="0.15">
      <c r="B477" s="11" t="s">
        <v>1700</v>
      </c>
      <c r="C477" s="11" t="s">
        <v>4</v>
      </c>
      <c r="D477" s="12" t="s">
        <v>1716</v>
      </c>
      <c r="E477" s="13" t="s">
        <v>1717</v>
      </c>
      <c r="F477" s="13" t="s">
        <v>1718</v>
      </c>
      <c r="G477" s="16"/>
      <c r="H477" s="16"/>
      <c r="I477" s="13" t="s">
        <v>2041</v>
      </c>
      <c r="J477" s="11" t="s">
        <v>179</v>
      </c>
      <c r="K477" s="11" t="s">
        <v>208</v>
      </c>
      <c r="L477" s="11" t="s">
        <v>179</v>
      </c>
      <c r="M477" s="11" t="s">
        <v>179</v>
      </c>
      <c r="N477" s="11"/>
      <c r="O477" s="11"/>
      <c r="P477" s="11"/>
      <c r="Q477" s="11"/>
      <c r="R477" s="11" t="s">
        <v>179</v>
      </c>
      <c r="S477" s="11"/>
      <c r="T477" s="11"/>
      <c r="U477" s="11"/>
      <c r="V477" s="11"/>
      <c r="W477" s="11"/>
      <c r="X477" s="11" t="s">
        <v>172</v>
      </c>
      <c r="Y477" s="11"/>
      <c r="Z477" s="11"/>
      <c r="AA477" s="11"/>
      <c r="AB477" s="11"/>
      <c r="AC477" s="11"/>
      <c r="AD477" s="11"/>
      <c r="AE477" s="11"/>
      <c r="AF477" s="11" t="s">
        <v>174</v>
      </c>
      <c r="AG477" s="11"/>
    </row>
    <row r="478" spans="2:33" ht="28.15" customHeight="1" x14ac:dyDescent="0.15">
      <c r="B478" s="11" t="s">
        <v>1700</v>
      </c>
      <c r="C478" s="11" t="s">
        <v>4</v>
      </c>
      <c r="D478" s="12" t="s">
        <v>1719</v>
      </c>
      <c r="E478" s="13" t="s">
        <v>1720</v>
      </c>
      <c r="F478" s="13" t="s">
        <v>1721</v>
      </c>
      <c r="G478" s="18" t="s">
        <v>171</v>
      </c>
      <c r="H478" s="16" t="str">
        <f>HYPERLINK("#", "http://www.hosp-yoshimura.com")</f>
        <v>http://www.hosp-yoshimura.com</v>
      </c>
      <c r="I478" s="13" t="s">
        <v>2269</v>
      </c>
      <c r="J478" s="11" t="s">
        <v>172</v>
      </c>
      <c r="K478" s="11" t="s">
        <v>208</v>
      </c>
      <c r="L478" s="11" t="s">
        <v>172</v>
      </c>
      <c r="M478" s="11" t="s">
        <v>172</v>
      </c>
      <c r="N478" s="11"/>
      <c r="O478" s="11" t="s">
        <v>172</v>
      </c>
      <c r="P478" s="11" t="s">
        <v>172</v>
      </c>
      <c r="Q478" s="11" t="s">
        <v>172</v>
      </c>
      <c r="R478" s="11" t="s">
        <v>179</v>
      </c>
      <c r="S478" s="11" t="s">
        <v>172</v>
      </c>
      <c r="T478" s="11" t="s">
        <v>172</v>
      </c>
      <c r="U478" s="11" t="s">
        <v>172</v>
      </c>
      <c r="V478" s="11" t="s">
        <v>172</v>
      </c>
      <c r="W478" s="11" t="s">
        <v>172</v>
      </c>
      <c r="X478" s="11" t="s">
        <v>172</v>
      </c>
      <c r="Y478" s="11" t="s">
        <v>172</v>
      </c>
      <c r="Z478" s="11" t="s">
        <v>172</v>
      </c>
      <c r="AA478" s="11" t="s">
        <v>172</v>
      </c>
      <c r="AB478" s="11" t="s">
        <v>172</v>
      </c>
      <c r="AC478" s="11" t="s">
        <v>172</v>
      </c>
      <c r="AD478" s="11" t="s">
        <v>172</v>
      </c>
      <c r="AE478" s="11"/>
      <c r="AF478" s="11"/>
      <c r="AG478" s="11">
        <v>57</v>
      </c>
    </row>
    <row r="479" spans="2:33" ht="28.15" customHeight="1" x14ac:dyDescent="0.15">
      <c r="B479" s="11" t="s">
        <v>1700</v>
      </c>
      <c r="C479" s="11" t="s">
        <v>4</v>
      </c>
      <c r="D479" s="12" t="s">
        <v>1722</v>
      </c>
      <c r="E479" s="13" t="s">
        <v>1723</v>
      </c>
      <c r="F479" s="13" t="s">
        <v>1724</v>
      </c>
      <c r="G479" s="17"/>
      <c r="H479" s="16"/>
      <c r="I479" s="13" t="s">
        <v>2074</v>
      </c>
      <c r="J479" s="11" t="s">
        <v>172</v>
      </c>
      <c r="K479" s="11" t="s">
        <v>208</v>
      </c>
      <c r="L479" s="11" t="s">
        <v>172</v>
      </c>
      <c r="M479" s="11" t="s">
        <v>172</v>
      </c>
      <c r="N479" s="11"/>
      <c r="O479" s="11" t="s">
        <v>179</v>
      </c>
      <c r="P479" s="11"/>
      <c r="Q479" s="11"/>
      <c r="R479" s="11" t="s">
        <v>172</v>
      </c>
      <c r="S479" s="11" t="s">
        <v>179</v>
      </c>
      <c r="T479" s="11" t="s">
        <v>172</v>
      </c>
      <c r="U479" s="11"/>
      <c r="V479" s="11"/>
      <c r="W479" s="11"/>
      <c r="X479" s="11" t="s">
        <v>172</v>
      </c>
      <c r="Y479" s="11"/>
      <c r="Z479" s="11" t="s">
        <v>172</v>
      </c>
      <c r="AA479" s="11"/>
      <c r="AB479" s="11" t="s">
        <v>172</v>
      </c>
      <c r="AC479" s="11" t="s">
        <v>172</v>
      </c>
      <c r="AD479" s="11"/>
      <c r="AE479" s="11"/>
      <c r="AF479" s="11" t="s">
        <v>174</v>
      </c>
      <c r="AG479" s="11"/>
    </row>
    <row r="480" spans="2:33" ht="28.15" customHeight="1" x14ac:dyDescent="0.15">
      <c r="B480" s="11" t="s">
        <v>1700</v>
      </c>
      <c r="C480" s="11" t="s">
        <v>4</v>
      </c>
      <c r="D480" s="12" t="s">
        <v>1725</v>
      </c>
      <c r="E480" s="13" t="s">
        <v>1726</v>
      </c>
      <c r="F480" s="13" t="s">
        <v>1727</v>
      </c>
      <c r="G480" s="10" t="s">
        <v>171</v>
      </c>
      <c r="H480" s="16" t="str">
        <f>HYPERLINK("#", "http://www.ikoiclinic.com")</f>
        <v>http://www.ikoiclinic.com</v>
      </c>
      <c r="I480" s="13" t="s">
        <v>2055</v>
      </c>
      <c r="J480" s="11" t="s">
        <v>179</v>
      </c>
      <c r="K480" s="11"/>
      <c r="L480" s="11" t="s">
        <v>179</v>
      </c>
      <c r="M480" s="11"/>
      <c r="N480" s="11"/>
      <c r="O480" s="11" t="s">
        <v>179</v>
      </c>
      <c r="P480" s="11"/>
      <c r="Q480" s="11"/>
      <c r="R480" s="11"/>
      <c r="S480" s="11" t="s">
        <v>179</v>
      </c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2:33" ht="28.15" customHeight="1" x14ac:dyDescent="0.15">
      <c r="B481" s="11" t="s">
        <v>1700</v>
      </c>
      <c r="C481" s="11" t="s">
        <v>4</v>
      </c>
      <c r="D481" s="12" t="s">
        <v>1728</v>
      </c>
      <c r="E481" s="13" t="s">
        <v>1729</v>
      </c>
      <c r="F481" s="13" t="s">
        <v>1730</v>
      </c>
      <c r="G481" s="18" t="s">
        <v>171</v>
      </c>
      <c r="H481" s="16" t="str">
        <f>HYPERLINK("#", "https://kohnocl.com")</f>
        <v>https://kohnocl.com</v>
      </c>
      <c r="I481" s="13" t="s">
        <v>2270</v>
      </c>
      <c r="J481" s="11"/>
      <c r="K481" s="11"/>
      <c r="L481" s="11"/>
      <c r="M481" s="11"/>
      <c r="N481" s="11"/>
      <c r="O481" s="11"/>
      <c r="P481" s="11" t="s">
        <v>172</v>
      </c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2:33" ht="42" customHeight="1" x14ac:dyDescent="0.15">
      <c r="B482" s="11" t="s">
        <v>1700</v>
      </c>
      <c r="C482" s="11" t="s">
        <v>4</v>
      </c>
      <c r="D482" s="12" t="s">
        <v>1731</v>
      </c>
      <c r="E482" s="13" t="s">
        <v>1732</v>
      </c>
      <c r="F482" s="13" t="s">
        <v>1733</v>
      </c>
      <c r="G482" s="10" t="s">
        <v>171</v>
      </c>
      <c r="H482" s="16" t="str">
        <f>HYPERLINK("#", "http://fukuoka-fuseimyaku.com")</f>
        <v>http://fukuoka-fuseimyaku.com</v>
      </c>
      <c r="I482" s="13" t="s">
        <v>2062</v>
      </c>
      <c r="J482" s="11" t="s">
        <v>172</v>
      </c>
      <c r="K482" s="11" t="s">
        <v>208</v>
      </c>
      <c r="L482" s="11" t="s">
        <v>172</v>
      </c>
      <c r="M482" s="11" t="s">
        <v>172</v>
      </c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 t="s">
        <v>172</v>
      </c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2:33" ht="42" customHeight="1" x14ac:dyDescent="0.15">
      <c r="B483" s="11" t="s">
        <v>1700</v>
      </c>
      <c r="C483" s="11" t="s">
        <v>4</v>
      </c>
      <c r="D483" s="12" t="s">
        <v>1734</v>
      </c>
      <c r="E483" s="13" t="s">
        <v>1735</v>
      </c>
      <c r="F483" s="13" t="s">
        <v>1736</v>
      </c>
      <c r="G483" s="10" t="s">
        <v>171</v>
      </c>
      <c r="H483" s="16" t="str">
        <f>HYPERLINK("#", "https://www.inamura-clinic.com")</f>
        <v>https://www.inamura-clinic.com</v>
      </c>
      <c r="I483" s="13" t="s">
        <v>2158</v>
      </c>
      <c r="J483" s="11" t="s">
        <v>187</v>
      </c>
      <c r="K483" s="11" t="s">
        <v>187</v>
      </c>
      <c r="L483" s="11" t="s">
        <v>179</v>
      </c>
      <c r="M483" s="11" t="s">
        <v>179</v>
      </c>
      <c r="N483" s="11" t="s">
        <v>187</v>
      </c>
      <c r="O483" s="11" t="s">
        <v>187</v>
      </c>
      <c r="P483" s="11"/>
      <c r="Q483" s="11" t="s">
        <v>187</v>
      </c>
      <c r="R483" s="11" t="s">
        <v>187</v>
      </c>
      <c r="S483" s="11" t="s">
        <v>172</v>
      </c>
      <c r="T483" s="11" t="s">
        <v>172</v>
      </c>
      <c r="U483" s="11" t="s">
        <v>187</v>
      </c>
      <c r="V483" s="11" t="s">
        <v>187</v>
      </c>
      <c r="W483" s="11" t="s">
        <v>187</v>
      </c>
      <c r="X483" s="11" t="s">
        <v>187</v>
      </c>
      <c r="Y483" s="11" t="s">
        <v>187</v>
      </c>
      <c r="Z483" s="11" t="s">
        <v>187</v>
      </c>
      <c r="AA483" s="11" t="s">
        <v>187</v>
      </c>
      <c r="AB483" s="11" t="s">
        <v>187</v>
      </c>
      <c r="AC483" s="11" t="s">
        <v>187</v>
      </c>
      <c r="AD483" s="11" t="s">
        <v>187</v>
      </c>
      <c r="AE483" s="11" t="s">
        <v>187</v>
      </c>
      <c r="AF483" s="11"/>
      <c r="AG483" s="11" t="s">
        <v>187</v>
      </c>
    </row>
    <row r="484" spans="2:33" ht="42" customHeight="1" x14ac:dyDescent="0.15">
      <c r="B484" s="11" t="s">
        <v>1700</v>
      </c>
      <c r="C484" s="11" t="s">
        <v>4</v>
      </c>
      <c r="D484" s="12" t="s">
        <v>1737</v>
      </c>
      <c r="E484" s="13" t="s">
        <v>1738</v>
      </c>
      <c r="F484" s="13" t="s">
        <v>1739</v>
      </c>
      <c r="G484" s="10" t="s">
        <v>171</v>
      </c>
      <c r="H484" s="16" t="str">
        <f>HYPERLINK("#", "http://kyclinic.sakura.ne.jp")</f>
        <v>http://kyclinic.sakura.ne.jp</v>
      </c>
      <c r="I484" s="13" t="s">
        <v>2054</v>
      </c>
      <c r="J484" s="11" t="s">
        <v>179</v>
      </c>
      <c r="K484" s="11" t="s">
        <v>215</v>
      </c>
      <c r="L484" s="11" t="s">
        <v>179</v>
      </c>
      <c r="M484" s="11" t="s">
        <v>179</v>
      </c>
      <c r="N484" s="11" t="s">
        <v>187</v>
      </c>
      <c r="O484" s="11" t="s">
        <v>187</v>
      </c>
      <c r="P484" s="11"/>
      <c r="Q484" s="11" t="s">
        <v>187</v>
      </c>
      <c r="R484" s="11" t="s">
        <v>187</v>
      </c>
      <c r="S484" s="11" t="s">
        <v>187</v>
      </c>
      <c r="T484" s="11" t="s">
        <v>187</v>
      </c>
      <c r="U484" s="11" t="s">
        <v>187</v>
      </c>
      <c r="V484" s="11" t="s">
        <v>187</v>
      </c>
      <c r="W484" s="11" t="s">
        <v>187</v>
      </c>
      <c r="X484" s="11" t="s">
        <v>187</v>
      </c>
      <c r="Y484" s="11" t="s">
        <v>187</v>
      </c>
      <c r="Z484" s="11" t="s">
        <v>187</v>
      </c>
      <c r="AA484" s="11" t="s">
        <v>187</v>
      </c>
      <c r="AB484" s="11" t="s">
        <v>187</v>
      </c>
      <c r="AC484" s="11" t="s">
        <v>187</v>
      </c>
      <c r="AD484" s="11" t="s">
        <v>187</v>
      </c>
      <c r="AE484" s="11" t="s">
        <v>187</v>
      </c>
      <c r="AF484" s="11"/>
      <c r="AG484" s="11"/>
    </row>
    <row r="485" spans="2:33" ht="28.15" customHeight="1" x14ac:dyDescent="0.15">
      <c r="B485" s="11" t="s">
        <v>1700</v>
      </c>
      <c r="C485" s="11" t="s">
        <v>4</v>
      </c>
      <c r="D485" s="12" t="s">
        <v>1740</v>
      </c>
      <c r="E485" s="13" t="s">
        <v>1741</v>
      </c>
      <c r="F485" s="13" t="s">
        <v>1742</v>
      </c>
      <c r="G485" s="17"/>
      <c r="H485" s="16"/>
      <c r="I485" s="13" t="s">
        <v>2271</v>
      </c>
      <c r="J485" s="11"/>
      <c r="K485" s="11"/>
      <c r="L485" s="11" t="s">
        <v>179</v>
      </c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2:33" ht="28.15" customHeight="1" x14ac:dyDescent="0.15">
      <c r="B486" s="11" t="s">
        <v>1700</v>
      </c>
      <c r="C486" s="11" t="s">
        <v>4</v>
      </c>
      <c r="D486" s="12" t="s">
        <v>1743</v>
      </c>
      <c r="E486" s="13" t="s">
        <v>1744</v>
      </c>
      <c r="F486" s="13" t="s">
        <v>1745</v>
      </c>
      <c r="G486" s="16"/>
      <c r="H486" s="16" t="s">
        <v>187</v>
      </c>
      <c r="I486" s="13" t="s">
        <v>2199</v>
      </c>
      <c r="J486" s="11" t="s">
        <v>172</v>
      </c>
      <c r="K486" s="11" t="s">
        <v>265</v>
      </c>
      <c r="L486" s="11" t="s">
        <v>172</v>
      </c>
      <c r="M486" s="11" t="s">
        <v>172</v>
      </c>
      <c r="N486" s="11" t="s">
        <v>187</v>
      </c>
      <c r="O486" s="11" t="s">
        <v>172</v>
      </c>
      <c r="P486" s="11"/>
      <c r="Q486" s="11" t="s">
        <v>187</v>
      </c>
      <c r="R486" s="11" t="s">
        <v>172</v>
      </c>
      <c r="S486" s="11" t="s">
        <v>172</v>
      </c>
      <c r="T486" s="11" t="s">
        <v>172</v>
      </c>
      <c r="U486" s="11" t="s">
        <v>172</v>
      </c>
      <c r="V486" s="11" t="s">
        <v>172</v>
      </c>
      <c r="W486" s="11" t="s">
        <v>187</v>
      </c>
      <c r="X486" s="11" t="s">
        <v>172</v>
      </c>
      <c r="Y486" s="11" t="s">
        <v>172</v>
      </c>
      <c r="Z486" s="11" t="s">
        <v>172</v>
      </c>
      <c r="AA486" s="11" t="s">
        <v>172</v>
      </c>
      <c r="AB486" s="11" t="s">
        <v>172</v>
      </c>
      <c r="AC486" s="11" t="s">
        <v>172</v>
      </c>
      <c r="AD486" s="11" t="s">
        <v>187</v>
      </c>
      <c r="AE486" s="11" t="s">
        <v>187</v>
      </c>
      <c r="AF486" s="11" t="s">
        <v>174</v>
      </c>
      <c r="AG486" s="11" t="s">
        <v>191</v>
      </c>
    </row>
    <row r="487" spans="2:33" ht="42" customHeight="1" x14ac:dyDescent="0.15">
      <c r="B487" s="11" t="s">
        <v>1700</v>
      </c>
      <c r="C487" s="11" t="s">
        <v>4</v>
      </c>
      <c r="D487" s="12" t="s">
        <v>1746</v>
      </c>
      <c r="E487" s="13" t="s">
        <v>1747</v>
      </c>
      <c r="F487" s="13" t="s">
        <v>1748</v>
      </c>
      <c r="G487" s="16"/>
      <c r="H487" s="16"/>
      <c r="I487" s="13" t="s">
        <v>2208</v>
      </c>
      <c r="J487" s="11" t="s">
        <v>172</v>
      </c>
      <c r="K487" s="11"/>
      <c r="L487" s="11" t="s">
        <v>172</v>
      </c>
      <c r="M487" s="11" t="s">
        <v>179</v>
      </c>
      <c r="N487" s="11"/>
      <c r="O487" s="11"/>
      <c r="P487" s="11"/>
      <c r="Q487" s="11"/>
      <c r="R487" s="11" t="s">
        <v>172</v>
      </c>
      <c r="S487" s="11" t="s">
        <v>179</v>
      </c>
      <c r="T487" s="11"/>
      <c r="U487" s="11"/>
      <c r="V487" s="11"/>
      <c r="W487" s="11"/>
      <c r="X487" s="11" t="s">
        <v>172</v>
      </c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2:33" ht="28.15" customHeight="1" x14ac:dyDescent="0.15">
      <c r="B488" s="11" t="s">
        <v>1700</v>
      </c>
      <c r="C488" s="11" t="s">
        <v>4</v>
      </c>
      <c r="D488" s="12" t="s">
        <v>1749</v>
      </c>
      <c r="E488" s="13" t="s">
        <v>1750</v>
      </c>
      <c r="F488" s="13" t="s">
        <v>1751</v>
      </c>
      <c r="G488" s="10" t="s">
        <v>171</v>
      </c>
      <c r="H488" s="16" t="str">
        <f>HYPERLINK("#", "https://www.annoura-seikei.com")</f>
        <v>https://www.annoura-seikei.com</v>
      </c>
      <c r="I488" s="13" t="s">
        <v>2039</v>
      </c>
      <c r="J488" s="11"/>
      <c r="K488" s="11"/>
      <c r="L488" s="11"/>
      <c r="M488" s="11"/>
      <c r="N488" s="11"/>
      <c r="O488" s="11"/>
      <c r="P488" s="11" t="s">
        <v>172</v>
      </c>
      <c r="Q488" s="11"/>
      <c r="R488" s="11"/>
      <c r="S488" s="11"/>
      <c r="T488" s="11"/>
      <c r="U488" s="11" t="s">
        <v>172</v>
      </c>
      <c r="V488" s="11"/>
      <c r="W488" s="11"/>
      <c r="X488" s="11"/>
      <c r="Y488" s="11"/>
      <c r="Z488" s="11"/>
      <c r="AA488" s="11"/>
      <c r="AB488" s="11"/>
      <c r="AC488" s="11" t="s">
        <v>172</v>
      </c>
      <c r="AD488" s="11"/>
      <c r="AE488" s="11"/>
      <c r="AF488" s="11"/>
      <c r="AG488" s="11"/>
    </row>
    <row r="489" spans="2:33" ht="42" customHeight="1" x14ac:dyDescent="0.15">
      <c r="B489" s="11" t="s">
        <v>1700</v>
      </c>
      <c r="C489" s="11" t="s">
        <v>129</v>
      </c>
      <c r="D489" s="12" t="s">
        <v>1752</v>
      </c>
      <c r="E489" s="13" t="s">
        <v>1753</v>
      </c>
      <c r="F489" s="13" t="s">
        <v>1754</v>
      </c>
      <c r="G489" s="16"/>
      <c r="H489" s="16" t="s">
        <v>187</v>
      </c>
      <c r="I489" s="13" t="s">
        <v>2033</v>
      </c>
      <c r="J489" s="11" t="s">
        <v>172</v>
      </c>
      <c r="K489" s="11" t="s">
        <v>173</v>
      </c>
      <c r="L489" s="11" t="s">
        <v>172</v>
      </c>
      <c r="M489" s="11" t="s">
        <v>172</v>
      </c>
      <c r="N489" s="11" t="s">
        <v>187</v>
      </c>
      <c r="O489" s="11" t="s">
        <v>179</v>
      </c>
      <c r="P489" s="11"/>
      <c r="Q489" s="11" t="s">
        <v>187</v>
      </c>
      <c r="R489" s="11" t="s">
        <v>179</v>
      </c>
      <c r="S489" s="11" t="s">
        <v>179</v>
      </c>
      <c r="T489" s="11" t="s">
        <v>172</v>
      </c>
      <c r="U489" s="11" t="s">
        <v>172</v>
      </c>
      <c r="V489" s="11" t="s">
        <v>187</v>
      </c>
      <c r="W489" s="11" t="s">
        <v>187</v>
      </c>
      <c r="X489" s="11" t="s">
        <v>172</v>
      </c>
      <c r="Y489" s="11" t="s">
        <v>172</v>
      </c>
      <c r="Z489" s="11" t="s">
        <v>172</v>
      </c>
      <c r="AA489" s="11" t="s">
        <v>172</v>
      </c>
      <c r="AB489" s="11" t="s">
        <v>172</v>
      </c>
      <c r="AC489" s="11" t="s">
        <v>172</v>
      </c>
      <c r="AD489" s="11" t="s">
        <v>187</v>
      </c>
      <c r="AE489" s="11" t="s">
        <v>187</v>
      </c>
      <c r="AF489" s="11" t="s">
        <v>174</v>
      </c>
      <c r="AG489" s="11"/>
    </row>
    <row r="490" spans="2:33" ht="28.15" customHeight="1" x14ac:dyDescent="0.15">
      <c r="B490" s="11" t="s">
        <v>1700</v>
      </c>
      <c r="C490" s="11" t="s">
        <v>129</v>
      </c>
      <c r="D490" s="12" t="s">
        <v>1755</v>
      </c>
      <c r="E490" s="13" t="s">
        <v>1756</v>
      </c>
      <c r="F490" s="13" t="s">
        <v>1757</v>
      </c>
      <c r="G490" s="16"/>
      <c r="H490" s="16" t="s">
        <v>187</v>
      </c>
      <c r="I490" s="13" t="s">
        <v>2272</v>
      </c>
      <c r="J490" s="11" t="s">
        <v>179</v>
      </c>
      <c r="K490" s="11" t="s">
        <v>187</v>
      </c>
      <c r="L490" s="11" t="s">
        <v>179</v>
      </c>
      <c r="M490" s="11" t="s">
        <v>179</v>
      </c>
      <c r="N490" s="11" t="s">
        <v>187</v>
      </c>
      <c r="O490" s="11" t="s">
        <v>187</v>
      </c>
      <c r="P490" s="11"/>
      <c r="Q490" s="11" t="s">
        <v>187</v>
      </c>
      <c r="R490" s="11" t="s">
        <v>179</v>
      </c>
      <c r="S490" s="11" t="s">
        <v>179</v>
      </c>
      <c r="T490" s="11" t="s">
        <v>172</v>
      </c>
      <c r="U490" s="11" t="s">
        <v>187</v>
      </c>
      <c r="V490" s="11" t="s">
        <v>187</v>
      </c>
      <c r="W490" s="11" t="s">
        <v>187</v>
      </c>
      <c r="X490" s="11" t="s">
        <v>172</v>
      </c>
      <c r="Y490" s="11" t="s">
        <v>187</v>
      </c>
      <c r="Z490" s="11" t="s">
        <v>187</v>
      </c>
      <c r="AA490" s="11" t="s">
        <v>187</v>
      </c>
      <c r="AB490" s="11" t="s">
        <v>187</v>
      </c>
      <c r="AC490" s="11" t="s">
        <v>187</v>
      </c>
      <c r="AD490" s="11" t="s">
        <v>187</v>
      </c>
      <c r="AE490" s="11" t="s">
        <v>187</v>
      </c>
      <c r="AF490" s="11" t="s">
        <v>174</v>
      </c>
      <c r="AG490" s="11"/>
    </row>
    <row r="491" spans="2:33" ht="42" customHeight="1" x14ac:dyDescent="0.15">
      <c r="B491" s="11" t="s">
        <v>1700</v>
      </c>
      <c r="C491" s="11" t="s">
        <v>129</v>
      </c>
      <c r="D491" s="12" t="s">
        <v>1758</v>
      </c>
      <c r="E491" s="13" t="s">
        <v>1759</v>
      </c>
      <c r="F491" s="13" t="s">
        <v>1760</v>
      </c>
      <c r="G491" s="10" t="s">
        <v>171</v>
      </c>
      <c r="H491" s="16" t="str">
        <f>HYPERLINK("#", "http://kimurafamily/clinic")</f>
        <v>http://kimurafamily/clinic</v>
      </c>
      <c r="I491" s="13" t="s">
        <v>2273</v>
      </c>
      <c r="J491" s="11" t="s">
        <v>172</v>
      </c>
      <c r="K491" s="11" t="s">
        <v>265</v>
      </c>
      <c r="L491" s="11" t="s">
        <v>172</v>
      </c>
      <c r="M491" s="11" t="s">
        <v>172</v>
      </c>
      <c r="N491" s="11"/>
      <c r="O491" s="11"/>
      <c r="P491" s="11"/>
      <c r="Q491" s="11"/>
      <c r="R491" s="11" t="s">
        <v>172</v>
      </c>
      <c r="S491" s="11"/>
      <c r="T491" s="11"/>
      <c r="U491" s="11" t="s">
        <v>172</v>
      </c>
      <c r="V491" s="11"/>
      <c r="W491" s="11"/>
      <c r="X491" s="11" t="s">
        <v>172</v>
      </c>
      <c r="Y491" s="11" t="s">
        <v>172</v>
      </c>
      <c r="Z491" s="11" t="s">
        <v>172</v>
      </c>
      <c r="AA491" s="11" t="s">
        <v>172</v>
      </c>
      <c r="AB491" s="11"/>
      <c r="AC491" s="11" t="s">
        <v>172</v>
      </c>
      <c r="AD491" s="11"/>
      <c r="AE491" s="11"/>
      <c r="AF491" s="11" t="s">
        <v>174</v>
      </c>
      <c r="AG491" s="11"/>
    </row>
    <row r="492" spans="2:33" ht="28.15" customHeight="1" x14ac:dyDescent="0.15">
      <c r="B492" s="11" t="s">
        <v>1700</v>
      </c>
      <c r="C492" s="11" t="s">
        <v>129</v>
      </c>
      <c r="D492" s="12" t="s">
        <v>1761</v>
      </c>
      <c r="E492" s="13" t="s">
        <v>1762</v>
      </c>
      <c r="F492" s="13" t="s">
        <v>1763</v>
      </c>
      <c r="G492" s="10" t="s">
        <v>171</v>
      </c>
      <c r="H492" s="16" t="str">
        <f>HYPERLINK("#", "http://www.muromi-clinic.jp")</f>
        <v>http://www.muromi-clinic.jp</v>
      </c>
      <c r="I492" s="13" t="s">
        <v>2274</v>
      </c>
      <c r="J492" s="11" t="s">
        <v>187</v>
      </c>
      <c r="K492" s="11" t="s">
        <v>187</v>
      </c>
      <c r="L492" s="11" t="s">
        <v>187</v>
      </c>
      <c r="M492" s="11" t="s">
        <v>187</v>
      </c>
      <c r="N492" s="11" t="s">
        <v>187</v>
      </c>
      <c r="O492" s="11" t="s">
        <v>187</v>
      </c>
      <c r="P492" s="11" t="s">
        <v>179</v>
      </c>
      <c r="Q492" s="11" t="s">
        <v>187</v>
      </c>
      <c r="R492" s="11" t="s">
        <v>187</v>
      </c>
      <c r="S492" s="11" t="s">
        <v>187</v>
      </c>
      <c r="T492" s="11" t="s">
        <v>187</v>
      </c>
      <c r="U492" s="11" t="s">
        <v>187</v>
      </c>
      <c r="V492" s="11" t="s">
        <v>187</v>
      </c>
      <c r="W492" s="11" t="s">
        <v>187</v>
      </c>
      <c r="X492" s="11" t="s">
        <v>187</v>
      </c>
      <c r="Y492" s="11" t="s">
        <v>187</v>
      </c>
      <c r="Z492" s="11" t="s">
        <v>187</v>
      </c>
      <c r="AA492" s="11" t="s">
        <v>187</v>
      </c>
      <c r="AB492" s="11" t="s">
        <v>187</v>
      </c>
      <c r="AC492" s="11" t="s">
        <v>187</v>
      </c>
      <c r="AD492" s="11" t="s">
        <v>187</v>
      </c>
      <c r="AE492" s="11" t="s">
        <v>187</v>
      </c>
      <c r="AF492" s="11" t="s">
        <v>174</v>
      </c>
      <c r="AG492" s="11"/>
    </row>
    <row r="493" spans="2:33" ht="28.15" customHeight="1" x14ac:dyDescent="0.15">
      <c r="B493" s="11" t="s">
        <v>1700</v>
      </c>
      <c r="C493" s="11" t="s">
        <v>130</v>
      </c>
      <c r="D493" s="12" t="s">
        <v>1701</v>
      </c>
      <c r="E493" s="13" t="s">
        <v>1702</v>
      </c>
      <c r="F493" s="13" t="s">
        <v>1703</v>
      </c>
      <c r="G493" s="17"/>
      <c r="H493" s="16"/>
      <c r="I493" s="13" t="s">
        <v>2054</v>
      </c>
      <c r="J493" s="11"/>
      <c r="K493" s="11"/>
      <c r="L493" s="11" t="s">
        <v>179</v>
      </c>
      <c r="M493" s="11" t="s">
        <v>172</v>
      </c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2:33" ht="55.9" customHeight="1" x14ac:dyDescent="0.15">
      <c r="B494" s="11" t="s">
        <v>1700</v>
      </c>
      <c r="C494" s="11" t="s">
        <v>130</v>
      </c>
      <c r="D494" s="12" t="s">
        <v>1704</v>
      </c>
      <c r="E494" s="13" t="s">
        <v>1705</v>
      </c>
      <c r="F494" s="13" t="s">
        <v>1706</v>
      </c>
      <c r="G494" s="18" t="s">
        <v>171</v>
      </c>
      <c r="H494" s="16" t="str">
        <f>HYPERLINK("#", "http://tanimura-yoko-clinic.com")</f>
        <v>http://tanimura-yoko-clinic.com</v>
      </c>
      <c r="I494" s="13" t="s">
        <v>2033</v>
      </c>
      <c r="J494" s="11"/>
      <c r="K494" s="11" t="s">
        <v>187</v>
      </c>
      <c r="L494" s="11"/>
      <c r="M494" s="11"/>
      <c r="N494" s="11"/>
      <c r="O494" s="11"/>
      <c r="P494" s="11"/>
      <c r="Q494" s="11"/>
      <c r="R494" s="11"/>
      <c r="S494" s="11" t="s">
        <v>172</v>
      </c>
      <c r="T494" s="11" t="s">
        <v>187</v>
      </c>
      <c r="U494" s="11" t="s">
        <v>187</v>
      </c>
      <c r="V494" s="11" t="s">
        <v>187</v>
      </c>
      <c r="W494" s="11" t="s">
        <v>187</v>
      </c>
      <c r="X494" s="11" t="s">
        <v>187</v>
      </c>
      <c r="Y494" s="11" t="s">
        <v>187</v>
      </c>
      <c r="Z494" s="11" t="s">
        <v>187</v>
      </c>
      <c r="AA494" s="11" t="s">
        <v>187</v>
      </c>
      <c r="AB494" s="11" t="s">
        <v>187</v>
      </c>
      <c r="AC494" s="11" t="s">
        <v>187</v>
      </c>
      <c r="AD494" s="11" t="s">
        <v>187</v>
      </c>
      <c r="AE494" s="11" t="s">
        <v>187</v>
      </c>
      <c r="AF494" s="11"/>
      <c r="AG494" s="11"/>
    </row>
    <row r="495" spans="2:33" ht="28.15" customHeight="1" x14ac:dyDescent="0.15">
      <c r="B495" s="11" t="s">
        <v>1700</v>
      </c>
      <c r="C495" s="11" t="s">
        <v>130</v>
      </c>
      <c r="D495" s="12" t="s">
        <v>1707</v>
      </c>
      <c r="E495" s="13" t="s">
        <v>1708</v>
      </c>
      <c r="F495" s="13" t="s">
        <v>1709</v>
      </c>
      <c r="G495" s="18" t="s">
        <v>171</v>
      </c>
      <c r="H495" s="16" t="str">
        <f>HYPERLINK("#", "https://ameblo.jp/tok")</f>
        <v>https://ameblo.jp/tok</v>
      </c>
      <c r="I495" s="13" t="s">
        <v>2055</v>
      </c>
      <c r="J495" s="11" t="s">
        <v>179</v>
      </c>
      <c r="K495" s="11"/>
      <c r="L495" s="11" t="s">
        <v>179</v>
      </c>
      <c r="M495" s="11" t="s">
        <v>179</v>
      </c>
      <c r="N495" s="11"/>
      <c r="O495" s="11"/>
      <c r="P495" s="11" t="s">
        <v>179</v>
      </c>
      <c r="Q495" s="11"/>
      <c r="R495" s="11" t="s">
        <v>179</v>
      </c>
      <c r="S495" s="11" t="s">
        <v>179</v>
      </c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2:33" ht="42" customHeight="1" x14ac:dyDescent="0.15">
      <c r="B496" s="11" t="s">
        <v>1700</v>
      </c>
      <c r="C496" s="11" t="s">
        <v>130</v>
      </c>
      <c r="D496" s="12" t="s">
        <v>1710</v>
      </c>
      <c r="E496" s="13" t="s">
        <v>1711</v>
      </c>
      <c r="F496" s="13" t="s">
        <v>1712</v>
      </c>
      <c r="G496" s="18" t="s">
        <v>171</v>
      </c>
      <c r="H496" s="16" t="str">
        <f>HYPERLINK("#", "http://momochihama.jp")</f>
        <v>http://momochihama.jp</v>
      </c>
      <c r="I496" s="13" t="s">
        <v>2033</v>
      </c>
      <c r="J496" s="11" t="s">
        <v>179</v>
      </c>
      <c r="K496" s="11" t="s">
        <v>173</v>
      </c>
      <c r="L496" s="11" t="s">
        <v>179</v>
      </c>
      <c r="M496" s="11" t="s">
        <v>179</v>
      </c>
      <c r="N496" s="11" t="s">
        <v>187</v>
      </c>
      <c r="O496" s="11" t="s">
        <v>187</v>
      </c>
      <c r="P496" s="11"/>
      <c r="Q496" s="11" t="s">
        <v>187</v>
      </c>
      <c r="R496" s="11" t="s">
        <v>172</v>
      </c>
      <c r="S496" s="11" t="s">
        <v>187</v>
      </c>
      <c r="T496" s="11" t="s">
        <v>172</v>
      </c>
      <c r="U496" s="11" t="s">
        <v>172</v>
      </c>
      <c r="V496" s="11" t="s">
        <v>187</v>
      </c>
      <c r="W496" s="11" t="s">
        <v>172</v>
      </c>
      <c r="X496" s="11" t="s">
        <v>172</v>
      </c>
      <c r="Y496" s="11" t="s">
        <v>172</v>
      </c>
      <c r="Z496" s="11" t="s">
        <v>187</v>
      </c>
      <c r="AA496" s="11" t="s">
        <v>187</v>
      </c>
      <c r="AB496" s="11" t="s">
        <v>187</v>
      </c>
      <c r="AC496" s="11" t="s">
        <v>172</v>
      </c>
      <c r="AD496" s="11" t="s">
        <v>187</v>
      </c>
      <c r="AE496" s="11" t="s">
        <v>187</v>
      </c>
      <c r="AF496" s="11" t="s">
        <v>174</v>
      </c>
      <c r="AG496" s="11"/>
    </row>
    <row r="497" spans="2:33" ht="97.9" customHeight="1" x14ac:dyDescent="0.15">
      <c r="B497" s="11" t="s">
        <v>1700</v>
      </c>
      <c r="C497" s="11" t="s">
        <v>130</v>
      </c>
      <c r="D497" s="12" t="s">
        <v>1713</v>
      </c>
      <c r="E497" s="13" t="s">
        <v>1714</v>
      </c>
      <c r="F497" s="13" t="s">
        <v>1715</v>
      </c>
      <c r="G497" s="10" t="s">
        <v>171</v>
      </c>
      <c r="H497" s="16" t="str">
        <f>HYPERLINK("#", "https://f-sanno.kouhoukai.or.jp/")</f>
        <v>https://f-sanno.kouhoukai.or.jp/</v>
      </c>
      <c r="I497" s="13" t="s">
        <v>2275</v>
      </c>
      <c r="J497" s="11"/>
      <c r="K497" s="11"/>
      <c r="L497" s="11"/>
      <c r="M497" s="11"/>
      <c r="N497" s="11"/>
      <c r="O497" s="11"/>
      <c r="P497" s="11" t="s">
        <v>179</v>
      </c>
      <c r="Q497" s="11" t="s">
        <v>172</v>
      </c>
      <c r="R497" s="11"/>
      <c r="S497" s="11" t="s">
        <v>172</v>
      </c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>
        <v>199</v>
      </c>
    </row>
    <row r="498" spans="2:33" ht="28.15" customHeight="1" x14ac:dyDescent="0.15">
      <c r="B498" s="11" t="s">
        <v>1764</v>
      </c>
      <c r="C498" s="11" t="s">
        <v>104</v>
      </c>
      <c r="D498" s="12" t="s">
        <v>1765</v>
      </c>
      <c r="E498" s="20" t="s">
        <v>1766</v>
      </c>
      <c r="F498" s="13" t="s">
        <v>1767</v>
      </c>
      <c r="G498" s="18" t="s">
        <v>171</v>
      </c>
      <c r="H498" s="16" t="str">
        <f>HYPERLINK("#", "https://akiyamaclinic.com")</f>
        <v>https://akiyamaclinic.com</v>
      </c>
      <c r="I498" s="13" t="s">
        <v>2190</v>
      </c>
      <c r="J498" s="11"/>
      <c r="K498" s="11"/>
      <c r="L498" s="11"/>
      <c r="M498" s="11"/>
      <c r="N498" s="11"/>
      <c r="O498" s="11"/>
      <c r="P498" s="11" t="s">
        <v>172</v>
      </c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>
        <v>19</v>
      </c>
    </row>
    <row r="499" spans="2:33" ht="28.15" customHeight="1" x14ac:dyDescent="0.15">
      <c r="B499" s="11" t="s">
        <v>1764</v>
      </c>
      <c r="C499" s="11" t="s">
        <v>104</v>
      </c>
      <c r="D499" s="12" t="s">
        <v>1771</v>
      </c>
      <c r="E499" s="13" t="s">
        <v>1772</v>
      </c>
      <c r="F499" s="13" t="s">
        <v>1773</v>
      </c>
      <c r="G499" s="16"/>
      <c r="H499" s="16"/>
      <c r="I499" s="13" t="s">
        <v>2065</v>
      </c>
      <c r="J499" s="11"/>
      <c r="K499" s="11"/>
      <c r="L499" s="11" t="s">
        <v>179</v>
      </c>
      <c r="M499" s="11" t="s">
        <v>179</v>
      </c>
      <c r="N499" s="11"/>
      <c r="O499" s="11"/>
      <c r="P499" s="11" t="s">
        <v>179</v>
      </c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2:33" ht="70.150000000000006" customHeight="1" x14ac:dyDescent="0.15">
      <c r="B500" s="11" t="s">
        <v>1764</v>
      </c>
      <c r="C500" s="11" t="s">
        <v>104</v>
      </c>
      <c r="D500" s="12" t="s">
        <v>1777</v>
      </c>
      <c r="E500" s="13" t="s">
        <v>1778</v>
      </c>
      <c r="F500" s="13" t="s">
        <v>1779</v>
      </c>
      <c r="G500" s="16"/>
      <c r="H500" s="16"/>
      <c r="I500" s="13" t="s">
        <v>2276</v>
      </c>
      <c r="J500" s="11" t="s">
        <v>172</v>
      </c>
      <c r="K500" s="11" t="s">
        <v>173</v>
      </c>
      <c r="L500" s="11" t="s">
        <v>172</v>
      </c>
      <c r="M500" s="11" t="s">
        <v>172</v>
      </c>
      <c r="N500" s="11"/>
      <c r="O500" s="11" t="s">
        <v>172</v>
      </c>
      <c r="P500" s="11" t="s">
        <v>172</v>
      </c>
      <c r="Q500" s="11" t="s">
        <v>172</v>
      </c>
      <c r="R500" s="11" t="s">
        <v>172</v>
      </c>
      <c r="S500" s="11" t="s">
        <v>172</v>
      </c>
      <c r="T500" s="11" t="s">
        <v>172</v>
      </c>
      <c r="U500" s="11" t="s">
        <v>172</v>
      </c>
      <c r="V500" s="11" t="s">
        <v>172</v>
      </c>
      <c r="W500" s="11" t="s">
        <v>172</v>
      </c>
      <c r="X500" s="11" t="s">
        <v>172</v>
      </c>
      <c r="Y500" s="11" t="s">
        <v>172</v>
      </c>
      <c r="Z500" s="11" t="s">
        <v>172</v>
      </c>
      <c r="AA500" s="11" t="s">
        <v>172</v>
      </c>
      <c r="AB500" s="11" t="s">
        <v>172</v>
      </c>
      <c r="AC500" s="11" t="s">
        <v>172</v>
      </c>
      <c r="AD500" s="11" t="s">
        <v>172</v>
      </c>
      <c r="AE500" s="11"/>
      <c r="AF500" s="11" t="s">
        <v>174</v>
      </c>
      <c r="AG500" s="11">
        <v>198</v>
      </c>
    </row>
    <row r="501" spans="2:33" ht="28.15" customHeight="1" x14ac:dyDescent="0.15">
      <c r="B501" s="11" t="s">
        <v>1764</v>
      </c>
      <c r="C501" s="11" t="s">
        <v>104</v>
      </c>
      <c r="D501" s="12" t="s">
        <v>1780</v>
      </c>
      <c r="E501" s="13" t="s">
        <v>1781</v>
      </c>
      <c r="F501" s="13" t="s">
        <v>1782</v>
      </c>
      <c r="G501" s="16"/>
      <c r="H501" s="16"/>
      <c r="I501" s="13" t="s">
        <v>2054</v>
      </c>
      <c r="J501" s="11"/>
      <c r="K501" s="11"/>
      <c r="L501" s="11" t="s">
        <v>172</v>
      </c>
      <c r="M501" s="11" t="s">
        <v>179</v>
      </c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2:33" ht="28.15" customHeight="1" x14ac:dyDescent="0.15">
      <c r="B502" s="11" t="s">
        <v>1764</v>
      </c>
      <c r="C502" s="11" t="s">
        <v>104</v>
      </c>
      <c r="D502" s="12" t="s">
        <v>1796</v>
      </c>
      <c r="E502" s="13" t="s">
        <v>1797</v>
      </c>
      <c r="F502" s="13" t="s">
        <v>1798</v>
      </c>
      <c r="G502" s="16"/>
      <c r="H502" s="16"/>
      <c r="I502" s="13" t="s">
        <v>2121</v>
      </c>
      <c r="J502" s="11" t="s">
        <v>172</v>
      </c>
      <c r="K502" s="11" t="s">
        <v>220</v>
      </c>
      <c r="L502" s="11" t="s">
        <v>172</v>
      </c>
      <c r="M502" s="11" t="s">
        <v>172</v>
      </c>
      <c r="N502" s="11"/>
      <c r="O502" s="11"/>
      <c r="P502" s="11"/>
      <c r="Q502" s="11"/>
      <c r="R502" s="11" t="s">
        <v>172</v>
      </c>
      <c r="S502" s="11"/>
      <c r="T502" s="11"/>
      <c r="U502" s="11"/>
      <c r="V502" s="11"/>
      <c r="W502" s="11"/>
      <c r="X502" s="11" t="s">
        <v>172</v>
      </c>
      <c r="Y502" s="11"/>
      <c r="Z502" s="11"/>
      <c r="AA502" s="11"/>
      <c r="AB502" s="11"/>
      <c r="AC502" s="11"/>
      <c r="AD502" s="11"/>
      <c r="AE502" s="11"/>
      <c r="AF502" s="11" t="s">
        <v>174</v>
      </c>
      <c r="AG502" s="11"/>
    </row>
    <row r="503" spans="2:33" ht="28.15" customHeight="1" x14ac:dyDescent="0.15">
      <c r="B503" s="11" t="s">
        <v>1764</v>
      </c>
      <c r="C503" s="11" t="s">
        <v>95</v>
      </c>
      <c r="D503" s="12" t="s">
        <v>1799</v>
      </c>
      <c r="E503" s="13" t="s">
        <v>1800</v>
      </c>
      <c r="F503" s="13" t="s">
        <v>1801</v>
      </c>
      <c r="G503" s="16"/>
      <c r="H503" s="16"/>
      <c r="I503" s="13" t="s">
        <v>2174</v>
      </c>
      <c r="J503" s="11" t="s">
        <v>172</v>
      </c>
      <c r="K503" s="11" t="s">
        <v>208</v>
      </c>
      <c r="L503" s="11" t="s">
        <v>172</v>
      </c>
      <c r="M503" s="11" t="s">
        <v>172</v>
      </c>
      <c r="N503" s="11" t="s">
        <v>179</v>
      </c>
      <c r="O503" s="11"/>
      <c r="P503" s="11"/>
      <c r="Q503" s="11"/>
      <c r="R503" s="11" t="s">
        <v>179</v>
      </c>
      <c r="S503" s="11" t="s">
        <v>179</v>
      </c>
      <c r="T503" s="11" t="s">
        <v>172</v>
      </c>
      <c r="U503" s="11"/>
      <c r="V503" s="11"/>
      <c r="W503" s="11"/>
      <c r="X503" s="11" t="s">
        <v>172</v>
      </c>
      <c r="Y503" s="11"/>
      <c r="Z503" s="11"/>
      <c r="AA503" s="11"/>
      <c r="AB503" s="11"/>
      <c r="AC503" s="11"/>
      <c r="AD503" s="11"/>
      <c r="AE503" s="11"/>
      <c r="AF503" s="11" t="s">
        <v>174</v>
      </c>
      <c r="AG503" s="11"/>
    </row>
    <row r="504" spans="2:33" ht="28.15" customHeight="1" x14ac:dyDescent="0.15">
      <c r="B504" s="11" t="s">
        <v>1764</v>
      </c>
      <c r="C504" s="11" t="s">
        <v>95</v>
      </c>
      <c r="D504" s="12" t="s">
        <v>1802</v>
      </c>
      <c r="E504" s="13" t="s">
        <v>1803</v>
      </c>
      <c r="F504" s="13" t="s">
        <v>1804</v>
      </c>
      <c r="G504" s="18" t="s">
        <v>171</v>
      </c>
      <c r="H504" s="16" t="str">
        <f>HYPERLINK("#", "http://obata-maika.jp")</f>
        <v>http://obata-maika.jp</v>
      </c>
      <c r="I504" s="13" t="s">
        <v>2043</v>
      </c>
      <c r="J504" s="11" t="s">
        <v>172</v>
      </c>
      <c r="K504" s="11" t="s">
        <v>981</v>
      </c>
      <c r="L504" s="11" t="s">
        <v>172</v>
      </c>
      <c r="M504" s="11" t="s">
        <v>172</v>
      </c>
      <c r="N504" s="11"/>
      <c r="O504" s="11"/>
      <c r="P504" s="11" t="s">
        <v>172</v>
      </c>
      <c r="Q504" s="11" t="s">
        <v>172</v>
      </c>
      <c r="R504" s="11" t="s">
        <v>172</v>
      </c>
      <c r="S504" s="11" t="s">
        <v>172</v>
      </c>
      <c r="T504" s="11" t="s">
        <v>172</v>
      </c>
      <c r="U504" s="11"/>
      <c r="V504" s="11"/>
      <c r="W504" s="11"/>
      <c r="X504" s="11" t="s">
        <v>172</v>
      </c>
      <c r="Y504" s="11" t="s">
        <v>172</v>
      </c>
      <c r="Z504" s="11" t="s">
        <v>172</v>
      </c>
      <c r="AA504" s="11"/>
      <c r="AB504" s="11"/>
      <c r="AC504" s="11"/>
      <c r="AD504" s="11" t="s">
        <v>172</v>
      </c>
      <c r="AE504" s="11"/>
      <c r="AF504" s="11" t="s">
        <v>174</v>
      </c>
      <c r="AG504" s="11"/>
    </row>
    <row r="505" spans="2:33" ht="28.15" customHeight="1" x14ac:dyDescent="0.15">
      <c r="B505" s="11" t="s">
        <v>1764</v>
      </c>
      <c r="C505" s="11" t="s">
        <v>95</v>
      </c>
      <c r="D505" s="12" t="s">
        <v>1805</v>
      </c>
      <c r="E505" s="13" t="s">
        <v>1806</v>
      </c>
      <c r="F505" s="13" t="s">
        <v>1807</v>
      </c>
      <c r="G505" s="16"/>
      <c r="H505" s="16"/>
      <c r="I505" s="13" t="s">
        <v>2237</v>
      </c>
      <c r="J505" s="11" t="s">
        <v>179</v>
      </c>
      <c r="K505" s="11" t="s">
        <v>220</v>
      </c>
      <c r="L505" s="11" t="s">
        <v>172</v>
      </c>
      <c r="M505" s="11" t="s">
        <v>172</v>
      </c>
      <c r="N505" s="11"/>
      <c r="O505" s="11"/>
      <c r="P505" s="11"/>
      <c r="Q505" s="11"/>
      <c r="R505" s="11" t="s">
        <v>179</v>
      </c>
      <c r="S505" s="11"/>
      <c r="T505" s="11"/>
      <c r="U505" s="11" t="s">
        <v>172</v>
      </c>
      <c r="V505" s="11" t="s">
        <v>172</v>
      </c>
      <c r="W505" s="11"/>
      <c r="X505" s="11" t="s">
        <v>172</v>
      </c>
      <c r="Y505" s="11" t="s">
        <v>172</v>
      </c>
      <c r="Z505" s="11" t="s">
        <v>172</v>
      </c>
      <c r="AA505" s="11"/>
      <c r="AB505" s="11" t="s">
        <v>172</v>
      </c>
      <c r="AC505" s="11" t="s">
        <v>172</v>
      </c>
      <c r="AD505" s="11"/>
      <c r="AE505" s="11"/>
      <c r="AF505" s="11"/>
      <c r="AG505" s="11"/>
    </row>
    <row r="506" spans="2:33" ht="28.15" customHeight="1" x14ac:dyDescent="0.15">
      <c r="B506" s="11" t="s">
        <v>1764</v>
      </c>
      <c r="C506" s="11" t="s">
        <v>95</v>
      </c>
      <c r="D506" s="12" t="s">
        <v>1808</v>
      </c>
      <c r="E506" s="13" t="s">
        <v>1809</v>
      </c>
      <c r="F506" s="13" t="s">
        <v>1810</v>
      </c>
      <c r="G506" s="10" t="s">
        <v>171</v>
      </c>
      <c r="H506" s="16" t="str">
        <f>HYPERLINK("#", "http://shiraishi-seikei.jp")</f>
        <v>http://shiraishi-seikei.jp</v>
      </c>
      <c r="I506" s="13" t="s">
        <v>2039</v>
      </c>
      <c r="J506" s="11" t="s">
        <v>179</v>
      </c>
      <c r="K506" s="11" t="s">
        <v>220</v>
      </c>
      <c r="L506" s="11" t="s">
        <v>179</v>
      </c>
      <c r="M506" s="11" t="s">
        <v>179</v>
      </c>
      <c r="N506" s="11" t="s">
        <v>179</v>
      </c>
      <c r="O506" s="11"/>
      <c r="P506" s="11" t="s">
        <v>179</v>
      </c>
      <c r="Q506" s="11" t="s">
        <v>179</v>
      </c>
      <c r="R506" s="11" t="s">
        <v>179</v>
      </c>
      <c r="S506" s="11" t="s">
        <v>179</v>
      </c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 t="s">
        <v>174</v>
      </c>
      <c r="AG506" s="11">
        <v>19</v>
      </c>
    </row>
    <row r="507" spans="2:33" ht="55.9" customHeight="1" x14ac:dyDescent="0.15">
      <c r="B507" s="11" t="s">
        <v>1764</v>
      </c>
      <c r="C507" s="11" t="s">
        <v>95</v>
      </c>
      <c r="D507" s="12" t="s">
        <v>1811</v>
      </c>
      <c r="E507" s="13" t="s">
        <v>1812</v>
      </c>
      <c r="F507" s="13" t="s">
        <v>1813</v>
      </c>
      <c r="G507" s="10" t="s">
        <v>171</v>
      </c>
      <c r="H507" s="16" t="str">
        <f>HYPERLINK("#", "http://www.fdcnet.ac.jp/hos/")</f>
        <v>http://www.fdcnet.ac.jp/hos/</v>
      </c>
      <c r="I507" s="13" t="s">
        <v>2277</v>
      </c>
      <c r="J507" s="11"/>
      <c r="K507" s="11"/>
      <c r="L507" s="11"/>
      <c r="M507" s="11"/>
      <c r="N507" s="11"/>
      <c r="O507" s="11"/>
      <c r="P507" s="11" t="s">
        <v>172</v>
      </c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>
        <v>50</v>
      </c>
    </row>
    <row r="508" spans="2:33" ht="28.15" customHeight="1" x14ac:dyDescent="0.15">
      <c r="B508" s="11" t="s">
        <v>1764</v>
      </c>
      <c r="C508" s="11" t="s">
        <v>40</v>
      </c>
      <c r="D508" s="12" t="s">
        <v>1768</v>
      </c>
      <c r="E508" s="13" t="s">
        <v>1769</v>
      </c>
      <c r="F508" s="13" t="s">
        <v>1770</v>
      </c>
      <c r="G508" s="10" t="s">
        <v>171</v>
      </c>
      <c r="H508" s="16" t="str">
        <f>HYPERLINK("#", "http://www.sousounokai.com")</f>
        <v>http://www.sousounokai.com</v>
      </c>
      <c r="I508" s="13" t="s">
        <v>2278</v>
      </c>
      <c r="J508" s="11" t="s">
        <v>172</v>
      </c>
      <c r="K508" s="11"/>
      <c r="L508" s="11" t="s">
        <v>172</v>
      </c>
      <c r="M508" s="11" t="s">
        <v>172</v>
      </c>
      <c r="N508" s="11"/>
      <c r="O508" s="11" t="s">
        <v>179</v>
      </c>
      <c r="P508" s="11"/>
      <c r="Q508" s="11"/>
      <c r="R508" s="11" t="s">
        <v>172</v>
      </c>
      <c r="S508" s="11" t="s">
        <v>179</v>
      </c>
      <c r="T508" s="11" t="s">
        <v>172</v>
      </c>
      <c r="U508" s="11" t="s">
        <v>172</v>
      </c>
      <c r="V508" s="11"/>
      <c r="W508" s="11"/>
      <c r="X508" s="11" t="s">
        <v>172</v>
      </c>
      <c r="Y508" s="11" t="s">
        <v>172</v>
      </c>
      <c r="Z508" s="11" t="s">
        <v>172</v>
      </c>
      <c r="AA508" s="11"/>
      <c r="AB508" s="11" t="s">
        <v>172</v>
      </c>
      <c r="AC508" s="11" t="s">
        <v>172</v>
      </c>
      <c r="AD508" s="11"/>
      <c r="AE508" s="11"/>
      <c r="AF508" s="11" t="s">
        <v>174</v>
      </c>
      <c r="AG508" s="11"/>
    </row>
    <row r="509" spans="2:33" ht="28.15" customHeight="1" x14ac:dyDescent="0.15">
      <c r="B509" s="11" t="s">
        <v>1764</v>
      </c>
      <c r="C509" s="11" t="s">
        <v>40</v>
      </c>
      <c r="D509" s="12" t="s">
        <v>1774</v>
      </c>
      <c r="E509" s="13" t="s">
        <v>1775</v>
      </c>
      <c r="F509" s="13" t="s">
        <v>1776</v>
      </c>
      <c r="G509" s="18" t="s">
        <v>171</v>
      </c>
      <c r="H509" s="16" t="str">
        <f>HYPERLINK("#", "https://tsunagaru-fc.jp")</f>
        <v>https://tsunagaru-fc.jp</v>
      </c>
      <c r="I509" s="13" t="s">
        <v>2088</v>
      </c>
      <c r="J509" s="11" t="s">
        <v>179</v>
      </c>
      <c r="K509" s="11" t="s">
        <v>173</v>
      </c>
      <c r="L509" s="11" t="s">
        <v>179</v>
      </c>
      <c r="M509" s="11" t="s">
        <v>179</v>
      </c>
      <c r="N509" s="11"/>
      <c r="O509" s="11"/>
      <c r="P509" s="11"/>
      <c r="Q509" s="11"/>
      <c r="R509" s="11" t="s">
        <v>179</v>
      </c>
      <c r="S509" s="11" t="s">
        <v>179</v>
      </c>
      <c r="T509" s="11" t="s">
        <v>172</v>
      </c>
      <c r="U509" s="11" t="s">
        <v>172</v>
      </c>
      <c r="V509" s="11" t="s">
        <v>172</v>
      </c>
      <c r="W509" s="11" t="s">
        <v>172</v>
      </c>
      <c r="X509" s="11" t="s">
        <v>172</v>
      </c>
      <c r="Y509" s="11" t="s">
        <v>172</v>
      </c>
      <c r="Z509" s="11" t="s">
        <v>172</v>
      </c>
      <c r="AA509" s="11" t="s">
        <v>172</v>
      </c>
      <c r="AB509" s="11"/>
      <c r="AC509" s="11" t="s">
        <v>172</v>
      </c>
      <c r="AD509" s="11" t="s">
        <v>172</v>
      </c>
      <c r="AE509" s="11" t="s">
        <v>172</v>
      </c>
      <c r="AF509" s="11" t="s">
        <v>174</v>
      </c>
      <c r="AG509" s="11"/>
    </row>
    <row r="510" spans="2:33" ht="28.15" customHeight="1" x14ac:dyDescent="0.15">
      <c r="B510" s="11" t="s">
        <v>1764</v>
      </c>
      <c r="C510" s="11" t="s">
        <v>40</v>
      </c>
      <c r="D510" s="12" t="s">
        <v>1783</v>
      </c>
      <c r="E510" s="13" t="s">
        <v>1784</v>
      </c>
      <c r="F510" s="13" t="s">
        <v>1785</v>
      </c>
      <c r="G510" s="10" t="s">
        <v>171</v>
      </c>
      <c r="H510" s="16" t="str">
        <f>HYPERLINK("#", "http://www.drnino.jp")</f>
        <v>http://www.drnino.jp</v>
      </c>
      <c r="I510" s="13" t="s">
        <v>2229</v>
      </c>
      <c r="J510" s="11" t="s">
        <v>172</v>
      </c>
      <c r="K510" s="11" t="s">
        <v>173</v>
      </c>
      <c r="L510" s="11" t="s">
        <v>172</v>
      </c>
      <c r="M510" s="11" t="s">
        <v>172</v>
      </c>
      <c r="N510" s="11" t="s">
        <v>187</v>
      </c>
      <c r="O510" s="11" t="s">
        <v>187</v>
      </c>
      <c r="P510" s="11"/>
      <c r="Q510" s="11" t="s">
        <v>179</v>
      </c>
      <c r="R510" s="11" t="s">
        <v>172</v>
      </c>
      <c r="S510" s="11" t="s">
        <v>187</v>
      </c>
      <c r="T510" s="11" t="s">
        <v>187</v>
      </c>
      <c r="U510" s="11" t="s">
        <v>172</v>
      </c>
      <c r="V510" s="11" t="s">
        <v>172</v>
      </c>
      <c r="W510" s="11" t="s">
        <v>172</v>
      </c>
      <c r="X510" s="11" t="s">
        <v>172</v>
      </c>
      <c r="Y510" s="11" t="s">
        <v>172</v>
      </c>
      <c r="Z510" s="11" t="s">
        <v>172</v>
      </c>
      <c r="AA510" s="11" t="s">
        <v>172</v>
      </c>
      <c r="AB510" s="11" t="s">
        <v>172</v>
      </c>
      <c r="AC510" s="11" t="s">
        <v>172</v>
      </c>
      <c r="AD510" s="11" t="s">
        <v>172</v>
      </c>
      <c r="AE510" s="11" t="s">
        <v>172</v>
      </c>
      <c r="AF510" s="11" t="s">
        <v>174</v>
      </c>
      <c r="AG510" s="11" t="s">
        <v>187</v>
      </c>
    </row>
    <row r="511" spans="2:33" ht="28.15" customHeight="1" x14ac:dyDescent="0.15">
      <c r="B511" s="11" t="s">
        <v>1764</v>
      </c>
      <c r="C511" s="11" t="s">
        <v>40</v>
      </c>
      <c r="D511" s="12" t="s">
        <v>1786</v>
      </c>
      <c r="E511" s="13" t="s">
        <v>1787</v>
      </c>
      <c r="F511" s="13" t="s">
        <v>1788</v>
      </c>
      <c r="G511" s="18" t="s">
        <v>171</v>
      </c>
      <c r="H511" s="16" t="str">
        <f>HYPERLINK("#", "http://njdr.jp")</f>
        <v>http://njdr.jp</v>
      </c>
      <c r="I511" s="13" t="s">
        <v>2279</v>
      </c>
      <c r="J511" s="11" t="s">
        <v>172</v>
      </c>
      <c r="K511" s="11" t="s">
        <v>183</v>
      </c>
      <c r="L511" s="11" t="s">
        <v>179</v>
      </c>
      <c r="M511" s="11" t="s">
        <v>172</v>
      </c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 t="s">
        <v>172</v>
      </c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2:33" ht="28.15" customHeight="1" x14ac:dyDescent="0.15">
      <c r="B512" s="11" t="s">
        <v>1764</v>
      </c>
      <c r="C512" s="11" t="s">
        <v>40</v>
      </c>
      <c r="D512" s="12" t="s">
        <v>1789</v>
      </c>
      <c r="E512" s="13" t="s">
        <v>1790</v>
      </c>
      <c r="F512" s="13" t="s">
        <v>1791</v>
      </c>
      <c r="G512" s="10" t="s">
        <v>171</v>
      </c>
      <c r="H512" s="16" t="str">
        <f>HYPERLINK("#", "http://www.minkodo.com/")</f>
        <v>http://www.minkodo.com/</v>
      </c>
      <c r="I512" s="13" t="s">
        <v>2050</v>
      </c>
      <c r="J512" s="11" t="s">
        <v>187</v>
      </c>
      <c r="K512" s="11" t="s">
        <v>187</v>
      </c>
      <c r="L512" s="11" t="s">
        <v>187</v>
      </c>
      <c r="M512" s="11" t="s">
        <v>187</v>
      </c>
      <c r="N512" s="11" t="s">
        <v>187</v>
      </c>
      <c r="O512" s="11" t="s">
        <v>172</v>
      </c>
      <c r="P512" s="11" t="s">
        <v>179</v>
      </c>
      <c r="Q512" s="11" t="s">
        <v>187</v>
      </c>
      <c r="R512" s="11" t="s">
        <v>187</v>
      </c>
      <c r="S512" s="11" t="s">
        <v>172</v>
      </c>
      <c r="T512" s="11" t="s">
        <v>187</v>
      </c>
      <c r="U512" s="11" t="s">
        <v>187</v>
      </c>
      <c r="V512" s="11" t="s">
        <v>187</v>
      </c>
      <c r="W512" s="11" t="s">
        <v>187</v>
      </c>
      <c r="X512" s="11" t="s">
        <v>187</v>
      </c>
      <c r="Y512" s="11" t="s">
        <v>187</v>
      </c>
      <c r="Z512" s="11" t="s">
        <v>187</v>
      </c>
      <c r="AA512" s="11" t="s">
        <v>187</v>
      </c>
      <c r="AB512" s="11" t="s">
        <v>187</v>
      </c>
      <c r="AC512" s="11" t="s">
        <v>187</v>
      </c>
      <c r="AD512" s="11" t="s">
        <v>187</v>
      </c>
      <c r="AE512" s="11" t="s">
        <v>187</v>
      </c>
      <c r="AF512" s="11"/>
      <c r="AG512" s="11" t="s">
        <v>1792</v>
      </c>
    </row>
    <row r="513" spans="2:33" ht="28.15" customHeight="1" x14ac:dyDescent="0.15">
      <c r="B513" s="11" t="s">
        <v>1764</v>
      </c>
      <c r="C513" s="11" t="s">
        <v>40</v>
      </c>
      <c r="D513" s="12" t="s">
        <v>1793</v>
      </c>
      <c r="E513" s="13" t="s">
        <v>1794</v>
      </c>
      <c r="F513" s="13" t="s">
        <v>1795</v>
      </c>
      <c r="G513" s="10" t="s">
        <v>171</v>
      </c>
      <c r="H513" s="16" t="str">
        <f>HYPERLINK("#", "https://www.nakayama-seikei.net")</f>
        <v>https://www.nakayama-seikei.net</v>
      </c>
      <c r="I513" s="13" t="s">
        <v>2039</v>
      </c>
      <c r="J513" s="11" t="s">
        <v>172</v>
      </c>
      <c r="K513" s="11" t="s">
        <v>208</v>
      </c>
      <c r="L513" s="11" t="s">
        <v>179</v>
      </c>
      <c r="M513" s="11" t="s">
        <v>179</v>
      </c>
      <c r="N513" s="11" t="s">
        <v>179</v>
      </c>
      <c r="O513" s="11" t="s">
        <v>179</v>
      </c>
      <c r="P513" s="11" t="s">
        <v>172</v>
      </c>
      <c r="Q513" s="11" t="s">
        <v>179</v>
      </c>
      <c r="R513" s="11" t="s">
        <v>179</v>
      </c>
      <c r="S513" s="11" t="s">
        <v>179</v>
      </c>
      <c r="T513" s="11" t="s">
        <v>172</v>
      </c>
      <c r="U513" s="11"/>
      <c r="V513" s="11"/>
      <c r="W513" s="11"/>
      <c r="X513" s="11"/>
      <c r="Y513" s="11"/>
      <c r="Z513" s="11"/>
      <c r="AA513" s="11"/>
      <c r="AB513" s="11"/>
      <c r="AC513" s="11" t="s">
        <v>172</v>
      </c>
      <c r="AD513" s="11"/>
      <c r="AE513" s="11"/>
      <c r="AF513" s="11" t="s">
        <v>174</v>
      </c>
      <c r="AG513" s="11">
        <v>19</v>
      </c>
    </row>
    <row r="514" spans="2:33" ht="28.15" customHeight="1" x14ac:dyDescent="0.15">
      <c r="B514" s="10" t="s">
        <v>1814</v>
      </c>
      <c r="C514" s="11" t="s">
        <v>6</v>
      </c>
      <c r="D514" s="12" t="s">
        <v>1843</v>
      </c>
      <c r="E514" s="13" t="s">
        <v>1844</v>
      </c>
      <c r="F514" s="13" t="s">
        <v>1845</v>
      </c>
      <c r="G514" s="10" t="s">
        <v>171</v>
      </c>
      <c r="H514" s="16" t="str">
        <f>HYPERLINK("#", "http://www.nakamura-clinic77.com")</f>
        <v>http://www.nakamura-clinic77.com</v>
      </c>
      <c r="I514" s="13" t="s">
        <v>2151</v>
      </c>
      <c r="J514" s="11" t="s">
        <v>179</v>
      </c>
      <c r="K514" s="11" t="s">
        <v>187</v>
      </c>
      <c r="L514" s="11" t="s">
        <v>172</v>
      </c>
      <c r="M514" s="11" t="s">
        <v>172</v>
      </c>
      <c r="N514" s="11" t="s">
        <v>187</v>
      </c>
      <c r="O514" s="11" t="s">
        <v>187</v>
      </c>
      <c r="P514" s="11"/>
      <c r="Q514" s="11" t="s">
        <v>187</v>
      </c>
      <c r="R514" s="11" t="s">
        <v>172</v>
      </c>
      <c r="S514" s="11" t="s">
        <v>172</v>
      </c>
      <c r="T514" s="11" t="s">
        <v>172</v>
      </c>
      <c r="U514" s="11" t="s">
        <v>187</v>
      </c>
      <c r="V514" s="11" t="s">
        <v>187</v>
      </c>
      <c r="W514" s="11" t="s">
        <v>187</v>
      </c>
      <c r="X514" s="11" t="s">
        <v>172</v>
      </c>
      <c r="Y514" s="11" t="s">
        <v>187</v>
      </c>
      <c r="Z514" s="11" t="s">
        <v>187</v>
      </c>
      <c r="AA514" s="11" t="s">
        <v>187</v>
      </c>
      <c r="AB514" s="11" t="s">
        <v>187</v>
      </c>
      <c r="AC514" s="11" t="s">
        <v>172</v>
      </c>
      <c r="AD514" s="11" t="s">
        <v>187</v>
      </c>
      <c r="AE514" s="11" t="s">
        <v>187</v>
      </c>
      <c r="AF514" s="11" t="s">
        <v>174</v>
      </c>
      <c r="AG514" s="11"/>
    </row>
    <row r="515" spans="2:33" ht="28.15" customHeight="1" x14ac:dyDescent="0.15">
      <c r="B515" s="10" t="s">
        <v>1814</v>
      </c>
      <c r="C515" s="11" t="s">
        <v>7</v>
      </c>
      <c r="D515" s="12" t="s">
        <v>1837</v>
      </c>
      <c r="E515" s="13" t="s">
        <v>1838</v>
      </c>
      <c r="F515" s="13" t="s">
        <v>1839</v>
      </c>
      <c r="G515" s="10" t="s">
        <v>171</v>
      </c>
      <c r="H515" s="16" t="str">
        <f>HYPERLINK("#", "http://anan-clinic.net/")</f>
        <v>http://anan-clinic.net/</v>
      </c>
      <c r="I515" s="13" t="s">
        <v>2062</v>
      </c>
      <c r="J515" s="11" t="s">
        <v>179</v>
      </c>
      <c r="K515" s="11"/>
      <c r="L515" s="11" t="s">
        <v>179</v>
      </c>
      <c r="M515" s="11" t="s">
        <v>179</v>
      </c>
      <c r="N515" s="11"/>
      <c r="O515" s="11"/>
      <c r="P515" s="11"/>
      <c r="Q515" s="11"/>
      <c r="R515" s="11" t="s">
        <v>179</v>
      </c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2:33" ht="42" customHeight="1" x14ac:dyDescent="0.15">
      <c r="B516" s="10" t="s">
        <v>1814</v>
      </c>
      <c r="C516" s="11" t="s">
        <v>7</v>
      </c>
      <c r="D516" s="12" t="s">
        <v>1840</v>
      </c>
      <c r="E516" s="13" t="s">
        <v>1841</v>
      </c>
      <c r="F516" s="13" t="s">
        <v>1842</v>
      </c>
      <c r="G516" s="16"/>
      <c r="H516" s="16" t="s">
        <v>187</v>
      </c>
      <c r="I516" s="13" t="s">
        <v>2280</v>
      </c>
      <c r="J516" s="11"/>
      <c r="K516" s="11" t="s">
        <v>187</v>
      </c>
      <c r="L516" s="11"/>
      <c r="M516" s="11" t="s">
        <v>179</v>
      </c>
      <c r="N516" s="11"/>
      <c r="O516" s="11"/>
      <c r="P516" s="11"/>
      <c r="Q516" s="11"/>
      <c r="R516" s="11"/>
      <c r="S516" s="11"/>
      <c r="T516" s="11" t="s">
        <v>187</v>
      </c>
      <c r="U516" s="11" t="s">
        <v>187</v>
      </c>
      <c r="V516" s="11" t="s">
        <v>187</v>
      </c>
      <c r="W516" s="11" t="s">
        <v>187</v>
      </c>
      <c r="X516" s="11" t="s">
        <v>187</v>
      </c>
      <c r="Y516" s="11" t="s">
        <v>187</v>
      </c>
      <c r="Z516" s="11" t="s">
        <v>187</v>
      </c>
      <c r="AA516" s="11" t="s">
        <v>187</v>
      </c>
      <c r="AB516" s="11" t="s">
        <v>187</v>
      </c>
      <c r="AC516" s="11" t="s">
        <v>172</v>
      </c>
      <c r="AD516" s="11" t="s">
        <v>187</v>
      </c>
      <c r="AE516" s="11" t="s">
        <v>187</v>
      </c>
      <c r="AF516" s="11"/>
      <c r="AG516" s="11"/>
    </row>
    <row r="517" spans="2:33" ht="28.15" customHeight="1" x14ac:dyDescent="0.15">
      <c r="B517" s="10" t="s">
        <v>1814</v>
      </c>
      <c r="C517" s="11" t="s">
        <v>115</v>
      </c>
      <c r="D517" s="12" t="s">
        <v>1834</v>
      </c>
      <c r="E517" s="13" t="s">
        <v>1835</v>
      </c>
      <c r="F517" s="13" t="s">
        <v>1836</v>
      </c>
      <c r="G517" s="17"/>
      <c r="H517" s="16"/>
      <c r="I517" s="13" t="s">
        <v>2088</v>
      </c>
      <c r="J517" s="11" t="s">
        <v>172</v>
      </c>
      <c r="K517" s="11" t="s">
        <v>183</v>
      </c>
      <c r="L517" s="11" t="s">
        <v>172</v>
      </c>
      <c r="M517" s="11" t="s">
        <v>172</v>
      </c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2:33" ht="42" customHeight="1" x14ac:dyDescent="0.15">
      <c r="B518" s="10" t="s">
        <v>1846</v>
      </c>
      <c r="C518" s="11" t="s">
        <v>38</v>
      </c>
      <c r="D518" s="12" t="s">
        <v>1847</v>
      </c>
      <c r="E518" s="13" t="s">
        <v>1848</v>
      </c>
      <c r="F518" s="13" t="s">
        <v>1849</v>
      </c>
      <c r="G518" s="10" t="s">
        <v>171</v>
      </c>
      <c r="H518" s="16" t="str">
        <f>HYPERLINK("#", "http://www.marine-hp.com/")</f>
        <v>http://www.marine-hp.com/</v>
      </c>
      <c r="I518" s="13" t="s">
        <v>2281</v>
      </c>
      <c r="J518" s="11" t="s">
        <v>179</v>
      </c>
      <c r="K518" s="11" t="s">
        <v>220</v>
      </c>
      <c r="L518" s="11" t="s">
        <v>179</v>
      </c>
      <c r="M518" s="11" t="s">
        <v>172</v>
      </c>
      <c r="N518" s="11" t="s">
        <v>179</v>
      </c>
      <c r="O518" s="11" t="s">
        <v>179</v>
      </c>
      <c r="P518" s="11" t="s">
        <v>172</v>
      </c>
      <c r="Q518" s="11" t="s">
        <v>179</v>
      </c>
      <c r="R518" s="11" t="s">
        <v>179</v>
      </c>
      <c r="S518" s="11" t="s">
        <v>179</v>
      </c>
      <c r="T518" s="11"/>
      <c r="U518" s="11" t="s">
        <v>172</v>
      </c>
      <c r="V518" s="11"/>
      <c r="W518" s="11"/>
      <c r="X518" s="11" t="s">
        <v>172</v>
      </c>
      <c r="Y518" s="11" t="s">
        <v>172</v>
      </c>
      <c r="Z518" s="11"/>
      <c r="AA518" s="11"/>
      <c r="AB518" s="11"/>
      <c r="AC518" s="11" t="s">
        <v>172</v>
      </c>
      <c r="AD518" s="11"/>
      <c r="AE518" s="11"/>
      <c r="AF518" s="11"/>
      <c r="AG518" s="11">
        <v>85</v>
      </c>
    </row>
    <row r="519" spans="2:33" ht="28.15" customHeight="1" x14ac:dyDescent="0.15">
      <c r="B519" s="10" t="s">
        <v>1846</v>
      </c>
      <c r="C519" s="11" t="s">
        <v>38</v>
      </c>
      <c r="D519" s="12" t="s">
        <v>1857</v>
      </c>
      <c r="E519" s="13" t="s">
        <v>1858</v>
      </c>
      <c r="F519" s="13" t="s">
        <v>1859</v>
      </c>
      <c r="G519" s="10" t="s">
        <v>171</v>
      </c>
      <c r="H519" s="16" t="str">
        <f>HYPERLINK("#", "http://hitoyasumi-kokoro.com/")</f>
        <v>http://hitoyasumi-kokoro.com/</v>
      </c>
      <c r="I519" s="13" t="s">
        <v>2055</v>
      </c>
      <c r="J519" s="11"/>
      <c r="K519" s="11"/>
      <c r="L519" s="11"/>
      <c r="M519" s="11"/>
      <c r="N519" s="11"/>
      <c r="O519" s="11"/>
      <c r="P519" s="11"/>
      <c r="Q519" s="11"/>
      <c r="R519" s="11"/>
      <c r="S519" s="11" t="s">
        <v>172</v>
      </c>
      <c r="T519" s="11" t="s">
        <v>172</v>
      </c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2:33" ht="28.15" customHeight="1" x14ac:dyDescent="0.15">
      <c r="B520" s="10" t="s">
        <v>1846</v>
      </c>
      <c r="C520" s="11" t="s">
        <v>38</v>
      </c>
      <c r="D520" s="12" t="s">
        <v>1860</v>
      </c>
      <c r="E520" s="13" t="s">
        <v>1861</v>
      </c>
      <c r="F520" s="13" t="s">
        <v>1862</v>
      </c>
      <c r="G520" s="17"/>
      <c r="H520" s="16" t="s">
        <v>187</v>
      </c>
      <c r="I520" s="13" t="s">
        <v>2245</v>
      </c>
      <c r="J520" s="11" t="s">
        <v>172</v>
      </c>
      <c r="K520" s="11" t="s">
        <v>208</v>
      </c>
      <c r="L520" s="11" t="s">
        <v>172</v>
      </c>
      <c r="M520" s="11" t="s">
        <v>172</v>
      </c>
      <c r="N520" s="11" t="s">
        <v>187</v>
      </c>
      <c r="O520" s="11" t="s">
        <v>187</v>
      </c>
      <c r="P520" s="11"/>
      <c r="Q520" s="11" t="s">
        <v>187</v>
      </c>
      <c r="R520" s="11" t="s">
        <v>172</v>
      </c>
      <c r="S520" s="11" t="s">
        <v>172</v>
      </c>
      <c r="T520" s="11" t="s">
        <v>172</v>
      </c>
      <c r="U520" s="11" t="s">
        <v>172</v>
      </c>
      <c r="V520" s="11" t="s">
        <v>172</v>
      </c>
      <c r="W520" s="11" t="s">
        <v>172</v>
      </c>
      <c r="X520" s="11" t="s">
        <v>172</v>
      </c>
      <c r="Y520" s="11" t="s">
        <v>172</v>
      </c>
      <c r="Z520" s="11" t="s">
        <v>172</v>
      </c>
      <c r="AA520" s="11" t="s">
        <v>172</v>
      </c>
      <c r="AB520" s="11" t="s">
        <v>172</v>
      </c>
      <c r="AC520" s="11" t="s">
        <v>172</v>
      </c>
      <c r="AD520" s="11" t="s">
        <v>172</v>
      </c>
      <c r="AE520" s="11" t="s">
        <v>172</v>
      </c>
      <c r="AF520" s="11" t="s">
        <v>174</v>
      </c>
      <c r="AG520" s="11" t="s">
        <v>1863</v>
      </c>
    </row>
    <row r="521" spans="2:33" ht="28.15" customHeight="1" x14ac:dyDescent="0.15">
      <c r="B521" s="10" t="s">
        <v>1814</v>
      </c>
      <c r="C521" s="11" t="s">
        <v>58</v>
      </c>
      <c r="D521" s="12" t="s">
        <v>1815</v>
      </c>
      <c r="E521" s="13" t="s">
        <v>1816</v>
      </c>
      <c r="F521" s="13" t="s">
        <v>1817</v>
      </c>
      <c r="G521" s="10" t="s">
        <v>171</v>
      </c>
      <c r="H521" s="16" t="s">
        <v>1818</v>
      </c>
      <c r="I521" s="13" t="s">
        <v>2048</v>
      </c>
      <c r="J521" s="11"/>
      <c r="K521" s="11"/>
      <c r="L521" s="11" t="s">
        <v>179</v>
      </c>
      <c r="M521" s="11" t="s">
        <v>179</v>
      </c>
      <c r="N521" s="11"/>
      <c r="O521" s="11"/>
      <c r="P521" s="11"/>
      <c r="Q521" s="11"/>
      <c r="R521" s="11"/>
      <c r="S521" s="11"/>
      <c r="T521" s="11"/>
      <c r="U521" s="11" t="s">
        <v>172</v>
      </c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2:33" ht="28.15" customHeight="1" x14ac:dyDescent="0.15">
      <c r="B522" s="10" t="s">
        <v>1814</v>
      </c>
      <c r="C522" s="11" t="s">
        <v>58</v>
      </c>
      <c r="D522" s="12" t="s">
        <v>1819</v>
      </c>
      <c r="E522" s="13" t="s">
        <v>1820</v>
      </c>
      <c r="F522" s="13" t="s">
        <v>1821</v>
      </c>
      <c r="G522" s="10" t="s">
        <v>171</v>
      </c>
      <c r="H522" s="16" t="str">
        <f>HYPERLINK("#", "http://www.mo-gi.jp")</f>
        <v>http://www.mo-gi.jp</v>
      </c>
      <c r="I522" s="13" t="s">
        <v>2071</v>
      </c>
      <c r="J522" s="11" t="s">
        <v>172</v>
      </c>
      <c r="K522" s="11" t="s">
        <v>208</v>
      </c>
      <c r="L522" s="11" t="s">
        <v>172</v>
      </c>
      <c r="M522" s="11" t="s">
        <v>172</v>
      </c>
      <c r="N522" s="11"/>
      <c r="O522" s="11" t="s">
        <v>179</v>
      </c>
      <c r="P522" s="11" t="s">
        <v>172</v>
      </c>
      <c r="Q522" s="11"/>
      <c r="R522" s="11" t="s">
        <v>179</v>
      </c>
      <c r="S522" s="11" t="s">
        <v>172</v>
      </c>
      <c r="T522" s="11"/>
      <c r="U522" s="11" t="s">
        <v>172</v>
      </c>
      <c r="V522" s="11"/>
      <c r="W522" s="11"/>
      <c r="X522" s="11" t="s">
        <v>172</v>
      </c>
      <c r="Y522" s="11"/>
      <c r="Z522" s="11"/>
      <c r="AA522" s="11"/>
      <c r="AB522" s="11"/>
      <c r="AC522" s="11" t="s">
        <v>172</v>
      </c>
      <c r="AD522" s="11"/>
      <c r="AE522" s="11"/>
      <c r="AF522" s="11" t="s">
        <v>174</v>
      </c>
      <c r="AG522" s="11">
        <v>42</v>
      </c>
    </row>
    <row r="523" spans="2:33" ht="28.15" customHeight="1" x14ac:dyDescent="0.15">
      <c r="B523" s="10" t="s">
        <v>1814</v>
      </c>
      <c r="C523" s="11" t="s">
        <v>58</v>
      </c>
      <c r="D523" s="12" t="s">
        <v>1822</v>
      </c>
      <c r="E523" s="13" t="s">
        <v>1823</v>
      </c>
      <c r="F523" s="13" t="s">
        <v>1824</v>
      </c>
      <c r="G523" s="16"/>
      <c r="H523" s="16"/>
      <c r="I523" s="13" t="s">
        <v>2033</v>
      </c>
      <c r="J523" s="11" t="s">
        <v>179</v>
      </c>
      <c r="K523" s="11" t="s">
        <v>215</v>
      </c>
      <c r="L523" s="11" t="s">
        <v>179</v>
      </c>
      <c r="M523" s="11"/>
      <c r="N523" s="11"/>
      <c r="O523" s="11"/>
      <c r="P523" s="11"/>
      <c r="Q523" s="11"/>
      <c r="R523" s="11"/>
      <c r="S523" s="11" t="s">
        <v>172</v>
      </c>
      <c r="T523" s="11" t="s">
        <v>172</v>
      </c>
      <c r="U523" s="11"/>
      <c r="V523" s="11"/>
      <c r="W523" s="11"/>
      <c r="X523" s="11" t="s">
        <v>172</v>
      </c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2:33" ht="28.15" customHeight="1" x14ac:dyDescent="0.15">
      <c r="B524" s="10" t="s">
        <v>1814</v>
      </c>
      <c r="C524" s="11" t="s">
        <v>58</v>
      </c>
      <c r="D524" s="12" t="s">
        <v>1825</v>
      </c>
      <c r="E524" s="13" t="s">
        <v>1826</v>
      </c>
      <c r="F524" s="13" t="s">
        <v>1827</v>
      </c>
      <c r="G524" s="10" t="s">
        <v>171</v>
      </c>
      <c r="H524" s="16" t="str">
        <f>HYPERLINK("#", "https://minamikawa-hp.com/")</f>
        <v>https://minamikawa-hp.com/</v>
      </c>
      <c r="I524" s="13" t="s">
        <v>2282</v>
      </c>
      <c r="J524" s="11"/>
      <c r="K524" s="11"/>
      <c r="L524" s="11" t="s">
        <v>179</v>
      </c>
      <c r="M524" s="11" t="s">
        <v>179</v>
      </c>
      <c r="N524" s="11" t="s">
        <v>179</v>
      </c>
      <c r="O524" s="11"/>
      <c r="P524" s="11" t="s">
        <v>172</v>
      </c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 t="s">
        <v>172</v>
      </c>
      <c r="AD524" s="11"/>
      <c r="AE524" s="11"/>
      <c r="AF524" s="11"/>
      <c r="AG524" s="11">
        <v>117</v>
      </c>
    </row>
    <row r="525" spans="2:33" ht="42" customHeight="1" x14ac:dyDescent="0.15">
      <c r="B525" s="10" t="s">
        <v>1814</v>
      </c>
      <c r="C525" s="11" t="s">
        <v>58</v>
      </c>
      <c r="D525" s="12" t="s">
        <v>1828</v>
      </c>
      <c r="E525" s="13" t="s">
        <v>1829</v>
      </c>
      <c r="F525" s="13" t="s">
        <v>1830</v>
      </c>
      <c r="G525" s="10" t="s">
        <v>171</v>
      </c>
      <c r="H525" s="16" t="str">
        <f>HYPERLINK("#", "http://www.kaiyokai.jp/c-kuramitsu")</f>
        <v>http://www.kaiyokai.jp/c-kuramitsu</v>
      </c>
      <c r="I525" s="13" t="s">
        <v>2091</v>
      </c>
      <c r="J525" s="11"/>
      <c r="K525" s="11"/>
      <c r="L525" s="11"/>
      <c r="M525" s="11"/>
      <c r="N525" s="11"/>
      <c r="O525" s="11" t="s">
        <v>179</v>
      </c>
      <c r="P525" s="11"/>
      <c r="Q525" s="11"/>
      <c r="R525" s="11"/>
      <c r="S525" s="11" t="s">
        <v>172</v>
      </c>
      <c r="T525" s="11" t="s">
        <v>172</v>
      </c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2:33" ht="28.15" customHeight="1" x14ac:dyDescent="0.15">
      <c r="B526" s="10" t="s">
        <v>1814</v>
      </c>
      <c r="C526" s="11" t="s">
        <v>58</v>
      </c>
      <c r="D526" s="12" t="s">
        <v>1831</v>
      </c>
      <c r="E526" s="13" t="s">
        <v>1832</v>
      </c>
      <c r="F526" s="13" t="s">
        <v>1833</v>
      </c>
      <c r="G526" s="16"/>
      <c r="H526" s="16"/>
      <c r="I526" s="13" t="s">
        <v>2155</v>
      </c>
      <c r="J526" s="11"/>
      <c r="K526" s="11"/>
      <c r="L526" s="11"/>
      <c r="M526" s="11"/>
      <c r="N526" s="11"/>
      <c r="O526" s="11"/>
      <c r="P526" s="11"/>
      <c r="Q526" s="11"/>
      <c r="R526" s="11"/>
      <c r="S526" s="11" t="s">
        <v>179</v>
      </c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2:33" ht="42" customHeight="1" x14ac:dyDescent="0.15">
      <c r="B527" s="10" t="s">
        <v>1846</v>
      </c>
      <c r="C527" s="11" t="s">
        <v>89</v>
      </c>
      <c r="D527" s="12" t="s">
        <v>1888</v>
      </c>
      <c r="E527" s="13" t="s">
        <v>1889</v>
      </c>
      <c r="F527" s="13" t="s">
        <v>1890</v>
      </c>
      <c r="G527" s="17"/>
      <c r="H527" s="16"/>
      <c r="I527" s="13" t="s">
        <v>2088</v>
      </c>
      <c r="J527" s="11" t="s">
        <v>172</v>
      </c>
      <c r="K527" s="11" t="s">
        <v>204</v>
      </c>
      <c r="L527" s="11" t="s">
        <v>172</v>
      </c>
      <c r="M527" s="11" t="s">
        <v>172</v>
      </c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 t="s">
        <v>172</v>
      </c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2:33" ht="70.150000000000006" customHeight="1" x14ac:dyDescent="0.15">
      <c r="B528" s="10" t="s">
        <v>1846</v>
      </c>
      <c r="C528" s="11" t="s">
        <v>8</v>
      </c>
      <c r="D528" s="12" t="s">
        <v>1850</v>
      </c>
      <c r="E528" s="13" t="s">
        <v>1851</v>
      </c>
      <c r="F528" s="13" t="s">
        <v>1852</v>
      </c>
      <c r="G528" s="10" t="s">
        <v>171</v>
      </c>
      <c r="H528" s="16" t="str">
        <f>HYPERLINK("#", "http://heartnet-hp.jp")</f>
        <v>http://heartnet-hp.jp</v>
      </c>
      <c r="I528" s="13" t="s">
        <v>2283</v>
      </c>
      <c r="J528" s="11" t="s">
        <v>172</v>
      </c>
      <c r="K528" s="11" t="s">
        <v>173</v>
      </c>
      <c r="L528" s="11" t="s">
        <v>172</v>
      </c>
      <c r="M528" s="11" t="s">
        <v>172</v>
      </c>
      <c r="N528" s="11"/>
      <c r="O528" s="11" t="s">
        <v>172</v>
      </c>
      <c r="P528" s="11" t="s">
        <v>172</v>
      </c>
      <c r="Q528" s="11" t="s">
        <v>172</v>
      </c>
      <c r="R528" s="11" t="s">
        <v>172</v>
      </c>
      <c r="S528" s="11" t="s">
        <v>1853</v>
      </c>
      <c r="T528" s="11" t="s">
        <v>172</v>
      </c>
      <c r="U528" s="11" t="s">
        <v>172</v>
      </c>
      <c r="V528" s="11" t="s">
        <v>172</v>
      </c>
      <c r="W528" s="11" t="s">
        <v>172</v>
      </c>
      <c r="X528" s="11" t="s">
        <v>172</v>
      </c>
      <c r="Y528" s="11" t="s">
        <v>172</v>
      </c>
      <c r="Z528" s="11" t="s">
        <v>172</v>
      </c>
      <c r="AA528" s="11" t="s">
        <v>172</v>
      </c>
      <c r="AB528" s="11" t="s">
        <v>172</v>
      </c>
      <c r="AC528" s="11" t="s">
        <v>172</v>
      </c>
      <c r="AD528" s="11" t="s">
        <v>172</v>
      </c>
      <c r="AE528" s="11"/>
      <c r="AF528" s="11" t="s">
        <v>174</v>
      </c>
      <c r="AG528" s="11">
        <v>150</v>
      </c>
    </row>
    <row r="529" spans="2:33" ht="42" customHeight="1" x14ac:dyDescent="0.15">
      <c r="B529" s="10" t="s">
        <v>1846</v>
      </c>
      <c r="C529" s="11" t="s">
        <v>8</v>
      </c>
      <c r="D529" s="12" t="s">
        <v>1854</v>
      </c>
      <c r="E529" s="13" t="s">
        <v>1855</v>
      </c>
      <c r="F529" s="13" t="s">
        <v>1856</v>
      </c>
      <c r="G529" s="16"/>
      <c r="H529" s="16"/>
      <c r="I529" s="13" t="s">
        <v>2039</v>
      </c>
      <c r="J529" s="11"/>
      <c r="K529" s="11"/>
      <c r="L529" s="11"/>
      <c r="M529" s="11"/>
      <c r="N529" s="11"/>
      <c r="O529" s="11"/>
      <c r="P529" s="11" t="s">
        <v>172</v>
      </c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2:33" ht="28.15" customHeight="1" x14ac:dyDescent="0.15">
      <c r="B530" s="10" t="s">
        <v>1846</v>
      </c>
      <c r="C530" s="11" t="s">
        <v>8</v>
      </c>
      <c r="D530" s="12" t="s">
        <v>1864</v>
      </c>
      <c r="E530" s="13" t="s">
        <v>1865</v>
      </c>
      <c r="F530" s="13" t="s">
        <v>1866</v>
      </c>
      <c r="G530" s="10" t="s">
        <v>171</v>
      </c>
      <c r="H530" s="16" t="str">
        <f>HYPERLINK("#", "http://www.kitanoclinic.com")</f>
        <v>http://www.kitanoclinic.com</v>
      </c>
      <c r="I530" s="13" t="s">
        <v>2284</v>
      </c>
      <c r="J530" s="11" t="s">
        <v>172</v>
      </c>
      <c r="K530" s="11"/>
      <c r="L530" s="11" t="s">
        <v>172</v>
      </c>
      <c r="M530" s="11" t="s">
        <v>172</v>
      </c>
      <c r="N530" s="11"/>
      <c r="O530" s="11"/>
      <c r="P530" s="11"/>
      <c r="Q530" s="11"/>
      <c r="R530" s="11" t="s">
        <v>172</v>
      </c>
      <c r="S530" s="11" t="s">
        <v>172</v>
      </c>
      <c r="T530" s="11"/>
      <c r="U530" s="11" t="s">
        <v>172</v>
      </c>
      <c r="V530" s="11" t="s">
        <v>172</v>
      </c>
      <c r="W530" s="11" t="s">
        <v>172</v>
      </c>
      <c r="X530" s="11" t="s">
        <v>172</v>
      </c>
      <c r="Y530" s="11" t="s">
        <v>172</v>
      </c>
      <c r="Z530" s="11" t="s">
        <v>172</v>
      </c>
      <c r="AA530" s="11" t="s">
        <v>172</v>
      </c>
      <c r="AB530" s="11" t="s">
        <v>172</v>
      </c>
      <c r="AC530" s="11" t="s">
        <v>172</v>
      </c>
      <c r="AD530" s="11"/>
      <c r="AE530" s="11"/>
      <c r="AF530" s="11" t="s">
        <v>174</v>
      </c>
      <c r="AG530" s="11"/>
    </row>
    <row r="531" spans="2:33" ht="28.15" customHeight="1" x14ac:dyDescent="0.15">
      <c r="B531" s="10" t="s">
        <v>1846</v>
      </c>
      <c r="C531" s="11" t="s">
        <v>8</v>
      </c>
      <c r="D531" s="12" t="s">
        <v>1867</v>
      </c>
      <c r="E531" s="13" t="s">
        <v>1868</v>
      </c>
      <c r="F531" s="13" t="s">
        <v>1869</v>
      </c>
      <c r="G531" s="10" t="s">
        <v>171</v>
      </c>
      <c r="H531" s="16" t="str">
        <f>HYPERLINK("#", "http://www.mat-cl.ne.jp")</f>
        <v>http://www.mat-cl.ne.jp</v>
      </c>
      <c r="I531" s="13" t="s">
        <v>2112</v>
      </c>
      <c r="J531" s="11" t="s">
        <v>172</v>
      </c>
      <c r="K531" s="11"/>
      <c r="L531" s="11" t="s">
        <v>172</v>
      </c>
      <c r="M531" s="11"/>
      <c r="N531" s="11"/>
      <c r="O531" s="11"/>
      <c r="P531" s="11"/>
      <c r="Q531" s="11"/>
      <c r="R531" s="11"/>
      <c r="S531" s="11" t="s">
        <v>172</v>
      </c>
      <c r="T531" s="11" t="s">
        <v>172</v>
      </c>
      <c r="U531" s="11"/>
      <c r="V531" s="11"/>
      <c r="W531" s="11"/>
      <c r="X531" s="11" t="s">
        <v>172</v>
      </c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2:33" ht="42" customHeight="1" x14ac:dyDescent="0.15">
      <c r="B532" s="10" t="s">
        <v>1846</v>
      </c>
      <c r="C532" s="11" t="s">
        <v>8</v>
      </c>
      <c r="D532" s="12" t="s">
        <v>1870</v>
      </c>
      <c r="E532" s="13" t="s">
        <v>1871</v>
      </c>
      <c r="F532" s="13" t="s">
        <v>1872</v>
      </c>
      <c r="G532" s="10" t="s">
        <v>171</v>
      </c>
      <c r="H532" s="16" t="str">
        <f>HYPERLINK("#", "http://www.yamadaclinic.info/")</f>
        <v>http://www.yamadaclinic.info/</v>
      </c>
      <c r="I532" s="13" t="s">
        <v>2285</v>
      </c>
      <c r="J532" s="11"/>
      <c r="K532" s="11"/>
      <c r="L532" s="11"/>
      <c r="M532" s="11" t="s">
        <v>179</v>
      </c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2:33" ht="28.15" customHeight="1" x14ac:dyDescent="0.15">
      <c r="B533" s="10" t="s">
        <v>1846</v>
      </c>
      <c r="C533" s="11" t="s">
        <v>8</v>
      </c>
      <c r="D533" s="12" t="s">
        <v>1873</v>
      </c>
      <c r="E533" s="13" t="s">
        <v>1874</v>
      </c>
      <c r="F533" s="13" t="s">
        <v>1875</v>
      </c>
      <c r="G533" s="18" t="s">
        <v>171</v>
      </c>
      <c r="H533" s="16" t="str">
        <f>HYPERLINK("#", "http://www.masudaent.com/")</f>
        <v>http://www.masudaent.com/</v>
      </c>
      <c r="I533" s="13" t="s">
        <v>2065</v>
      </c>
      <c r="J533" s="11" t="s">
        <v>179</v>
      </c>
      <c r="K533" s="11" t="s">
        <v>183</v>
      </c>
      <c r="L533" s="11" t="s">
        <v>179</v>
      </c>
      <c r="M533" s="11" t="s">
        <v>179</v>
      </c>
      <c r="N533" s="11" t="s">
        <v>187</v>
      </c>
      <c r="O533" s="11" t="s">
        <v>187</v>
      </c>
      <c r="P533" s="11"/>
      <c r="Q533" s="11" t="s">
        <v>187</v>
      </c>
      <c r="R533" s="11" t="s">
        <v>187</v>
      </c>
      <c r="S533" s="11" t="s">
        <v>187</v>
      </c>
      <c r="T533" s="11" t="s">
        <v>187</v>
      </c>
      <c r="U533" s="11" t="s">
        <v>187</v>
      </c>
      <c r="V533" s="11" t="s">
        <v>187</v>
      </c>
      <c r="W533" s="11" t="s">
        <v>187</v>
      </c>
      <c r="X533" s="11" t="s">
        <v>187</v>
      </c>
      <c r="Y533" s="11" t="s">
        <v>187</v>
      </c>
      <c r="Z533" s="11" t="s">
        <v>187</v>
      </c>
      <c r="AA533" s="11" t="s">
        <v>187</v>
      </c>
      <c r="AB533" s="11" t="s">
        <v>187</v>
      </c>
      <c r="AC533" s="11" t="s">
        <v>187</v>
      </c>
      <c r="AD533" s="11" t="s">
        <v>187</v>
      </c>
      <c r="AE533" s="11" t="s">
        <v>187</v>
      </c>
      <c r="AF533" s="11"/>
      <c r="AG533" s="11"/>
    </row>
    <row r="534" spans="2:33" ht="28.15" customHeight="1" x14ac:dyDescent="0.15">
      <c r="B534" s="10" t="s">
        <v>1846</v>
      </c>
      <c r="C534" s="11" t="s">
        <v>122</v>
      </c>
      <c r="D534" s="12" t="s">
        <v>1876</v>
      </c>
      <c r="E534" s="13" t="s">
        <v>1877</v>
      </c>
      <c r="F534" s="13" t="s">
        <v>1878</v>
      </c>
      <c r="G534" s="10" t="s">
        <v>171</v>
      </c>
      <c r="H534" s="16" t="str">
        <f>HYPERLINK("#", "http://katsunoseikei.com/")</f>
        <v>http://katsunoseikei.com/</v>
      </c>
      <c r="I534" s="13" t="s">
        <v>2039</v>
      </c>
      <c r="J534" s="11"/>
      <c r="K534" s="11"/>
      <c r="L534" s="11"/>
      <c r="M534" s="11"/>
      <c r="N534" s="11"/>
      <c r="O534" s="11"/>
      <c r="P534" s="11" t="s">
        <v>172</v>
      </c>
      <c r="Q534" s="11"/>
      <c r="R534" s="11"/>
      <c r="S534" s="11" t="s">
        <v>179</v>
      </c>
      <c r="T534" s="11"/>
      <c r="U534" s="11" t="s">
        <v>172</v>
      </c>
      <c r="V534" s="11"/>
      <c r="W534" s="11"/>
      <c r="X534" s="11"/>
      <c r="Y534" s="11"/>
      <c r="Z534" s="11"/>
      <c r="AA534" s="11"/>
      <c r="AB534" s="11"/>
      <c r="AC534" s="11" t="s">
        <v>172</v>
      </c>
      <c r="AD534" s="11"/>
      <c r="AE534" s="11"/>
      <c r="AF534" s="11"/>
      <c r="AG534" s="11"/>
    </row>
    <row r="535" spans="2:33" ht="28.15" customHeight="1" x14ac:dyDescent="0.15">
      <c r="B535" s="10" t="s">
        <v>1846</v>
      </c>
      <c r="C535" s="11" t="s">
        <v>122</v>
      </c>
      <c r="D535" s="12" t="s">
        <v>1879</v>
      </c>
      <c r="E535" s="13" t="s">
        <v>1880</v>
      </c>
      <c r="F535" s="13" t="s">
        <v>1881</v>
      </c>
      <c r="G535" s="18" t="s">
        <v>171</v>
      </c>
      <c r="H535" s="16" t="str">
        <f>HYPERLINK("#", "https://www.sfid.jp/shinryousyo/shinmuromi/")</f>
        <v>https://www.sfid.jp/shinryousyo/shinmuromi/</v>
      </c>
      <c r="I535" s="13" t="s">
        <v>2286</v>
      </c>
      <c r="J535" s="11" t="s">
        <v>172</v>
      </c>
      <c r="K535" s="11" t="s">
        <v>1498</v>
      </c>
      <c r="L535" s="11" t="s">
        <v>172</v>
      </c>
      <c r="M535" s="11" t="s">
        <v>172</v>
      </c>
      <c r="N535" s="11" t="s">
        <v>179</v>
      </c>
      <c r="O535" s="11" t="s">
        <v>172</v>
      </c>
      <c r="P535" s="11"/>
      <c r="Q535" s="11" t="s">
        <v>172</v>
      </c>
      <c r="R535" s="11" t="s">
        <v>172</v>
      </c>
      <c r="S535" s="11" t="s">
        <v>172</v>
      </c>
      <c r="T535" s="11" t="s">
        <v>172</v>
      </c>
      <c r="U535" s="11" t="s">
        <v>172</v>
      </c>
      <c r="V535" s="11" t="s">
        <v>172</v>
      </c>
      <c r="W535" s="11"/>
      <c r="X535" s="11" t="s">
        <v>172</v>
      </c>
      <c r="Y535" s="11" t="s">
        <v>172</v>
      </c>
      <c r="Z535" s="11" t="s">
        <v>172</v>
      </c>
      <c r="AA535" s="11" t="s">
        <v>172</v>
      </c>
      <c r="AB535" s="11" t="s">
        <v>172</v>
      </c>
      <c r="AC535" s="11" t="s">
        <v>172</v>
      </c>
      <c r="AD535" s="11" t="s">
        <v>172</v>
      </c>
      <c r="AE535" s="11"/>
      <c r="AF535" s="11" t="s">
        <v>174</v>
      </c>
      <c r="AG535" s="11"/>
    </row>
    <row r="536" spans="2:33" ht="28.15" customHeight="1" x14ac:dyDescent="0.15">
      <c r="B536" s="10" t="s">
        <v>1846</v>
      </c>
      <c r="C536" s="11" t="s">
        <v>122</v>
      </c>
      <c r="D536" s="12" t="s">
        <v>1882</v>
      </c>
      <c r="E536" s="13" t="s">
        <v>1883</v>
      </c>
      <c r="F536" s="13" t="s">
        <v>1884</v>
      </c>
      <c r="G536" s="18" t="s">
        <v>171</v>
      </c>
      <c r="H536" s="16" t="str">
        <f>HYPERLINK("#", "https://www.hirayama-cl.com/")</f>
        <v>https://www.hirayama-cl.com/</v>
      </c>
      <c r="I536" s="13" t="s">
        <v>2253</v>
      </c>
      <c r="J536" s="11" t="s">
        <v>179</v>
      </c>
      <c r="K536" s="11"/>
      <c r="L536" s="11" t="s">
        <v>179</v>
      </c>
      <c r="M536" s="11" t="s">
        <v>179</v>
      </c>
      <c r="N536" s="11"/>
      <c r="O536" s="11"/>
      <c r="P536" s="11"/>
      <c r="Q536" s="11"/>
      <c r="R536" s="11" t="s">
        <v>179</v>
      </c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2:33" ht="28.15" customHeight="1" x14ac:dyDescent="0.15">
      <c r="B537" s="10" t="s">
        <v>1846</v>
      </c>
      <c r="C537" s="11" t="s">
        <v>122</v>
      </c>
      <c r="D537" s="12" t="s">
        <v>1885</v>
      </c>
      <c r="E537" s="13" t="s">
        <v>1886</v>
      </c>
      <c r="F537" s="13" t="s">
        <v>1887</v>
      </c>
      <c r="G537" s="18" t="s">
        <v>171</v>
      </c>
      <c r="H537" s="16" t="str">
        <f>HYPERLINK("#", "http://www.ks-clinic.net")</f>
        <v>http://www.ks-clinic.net</v>
      </c>
      <c r="I537" s="13" t="s">
        <v>2287</v>
      </c>
      <c r="J537" s="11" t="s">
        <v>172</v>
      </c>
      <c r="K537" s="11" t="s">
        <v>173</v>
      </c>
      <c r="L537" s="11" t="s">
        <v>172</v>
      </c>
      <c r="M537" s="11" t="s">
        <v>172</v>
      </c>
      <c r="N537" s="11"/>
      <c r="O537" s="11"/>
      <c r="P537" s="11"/>
      <c r="Q537" s="11"/>
      <c r="R537" s="11" t="s">
        <v>172</v>
      </c>
      <c r="S537" s="11"/>
      <c r="T537" s="11" t="s">
        <v>172</v>
      </c>
      <c r="U537" s="11" t="s">
        <v>172</v>
      </c>
      <c r="V537" s="11" t="s">
        <v>172</v>
      </c>
      <c r="W537" s="11"/>
      <c r="X537" s="11" t="s">
        <v>172</v>
      </c>
      <c r="Y537" s="11" t="s">
        <v>172</v>
      </c>
      <c r="Z537" s="11" t="s">
        <v>172</v>
      </c>
      <c r="AA537" s="11" t="s">
        <v>172</v>
      </c>
      <c r="AB537" s="11" t="s">
        <v>172</v>
      </c>
      <c r="AC537" s="11" t="s">
        <v>172</v>
      </c>
      <c r="AD537" s="11" t="s">
        <v>172</v>
      </c>
      <c r="AE537" s="11"/>
      <c r="AF537" s="11" t="s">
        <v>174</v>
      </c>
      <c r="AG537" s="11"/>
    </row>
    <row r="538" spans="2:33" ht="28.15" customHeight="1" x14ac:dyDescent="0.15">
      <c r="B538" s="10" t="s">
        <v>1891</v>
      </c>
      <c r="C538" s="11" t="s">
        <v>79</v>
      </c>
      <c r="D538" s="12" t="s">
        <v>1892</v>
      </c>
      <c r="E538" s="13" t="s">
        <v>1893</v>
      </c>
      <c r="F538" s="13" t="s">
        <v>1894</v>
      </c>
      <c r="G538" s="18" t="s">
        <v>171</v>
      </c>
      <c r="H538" s="16" t="str">
        <f>HYPERLINK("#", "http://fukahoriseikei.sakura.ne.jp/")</f>
        <v>http://fukahoriseikei.sakura.ne.jp/</v>
      </c>
      <c r="I538" s="13" t="s">
        <v>2099</v>
      </c>
      <c r="J538" s="11" t="s">
        <v>172</v>
      </c>
      <c r="K538" s="11" t="s">
        <v>183</v>
      </c>
      <c r="L538" s="11" t="s">
        <v>172</v>
      </c>
      <c r="M538" s="11" t="s">
        <v>172</v>
      </c>
      <c r="N538" s="11" t="s">
        <v>179</v>
      </c>
      <c r="O538" s="11"/>
      <c r="P538" s="11" t="s">
        <v>172</v>
      </c>
      <c r="Q538" s="11" t="s">
        <v>172</v>
      </c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 t="s">
        <v>174</v>
      </c>
      <c r="AG538" s="11"/>
    </row>
    <row r="539" spans="2:33" ht="42" customHeight="1" x14ac:dyDescent="0.15">
      <c r="B539" s="10" t="s">
        <v>1891</v>
      </c>
      <c r="C539" s="11" t="s">
        <v>79</v>
      </c>
      <c r="D539" s="12" t="s">
        <v>1898</v>
      </c>
      <c r="E539" s="13" t="s">
        <v>1899</v>
      </c>
      <c r="F539" s="13" t="s">
        <v>1900</v>
      </c>
      <c r="G539" s="16"/>
      <c r="H539" s="16"/>
      <c r="I539" s="13" t="s">
        <v>2094</v>
      </c>
      <c r="J539" s="11"/>
      <c r="K539" s="11"/>
      <c r="L539" s="11"/>
      <c r="M539" s="11"/>
      <c r="N539" s="11" t="s">
        <v>179</v>
      </c>
      <c r="O539" s="11"/>
      <c r="P539" s="11" t="s">
        <v>172</v>
      </c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2:33" ht="28.15" customHeight="1" x14ac:dyDescent="0.15">
      <c r="B540" s="10" t="s">
        <v>1891</v>
      </c>
      <c r="C540" s="11" t="s">
        <v>79</v>
      </c>
      <c r="D540" s="12" t="s">
        <v>1901</v>
      </c>
      <c r="E540" s="13" t="s">
        <v>1902</v>
      </c>
      <c r="F540" s="13" t="s">
        <v>1903</v>
      </c>
      <c r="G540" s="17"/>
      <c r="H540" s="16"/>
      <c r="I540" s="13" t="s">
        <v>2038</v>
      </c>
      <c r="J540" s="11" t="s">
        <v>179</v>
      </c>
      <c r="K540" s="11" t="s">
        <v>204</v>
      </c>
      <c r="L540" s="11" t="s">
        <v>179</v>
      </c>
      <c r="M540" s="11" t="s">
        <v>179</v>
      </c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2:33" ht="28.15" customHeight="1" x14ac:dyDescent="0.15">
      <c r="B541" s="10" t="s">
        <v>1891</v>
      </c>
      <c r="C541" s="11" t="s">
        <v>22</v>
      </c>
      <c r="D541" s="12" t="s">
        <v>1895</v>
      </c>
      <c r="E541" s="13" t="s">
        <v>1896</v>
      </c>
      <c r="F541" s="13" t="s">
        <v>1897</v>
      </c>
      <c r="G541" s="10" t="s">
        <v>171</v>
      </c>
      <c r="H541" s="16" t="str">
        <f>HYPERLINK("#", "https://matsuohosp.kisyoukai.jp/")</f>
        <v>https://matsuohosp.kisyoukai.jp/</v>
      </c>
      <c r="I541" s="13" t="s">
        <v>2071</v>
      </c>
      <c r="J541" s="11" t="s">
        <v>179</v>
      </c>
      <c r="K541" s="11" t="s">
        <v>183</v>
      </c>
      <c r="L541" s="11" t="s">
        <v>179</v>
      </c>
      <c r="M541" s="11" t="s">
        <v>179</v>
      </c>
      <c r="N541" s="11" t="s">
        <v>172</v>
      </c>
      <c r="O541" s="11" t="s">
        <v>187</v>
      </c>
      <c r="P541" s="11" t="s">
        <v>179</v>
      </c>
      <c r="Q541" s="11" t="s">
        <v>179</v>
      </c>
      <c r="R541" s="11" t="s">
        <v>187</v>
      </c>
      <c r="S541" s="11" t="s">
        <v>187</v>
      </c>
      <c r="T541" s="11" t="s">
        <v>187</v>
      </c>
      <c r="U541" s="11" t="s">
        <v>187</v>
      </c>
      <c r="V541" s="11" t="s">
        <v>187</v>
      </c>
      <c r="W541" s="11" t="s">
        <v>187</v>
      </c>
      <c r="X541" s="11" t="s">
        <v>172</v>
      </c>
      <c r="Y541" s="11" t="s">
        <v>172</v>
      </c>
      <c r="Z541" s="11" t="s">
        <v>353</v>
      </c>
      <c r="AA541" s="11" t="s">
        <v>187</v>
      </c>
      <c r="AB541" s="11" t="s">
        <v>187</v>
      </c>
      <c r="AC541" s="11" t="s">
        <v>172</v>
      </c>
      <c r="AD541" s="11" t="s">
        <v>187</v>
      </c>
      <c r="AE541" s="11" t="s">
        <v>187</v>
      </c>
      <c r="AF541" s="11" t="s">
        <v>174</v>
      </c>
      <c r="AG541" s="11">
        <v>48</v>
      </c>
    </row>
    <row r="542" spans="2:33" ht="70.150000000000006" customHeight="1" x14ac:dyDescent="0.15">
      <c r="B542" s="10" t="s">
        <v>1891</v>
      </c>
      <c r="C542" s="11" t="s">
        <v>22</v>
      </c>
      <c r="D542" s="12" t="s">
        <v>1904</v>
      </c>
      <c r="E542" s="13" t="s">
        <v>1905</v>
      </c>
      <c r="F542" s="13" t="s">
        <v>1906</v>
      </c>
      <c r="G542" s="10" t="s">
        <v>171</v>
      </c>
      <c r="H542" s="16" t="str">
        <f>HYPERLINK("#", "https://nishifukuhp.or.jp/")</f>
        <v>https://nishifukuhp.or.jp/</v>
      </c>
      <c r="I542" s="13" t="s">
        <v>2288</v>
      </c>
      <c r="J542" s="11" t="s">
        <v>179</v>
      </c>
      <c r="K542" s="11" t="s">
        <v>173</v>
      </c>
      <c r="L542" s="11"/>
      <c r="M542" s="11"/>
      <c r="N542" s="11"/>
      <c r="O542" s="11" t="s">
        <v>172</v>
      </c>
      <c r="P542" s="11" t="s">
        <v>172</v>
      </c>
      <c r="Q542" s="11" t="s">
        <v>172</v>
      </c>
      <c r="R542" s="11"/>
      <c r="S542" s="11" t="s">
        <v>172</v>
      </c>
      <c r="T542" s="11"/>
      <c r="U542" s="11"/>
      <c r="V542" s="11" t="s">
        <v>172</v>
      </c>
      <c r="W542" s="11"/>
      <c r="X542" s="11" t="s">
        <v>172</v>
      </c>
      <c r="Y542" s="11" t="s">
        <v>172</v>
      </c>
      <c r="Z542" s="11" t="s">
        <v>172</v>
      </c>
      <c r="AA542" s="11" t="s">
        <v>172</v>
      </c>
      <c r="AB542" s="11" t="s">
        <v>172</v>
      </c>
      <c r="AC542" s="11" t="s">
        <v>172</v>
      </c>
      <c r="AD542" s="11"/>
      <c r="AE542" s="11"/>
      <c r="AF542" s="11" t="s">
        <v>174</v>
      </c>
      <c r="AG542" s="11">
        <v>238</v>
      </c>
    </row>
    <row r="543" spans="2:33" ht="28.15" customHeight="1" x14ac:dyDescent="0.15">
      <c r="B543" s="10" t="s">
        <v>1907</v>
      </c>
      <c r="C543" s="11" t="s">
        <v>20</v>
      </c>
      <c r="D543" s="12" t="s">
        <v>1908</v>
      </c>
      <c r="E543" s="13" t="s">
        <v>1909</v>
      </c>
      <c r="F543" s="13" t="s">
        <v>1910</v>
      </c>
      <c r="G543" s="10" t="s">
        <v>171</v>
      </c>
      <c r="H543" s="16" t="s">
        <v>1911</v>
      </c>
      <c r="I543" s="13" t="s">
        <v>2289</v>
      </c>
      <c r="J543" s="11"/>
      <c r="K543" s="11"/>
      <c r="L543" s="11"/>
      <c r="M543" s="11"/>
      <c r="N543" s="11" t="s">
        <v>172</v>
      </c>
      <c r="O543" s="11"/>
      <c r="P543" s="11" t="s">
        <v>172</v>
      </c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>
        <v>19</v>
      </c>
    </row>
    <row r="544" spans="2:33" ht="55.9" customHeight="1" x14ac:dyDescent="0.15">
      <c r="B544" s="10" t="s">
        <v>1907</v>
      </c>
      <c r="C544" s="11" t="s">
        <v>20</v>
      </c>
      <c r="D544" s="12" t="s">
        <v>1912</v>
      </c>
      <c r="E544" s="13" t="s">
        <v>1913</v>
      </c>
      <c r="F544" s="13" t="s">
        <v>1914</v>
      </c>
      <c r="G544" s="10" t="s">
        <v>171</v>
      </c>
      <c r="H544" s="16" t="str">
        <f>HYPERLINK("#", "https:// www.karindoh.or.jp")</f>
        <v>https:// www.karindoh.or.jp</v>
      </c>
      <c r="I544" s="13" t="s">
        <v>2290</v>
      </c>
      <c r="J544" s="11" t="s">
        <v>172</v>
      </c>
      <c r="K544" s="11" t="s">
        <v>208</v>
      </c>
      <c r="L544" s="11" t="s">
        <v>172</v>
      </c>
      <c r="M544" s="11" t="s">
        <v>172</v>
      </c>
      <c r="N544" s="11" t="s">
        <v>179</v>
      </c>
      <c r="O544" s="11" t="s">
        <v>172</v>
      </c>
      <c r="P544" s="11" t="s">
        <v>172</v>
      </c>
      <c r="Q544" s="11" t="s">
        <v>172</v>
      </c>
      <c r="R544" s="11" t="s">
        <v>172</v>
      </c>
      <c r="S544" s="11" t="s">
        <v>172</v>
      </c>
      <c r="T544" s="11" t="s">
        <v>172</v>
      </c>
      <c r="U544" s="11" t="s">
        <v>172</v>
      </c>
      <c r="V544" s="11" t="s">
        <v>172</v>
      </c>
      <c r="W544" s="11" t="s">
        <v>172</v>
      </c>
      <c r="X544" s="11" t="s">
        <v>172</v>
      </c>
      <c r="Y544" s="11" t="s">
        <v>172</v>
      </c>
      <c r="Z544" s="11" t="s">
        <v>172</v>
      </c>
      <c r="AA544" s="11" t="s">
        <v>172</v>
      </c>
      <c r="AB544" s="11" t="s">
        <v>172</v>
      </c>
      <c r="AC544" s="11" t="s">
        <v>172</v>
      </c>
      <c r="AD544" s="11" t="s">
        <v>172</v>
      </c>
      <c r="AE544" s="11"/>
      <c r="AF544" s="11" t="s">
        <v>174</v>
      </c>
      <c r="AG544" s="11">
        <v>160</v>
      </c>
    </row>
    <row r="545" spans="2:33" ht="28.15" customHeight="1" x14ac:dyDescent="0.15">
      <c r="B545" s="10" t="s">
        <v>1907</v>
      </c>
      <c r="C545" s="11" t="s">
        <v>19</v>
      </c>
      <c r="D545" s="12" t="s">
        <v>1915</v>
      </c>
      <c r="E545" s="13" t="s">
        <v>1916</v>
      </c>
      <c r="F545" s="13" t="s">
        <v>1917</v>
      </c>
      <c r="G545" s="10" t="s">
        <v>171</v>
      </c>
      <c r="H545" s="16" t="str">
        <f>HYPERLINK("#", "http://www.kuramitsu-hp.or.jp/")</f>
        <v>http://www.kuramitsu-hp.or.jp/</v>
      </c>
      <c r="I545" s="13" t="s">
        <v>2291</v>
      </c>
      <c r="J545" s="11"/>
      <c r="K545" s="11"/>
      <c r="L545" s="11"/>
      <c r="M545" s="11" t="s">
        <v>179</v>
      </c>
      <c r="N545" s="11"/>
      <c r="O545" s="11" t="s">
        <v>172</v>
      </c>
      <c r="P545" s="11" t="s">
        <v>172</v>
      </c>
      <c r="Q545" s="11"/>
      <c r="R545" s="11"/>
      <c r="S545" s="11" t="s">
        <v>172</v>
      </c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>
        <v>130</v>
      </c>
    </row>
    <row r="546" spans="2:33" ht="42" customHeight="1" x14ac:dyDescent="0.15">
      <c r="B546" s="10" t="s">
        <v>1918</v>
      </c>
      <c r="C546" s="11" t="s">
        <v>34</v>
      </c>
      <c r="D546" s="12" t="s">
        <v>1919</v>
      </c>
      <c r="E546" s="13" t="s">
        <v>1920</v>
      </c>
      <c r="F546" s="13" t="s">
        <v>1921</v>
      </c>
      <c r="G546" s="18" t="s">
        <v>171</v>
      </c>
      <c r="H546" s="16" t="str">
        <f>HYPERLINK("#", "http://www.miu-clinic.jp")</f>
        <v>http://www.miu-clinic.jp</v>
      </c>
      <c r="I546" s="13" t="s">
        <v>2033</v>
      </c>
      <c r="J546" s="11" t="s">
        <v>172</v>
      </c>
      <c r="K546" s="11" t="s">
        <v>173</v>
      </c>
      <c r="L546" s="11" t="s">
        <v>172</v>
      </c>
      <c r="M546" s="11" t="s">
        <v>172</v>
      </c>
      <c r="N546" s="11"/>
      <c r="O546" s="11" t="s">
        <v>172</v>
      </c>
      <c r="P546" s="11"/>
      <c r="Q546" s="11"/>
      <c r="R546" s="11" t="s">
        <v>172</v>
      </c>
      <c r="S546" s="11" t="s">
        <v>172</v>
      </c>
      <c r="T546" s="11" t="s">
        <v>172</v>
      </c>
      <c r="U546" s="11" t="s">
        <v>172</v>
      </c>
      <c r="V546" s="11" t="s">
        <v>172</v>
      </c>
      <c r="W546" s="11" t="s">
        <v>172</v>
      </c>
      <c r="X546" s="11" t="s">
        <v>172</v>
      </c>
      <c r="Y546" s="11" t="s">
        <v>172</v>
      </c>
      <c r="Z546" s="11" t="s">
        <v>172</v>
      </c>
      <c r="AA546" s="11" t="s">
        <v>172</v>
      </c>
      <c r="AB546" s="11" t="s">
        <v>172</v>
      </c>
      <c r="AC546" s="11" t="s">
        <v>172</v>
      </c>
      <c r="AD546" s="11" t="s">
        <v>172</v>
      </c>
      <c r="AE546" s="11" t="s">
        <v>172</v>
      </c>
      <c r="AF546" s="11" t="s">
        <v>174</v>
      </c>
      <c r="AG546" s="11"/>
    </row>
    <row r="547" spans="2:33" ht="28.15" customHeight="1" x14ac:dyDescent="0.15">
      <c r="B547" s="10" t="s">
        <v>1918</v>
      </c>
      <c r="C547" s="11" t="s">
        <v>34</v>
      </c>
      <c r="D547" s="12" t="s">
        <v>1922</v>
      </c>
      <c r="E547" s="13" t="s">
        <v>1923</v>
      </c>
      <c r="F547" s="13" t="s">
        <v>1924</v>
      </c>
      <c r="G547" s="18" t="s">
        <v>171</v>
      </c>
      <c r="H547" s="16" t="str">
        <f>HYPERLINK("#", "https://itokawa-ortho.com")</f>
        <v>https://itokawa-ortho.com</v>
      </c>
      <c r="I547" s="13" t="s">
        <v>2039</v>
      </c>
      <c r="J547" s="11"/>
      <c r="K547" s="11"/>
      <c r="L547" s="11"/>
      <c r="M547" s="11"/>
      <c r="N547" s="11" t="s">
        <v>179</v>
      </c>
      <c r="O547" s="11"/>
      <c r="P547" s="11" t="s">
        <v>172</v>
      </c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 t="s">
        <v>172</v>
      </c>
      <c r="AD547" s="11"/>
      <c r="AE547" s="11"/>
      <c r="AF547" s="11"/>
      <c r="AG547" s="11"/>
    </row>
    <row r="548" spans="2:33" ht="28.15" customHeight="1" x14ac:dyDescent="0.15">
      <c r="B548" s="10" t="s">
        <v>1918</v>
      </c>
      <c r="C548" s="11" t="s">
        <v>34</v>
      </c>
      <c r="D548" s="12" t="s">
        <v>1941</v>
      </c>
      <c r="E548" s="13" t="s">
        <v>1942</v>
      </c>
      <c r="F548" s="13" t="s">
        <v>1943</v>
      </c>
      <c r="G548" s="17"/>
      <c r="H548" s="16" t="s">
        <v>187</v>
      </c>
      <c r="I548" s="13" t="s">
        <v>2144</v>
      </c>
      <c r="J548" s="11"/>
      <c r="K548" s="11" t="s">
        <v>187</v>
      </c>
      <c r="L548" s="11" t="s">
        <v>179</v>
      </c>
      <c r="M548" s="11"/>
      <c r="N548" s="11"/>
      <c r="O548" s="11"/>
      <c r="P548" s="11"/>
      <c r="Q548" s="11"/>
      <c r="R548" s="11"/>
      <c r="S548" s="11"/>
      <c r="T548" s="11" t="s">
        <v>187</v>
      </c>
      <c r="U548" s="11" t="s">
        <v>187</v>
      </c>
      <c r="V548" s="11" t="s">
        <v>187</v>
      </c>
      <c r="W548" s="11" t="s">
        <v>187</v>
      </c>
      <c r="X548" s="11" t="s">
        <v>187</v>
      </c>
      <c r="Y548" s="11" t="s">
        <v>187</v>
      </c>
      <c r="Z548" s="11" t="s">
        <v>187</v>
      </c>
      <c r="AA548" s="11" t="s">
        <v>187</v>
      </c>
      <c r="AB548" s="11" t="s">
        <v>187</v>
      </c>
      <c r="AC548" s="11" t="s">
        <v>187</v>
      </c>
      <c r="AD548" s="11" t="s">
        <v>187</v>
      </c>
      <c r="AE548" s="11" t="s">
        <v>187</v>
      </c>
      <c r="AF548" s="11"/>
      <c r="AG548" s="11"/>
    </row>
    <row r="549" spans="2:33" ht="28.15" customHeight="1" x14ac:dyDescent="0.15">
      <c r="B549" s="10" t="s">
        <v>1918</v>
      </c>
      <c r="C549" s="11" t="s">
        <v>34</v>
      </c>
      <c r="D549" s="12" t="s">
        <v>1944</v>
      </c>
      <c r="E549" s="13" t="s">
        <v>1945</v>
      </c>
      <c r="F549" s="13" t="s">
        <v>1946</v>
      </c>
      <c r="G549" s="18" t="s">
        <v>171</v>
      </c>
      <c r="H549" s="16" t="str">
        <f>HYPERLINK("#", "http://uh-clinic.com")</f>
        <v>http://uh-clinic.com</v>
      </c>
      <c r="I549" s="13" t="s">
        <v>2062</v>
      </c>
      <c r="J549" s="11" t="s">
        <v>172</v>
      </c>
      <c r="K549" s="11"/>
      <c r="L549" s="11" t="s">
        <v>172</v>
      </c>
      <c r="M549" s="11" t="s">
        <v>172</v>
      </c>
      <c r="N549" s="11"/>
      <c r="O549" s="11" t="s">
        <v>172</v>
      </c>
      <c r="P549" s="11" t="s">
        <v>172</v>
      </c>
      <c r="Q549" s="11"/>
      <c r="R549" s="11" t="s">
        <v>179</v>
      </c>
      <c r="S549" s="11"/>
      <c r="T549" s="11"/>
      <c r="U549" s="11"/>
      <c r="V549" s="11"/>
      <c r="W549" s="11"/>
      <c r="X549" s="11" t="s">
        <v>172</v>
      </c>
      <c r="Y549" s="11" t="s">
        <v>172</v>
      </c>
      <c r="Z549" s="11" t="s">
        <v>172</v>
      </c>
      <c r="AA549" s="11"/>
      <c r="AB549" s="11" t="s">
        <v>172</v>
      </c>
      <c r="AC549" s="11"/>
      <c r="AD549" s="11"/>
      <c r="AE549" s="11"/>
      <c r="AF549" s="11" t="s">
        <v>174</v>
      </c>
      <c r="AG549" s="11"/>
    </row>
    <row r="550" spans="2:33" ht="28.15" customHeight="1" x14ac:dyDescent="0.15">
      <c r="B550" s="10" t="s">
        <v>1918</v>
      </c>
      <c r="C550" s="11" t="s">
        <v>36</v>
      </c>
      <c r="D550" s="12" t="s">
        <v>1925</v>
      </c>
      <c r="E550" s="13" t="s">
        <v>1926</v>
      </c>
      <c r="F550" s="13" t="s">
        <v>1927</v>
      </c>
      <c r="G550" s="18" t="s">
        <v>171</v>
      </c>
      <c r="H550" s="16" t="str">
        <f>HYPERLINK("#", "http://www.kawazoe.or.jp/")</f>
        <v>http://www.kawazoe.or.jp/</v>
      </c>
      <c r="I550" s="13" t="s">
        <v>2055</v>
      </c>
      <c r="J550" s="11"/>
      <c r="K550" s="11"/>
      <c r="L550" s="11" t="s">
        <v>179</v>
      </c>
      <c r="M550" s="11" t="s">
        <v>179</v>
      </c>
      <c r="N550" s="11"/>
      <c r="O550" s="11" t="s">
        <v>172</v>
      </c>
      <c r="P550" s="11" t="s">
        <v>179</v>
      </c>
      <c r="Q550" s="11"/>
      <c r="R550" s="11"/>
      <c r="S550" s="11" t="s">
        <v>172</v>
      </c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>
        <v>310</v>
      </c>
    </row>
    <row r="551" spans="2:33" ht="28.15" customHeight="1" x14ac:dyDescent="0.15">
      <c r="B551" s="10" t="s">
        <v>1918</v>
      </c>
      <c r="C551" s="11" t="s">
        <v>36</v>
      </c>
      <c r="D551" s="12" t="s">
        <v>1928</v>
      </c>
      <c r="E551" s="13" t="s">
        <v>1929</v>
      </c>
      <c r="F551" s="13" t="s">
        <v>1930</v>
      </c>
      <c r="G551" s="18" t="s">
        <v>171</v>
      </c>
      <c r="H551" s="16" t="str">
        <f>HYPERLINK("#", "https://www.seaside-hp.or.jp/")</f>
        <v>https://www.seaside-hp.or.jp/</v>
      </c>
      <c r="I551" s="13" t="s">
        <v>2292</v>
      </c>
      <c r="J551" s="11" t="s">
        <v>187</v>
      </c>
      <c r="K551" s="11" t="s">
        <v>187</v>
      </c>
      <c r="L551" s="11" t="s">
        <v>187</v>
      </c>
      <c r="M551" s="11" t="s">
        <v>187</v>
      </c>
      <c r="N551" s="11" t="s">
        <v>187</v>
      </c>
      <c r="O551" s="11" t="s">
        <v>187</v>
      </c>
      <c r="P551" s="11"/>
      <c r="Q551" s="11" t="s">
        <v>179</v>
      </c>
      <c r="R551" s="11" t="s">
        <v>187</v>
      </c>
      <c r="S551" s="11" t="s">
        <v>187</v>
      </c>
      <c r="T551" s="11" t="s">
        <v>187</v>
      </c>
      <c r="U551" s="11" t="s">
        <v>187</v>
      </c>
      <c r="V551" s="11" t="s">
        <v>187</v>
      </c>
      <c r="W551" s="11" t="s">
        <v>187</v>
      </c>
      <c r="X551" s="11" t="s">
        <v>187</v>
      </c>
      <c r="Y551" s="11" t="s">
        <v>187</v>
      </c>
      <c r="Z551" s="11" t="s">
        <v>187</v>
      </c>
      <c r="AA551" s="11" t="s">
        <v>187</v>
      </c>
      <c r="AB551" s="11" t="s">
        <v>187</v>
      </c>
      <c r="AC551" s="11" t="s">
        <v>187</v>
      </c>
      <c r="AD551" s="11" t="s">
        <v>187</v>
      </c>
      <c r="AE551" s="11" t="s">
        <v>187</v>
      </c>
      <c r="AF551" s="11"/>
      <c r="AG551" s="11" t="s">
        <v>1931</v>
      </c>
    </row>
    <row r="552" spans="2:33" ht="42" customHeight="1" x14ac:dyDescent="0.15">
      <c r="B552" s="10" t="s">
        <v>1918</v>
      </c>
      <c r="C552" s="11" t="s">
        <v>56</v>
      </c>
      <c r="D552" s="12" t="s">
        <v>1947</v>
      </c>
      <c r="E552" s="13" t="s">
        <v>1948</v>
      </c>
      <c r="F552" s="13" t="s">
        <v>1949</v>
      </c>
      <c r="G552" s="17"/>
      <c r="H552" s="16"/>
      <c r="I552" s="13" t="s">
        <v>2062</v>
      </c>
      <c r="J552" s="11" t="s">
        <v>172</v>
      </c>
      <c r="K552" s="11"/>
      <c r="L552" s="11" t="s">
        <v>172</v>
      </c>
      <c r="M552" s="11" t="s">
        <v>172</v>
      </c>
      <c r="N552" s="11"/>
      <c r="O552" s="11"/>
      <c r="P552" s="11"/>
      <c r="Q552" s="11"/>
      <c r="R552" s="11" t="s">
        <v>179</v>
      </c>
      <c r="S552" s="11" t="s">
        <v>172</v>
      </c>
      <c r="T552" s="11" t="s">
        <v>172</v>
      </c>
      <c r="U552" s="11"/>
      <c r="V552" s="11"/>
      <c r="W552" s="11"/>
      <c r="X552" s="11" t="s">
        <v>172</v>
      </c>
      <c r="Y552" s="11" t="s">
        <v>172</v>
      </c>
      <c r="Z552" s="11"/>
      <c r="AA552" s="11"/>
      <c r="AB552" s="11"/>
      <c r="AC552" s="11"/>
      <c r="AD552" s="11"/>
      <c r="AE552" s="11"/>
      <c r="AF552" s="11"/>
      <c r="AG552" s="11"/>
    </row>
    <row r="553" spans="2:33" ht="28.15" customHeight="1" x14ac:dyDescent="0.15">
      <c r="B553" s="10" t="s">
        <v>1918</v>
      </c>
      <c r="C553" s="11" t="s">
        <v>35</v>
      </c>
      <c r="D553" s="12" t="s">
        <v>1932</v>
      </c>
      <c r="E553" s="13" t="s">
        <v>1933</v>
      </c>
      <c r="F553" s="13" t="s">
        <v>1934</v>
      </c>
      <c r="G553" s="16"/>
      <c r="H553" s="16"/>
      <c r="I553" s="13" t="s">
        <v>2054</v>
      </c>
      <c r="J553" s="11"/>
      <c r="K553" s="11"/>
      <c r="L553" s="11"/>
      <c r="M553" s="11" t="s">
        <v>179</v>
      </c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2:33" ht="28.15" customHeight="1" x14ac:dyDescent="0.15">
      <c r="B554" s="10" t="s">
        <v>1918</v>
      </c>
      <c r="C554" s="11" t="s">
        <v>35</v>
      </c>
      <c r="D554" s="12" t="s">
        <v>1935</v>
      </c>
      <c r="E554" s="13" t="s">
        <v>1936</v>
      </c>
      <c r="F554" s="13" t="s">
        <v>1937</v>
      </c>
      <c r="G554" s="10" t="s">
        <v>171</v>
      </c>
      <c r="H554" s="16" t="str">
        <f>HYPERLINK("#", "http://imajuku-hospital.gr.jp")</f>
        <v>http://imajuku-hospital.gr.jp</v>
      </c>
      <c r="I554" s="13" t="s">
        <v>2078</v>
      </c>
      <c r="J554" s="11" t="s">
        <v>179</v>
      </c>
      <c r="K554" s="11" t="s">
        <v>215</v>
      </c>
      <c r="L554" s="11"/>
      <c r="M554" s="11"/>
      <c r="N554" s="11"/>
      <c r="O554" s="11" t="s">
        <v>172</v>
      </c>
      <c r="P554" s="11"/>
      <c r="Q554" s="11"/>
      <c r="R554" s="11"/>
      <c r="S554" s="11" t="s">
        <v>172</v>
      </c>
      <c r="T554" s="11" t="s">
        <v>172</v>
      </c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>
        <v>140</v>
      </c>
    </row>
    <row r="555" spans="2:33" ht="28.15" customHeight="1" x14ac:dyDescent="0.15">
      <c r="B555" s="10" t="s">
        <v>1918</v>
      </c>
      <c r="C555" s="11" t="s">
        <v>35</v>
      </c>
      <c r="D555" s="12" t="s">
        <v>1938</v>
      </c>
      <c r="E555" s="13" t="s">
        <v>1939</v>
      </c>
      <c r="F555" s="13" t="s">
        <v>1940</v>
      </c>
      <c r="G555" s="18" t="s">
        <v>171</v>
      </c>
      <c r="H555" s="16" t="str">
        <f>HYPERLINK("#", "https://miyamotocl.com")</f>
        <v>https://miyamotocl.com</v>
      </c>
      <c r="I555" s="13" t="s">
        <v>2293</v>
      </c>
      <c r="J555" s="11" t="s">
        <v>179</v>
      </c>
      <c r="K555" s="11" t="s">
        <v>220</v>
      </c>
      <c r="L555" s="11" t="s">
        <v>179</v>
      </c>
      <c r="M555" s="11" t="s">
        <v>179</v>
      </c>
      <c r="N555" s="11"/>
      <c r="O555" s="11"/>
      <c r="P555" s="11"/>
      <c r="Q555" s="11"/>
      <c r="R555" s="11"/>
      <c r="S555" s="11" t="s">
        <v>179</v>
      </c>
      <c r="T555" s="11"/>
      <c r="U555" s="11" t="s">
        <v>172</v>
      </c>
      <c r="V555" s="11"/>
      <c r="W555" s="11"/>
      <c r="X555" s="11" t="s">
        <v>172</v>
      </c>
      <c r="Y555" s="11" t="s">
        <v>172</v>
      </c>
      <c r="Z555" s="11"/>
      <c r="AA555" s="11"/>
      <c r="AB555" s="11" t="s">
        <v>172</v>
      </c>
      <c r="AC555" s="11"/>
      <c r="AD555" s="11"/>
      <c r="AE555" s="11"/>
      <c r="AF555" s="11"/>
      <c r="AG555" s="11"/>
    </row>
    <row r="556" spans="2:33" ht="28.15" customHeight="1" x14ac:dyDescent="0.15">
      <c r="B556" s="10" t="s">
        <v>1950</v>
      </c>
      <c r="C556" s="11" t="s">
        <v>25</v>
      </c>
      <c r="D556" s="12" t="s">
        <v>1951</v>
      </c>
      <c r="E556" s="13" t="s">
        <v>1952</v>
      </c>
      <c r="F556" s="13" t="s">
        <v>1953</v>
      </c>
      <c r="G556" s="10" t="s">
        <v>171</v>
      </c>
      <c r="H556" s="16" t="str">
        <f>HYPERLINK("#", "http://yamamotohomeclinic.net")</f>
        <v>http://yamamotohomeclinic.net</v>
      </c>
      <c r="I556" s="13" t="s">
        <v>2294</v>
      </c>
      <c r="J556" s="11" t="s">
        <v>172</v>
      </c>
      <c r="K556" s="11" t="s">
        <v>173</v>
      </c>
      <c r="L556" s="11" t="s">
        <v>172</v>
      </c>
      <c r="M556" s="11" t="s">
        <v>172</v>
      </c>
      <c r="N556" s="11"/>
      <c r="O556" s="11"/>
      <c r="P556" s="11"/>
      <c r="Q556" s="11"/>
      <c r="R556" s="11" t="s">
        <v>172</v>
      </c>
      <c r="S556" s="11" t="s">
        <v>179</v>
      </c>
      <c r="T556" s="11" t="s">
        <v>172</v>
      </c>
      <c r="U556" s="11" t="s">
        <v>172</v>
      </c>
      <c r="V556" s="11" t="s">
        <v>172</v>
      </c>
      <c r="W556" s="11" t="s">
        <v>172</v>
      </c>
      <c r="X556" s="11" t="s">
        <v>172</v>
      </c>
      <c r="Y556" s="11" t="s">
        <v>172</v>
      </c>
      <c r="Z556" s="11" t="s">
        <v>172</v>
      </c>
      <c r="AA556" s="11" t="s">
        <v>172</v>
      </c>
      <c r="AB556" s="11" t="s">
        <v>172</v>
      </c>
      <c r="AC556" s="11" t="s">
        <v>172</v>
      </c>
      <c r="AD556" s="11" t="s">
        <v>172</v>
      </c>
      <c r="AE556" s="11" t="s">
        <v>172</v>
      </c>
      <c r="AF556" s="11" t="s">
        <v>174</v>
      </c>
      <c r="AG556" s="11"/>
    </row>
    <row r="557" spans="2:33" ht="28.15" customHeight="1" x14ac:dyDescent="0.15">
      <c r="B557" s="10" t="s">
        <v>1950</v>
      </c>
      <c r="C557" s="11" t="s">
        <v>25</v>
      </c>
      <c r="D557" s="12" t="s">
        <v>1954</v>
      </c>
      <c r="E557" s="13" t="s">
        <v>1955</v>
      </c>
      <c r="F557" s="13" t="s">
        <v>1956</v>
      </c>
      <c r="G557" s="10" t="s">
        <v>171</v>
      </c>
      <c r="H557" s="16" t="str">
        <f>HYPERLINK("#", "http://sites.google.com/view/teshima-clinic")</f>
        <v>http://sites.google.com/view/teshima-clinic</v>
      </c>
      <c r="I557" s="13" t="s">
        <v>2295</v>
      </c>
      <c r="J557" s="11" t="s">
        <v>172</v>
      </c>
      <c r="K557" s="11" t="s">
        <v>173</v>
      </c>
      <c r="L557" s="11" t="s">
        <v>172</v>
      </c>
      <c r="M557" s="11" t="s">
        <v>172</v>
      </c>
      <c r="N557" s="11"/>
      <c r="O557" s="11"/>
      <c r="P557" s="11"/>
      <c r="Q557" s="11"/>
      <c r="R557" s="11" t="s">
        <v>172</v>
      </c>
      <c r="S557" s="11" t="s">
        <v>172</v>
      </c>
      <c r="T557" s="11" t="s">
        <v>172</v>
      </c>
      <c r="U557" s="11" t="s">
        <v>172</v>
      </c>
      <c r="V557" s="11"/>
      <c r="W557" s="11"/>
      <c r="X557" s="11" t="s">
        <v>172</v>
      </c>
      <c r="Y557" s="11"/>
      <c r="Z557" s="11"/>
      <c r="AA557" s="11"/>
      <c r="AB557" s="11"/>
      <c r="AC557" s="11" t="s">
        <v>172</v>
      </c>
      <c r="AD557" s="11"/>
      <c r="AE557" s="11"/>
      <c r="AF557" s="11" t="s">
        <v>174</v>
      </c>
      <c r="AG557" s="11"/>
    </row>
    <row r="558" spans="2:33" ht="28.15" customHeight="1" x14ac:dyDescent="0.15">
      <c r="B558" s="10" t="s">
        <v>1950</v>
      </c>
      <c r="C558" s="11" t="s">
        <v>21</v>
      </c>
      <c r="D558" s="12" t="s">
        <v>1957</v>
      </c>
      <c r="E558" s="13" t="s">
        <v>1958</v>
      </c>
      <c r="F558" s="13" t="s">
        <v>1959</v>
      </c>
      <c r="G558" s="10" t="s">
        <v>171</v>
      </c>
      <c r="H558" s="16" t="str">
        <f>HYPERLINK("#", "http://www.uehara-eyclinic.com/")</f>
        <v>http://www.uehara-eyclinic.com/</v>
      </c>
      <c r="I558" s="13" t="s">
        <v>2054</v>
      </c>
      <c r="J558" s="11" t="s">
        <v>172</v>
      </c>
      <c r="K558" s="11"/>
      <c r="L558" s="11" t="s">
        <v>172</v>
      </c>
      <c r="M558" s="11" t="s">
        <v>172</v>
      </c>
      <c r="N558" s="11" t="s">
        <v>172</v>
      </c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2:33" ht="42" customHeight="1" x14ac:dyDescent="0.15">
      <c r="B559" s="10" t="s">
        <v>1950</v>
      </c>
      <c r="C559" s="11" t="s">
        <v>21</v>
      </c>
      <c r="D559" s="12" t="s">
        <v>1960</v>
      </c>
      <c r="E559" s="13" t="s">
        <v>1961</v>
      </c>
      <c r="F559" s="13" t="s">
        <v>1962</v>
      </c>
      <c r="G559" s="18" t="s">
        <v>171</v>
      </c>
      <c r="H559" s="16" t="str">
        <f>HYPERLINK("#", "https://www.okamura-naika.com/")</f>
        <v>https://www.okamura-naika.com/</v>
      </c>
      <c r="I559" s="13" t="s">
        <v>2066</v>
      </c>
      <c r="J559" s="11" t="s">
        <v>179</v>
      </c>
      <c r="K559" s="11" t="s">
        <v>220</v>
      </c>
      <c r="L559" s="11" t="s">
        <v>179</v>
      </c>
      <c r="M559" s="11" t="s">
        <v>179</v>
      </c>
      <c r="N559" s="11" t="s">
        <v>187</v>
      </c>
      <c r="O559" s="11" t="s">
        <v>187</v>
      </c>
      <c r="P559" s="11"/>
      <c r="Q559" s="11" t="s">
        <v>187</v>
      </c>
      <c r="R559" s="11" t="s">
        <v>172</v>
      </c>
      <c r="S559" s="11" t="s">
        <v>179</v>
      </c>
      <c r="T559" s="11" t="s">
        <v>172</v>
      </c>
      <c r="U559" s="11" t="s">
        <v>172</v>
      </c>
      <c r="V559" s="11" t="s">
        <v>187</v>
      </c>
      <c r="W559" s="11" t="s">
        <v>187</v>
      </c>
      <c r="X559" s="11" t="s">
        <v>172</v>
      </c>
      <c r="Y559" s="11" t="s">
        <v>187</v>
      </c>
      <c r="Z559" s="11" t="s">
        <v>172</v>
      </c>
      <c r="AA559" s="11" t="s">
        <v>172</v>
      </c>
      <c r="AB559" s="11" t="s">
        <v>187</v>
      </c>
      <c r="AC559" s="11" t="s">
        <v>187</v>
      </c>
      <c r="AD559" s="11" t="s">
        <v>187</v>
      </c>
      <c r="AE559" s="11" t="s">
        <v>187</v>
      </c>
      <c r="AF559" s="11" t="s">
        <v>174</v>
      </c>
      <c r="AG559" s="11"/>
    </row>
    <row r="560" spans="2:33" ht="42" customHeight="1" x14ac:dyDescent="0.15">
      <c r="B560" s="10" t="s">
        <v>1950</v>
      </c>
      <c r="C560" s="11" t="s">
        <v>21</v>
      </c>
      <c r="D560" s="12" t="s">
        <v>1963</v>
      </c>
      <c r="E560" s="13" t="s">
        <v>1964</v>
      </c>
      <c r="F560" s="13" t="s">
        <v>1965</v>
      </c>
      <c r="G560" s="18" t="s">
        <v>171</v>
      </c>
      <c r="H560" s="17" t="str">
        <f>HYPERLINK("#", "http://fukuoka-wajinkai-hp.or,jp/")</f>
        <v>http://fukuoka-wajinkai-hp.or,jp/</v>
      </c>
      <c r="I560" s="20" t="s">
        <v>2296</v>
      </c>
      <c r="J560" s="11" t="s">
        <v>179</v>
      </c>
      <c r="K560" s="11" t="s">
        <v>183</v>
      </c>
      <c r="L560" s="11"/>
      <c r="M560" s="11" t="s">
        <v>179</v>
      </c>
      <c r="N560" s="11" t="s">
        <v>179</v>
      </c>
      <c r="O560" s="11" t="s">
        <v>172</v>
      </c>
      <c r="P560" s="11" t="s">
        <v>172</v>
      </c>
      <c r="Q560" s="11" t="s">
        <v>172</v>
      </c>
      <c r="R560" s="11"/>
      <c r="S560" s="11" t="s">
        <v>172</v>
      </c>
      <c r="T560" s="11" t="s">
        <v>172</v>
      </c>
      <c r="U560" s="11"/>
      <c r="V560" s="11" t="s">
        <v>172</v>
      </c>
      <c r="W560" s="11"/>
      <c r="X560" s="11" t="s">
        <v>172</v>
      </c>
      <c r="Y560" s="11" t="s">
        <v>172</v>
      </c>
      <c r="Z560" s="11" t="s">
        <v>172</v>
      </c>
      <c r="AA560" s="11"/>
      <c r="AB560" s="11"/>
      <c r="AC560" s="11" t="s">
        <v>172</v>
      </c>
      <c r="AD560" s="11" t="s">
        <v>172</v>
      </c>
      <c r="AE560" s="11"/>
      <c r="AF560" s="11"/>
      <c r="AG560" s="11">
        <v>192</v>
      </c>
    </row>
    <row r="561" spans="2:33" ht="28.15" customHeight="1" x14ac:dyDescent="0.15">
      <c r="B561" s="10" t="s">
        <v>1966</v>
      </c>
      <c r="C561" s="11" t="s">
        <v>23</v>
      </c>
      <c r="D561" s="12" t="s">
        <v>1967</v>
      </c>
      <c r="E561" s="13" t="s">
        <v>1968</v>
      </c>
      <c r="F561" s="13" t="s">
        <v>1969</v>
      </c>
      <c r="G561" s="10" t="s">
        <v>171</v>
      </c>
      <c r="H561" s="16" t="str">
        <f>HYPERLINK("#", "https://oniki-cl.com/")</f>
        <v>https://oniki-cl.com/</v>
      </c>
      <c r="I561" s="13" t="s">
        <v>2062</v>
      </c>
      <c r="J561" s="11" t="s">
        <v>179</v>
      </c>
      <c r="K561" s="11" t="s">
        <v>244</v>
      </c>
      <c r="L561" s="11" t="s">
        <v>179</v>
      </c>
      <c r="M561" s="11" t="s">
        <v>179</v>
      </c>
      <c r="N561" s="11"/>
      <c r="O561" s="11"/>
      <c r="P561" s="11"/>
      <c r="Q561" s="11"/>
      <c r="R561" s="11" t="s">
        <v>179</v>
      </c>
      <c r="S561" s="11" t="s">
        <v>179</v>
      </c>
      <c r="T561" s="11" t="s">
        <v>172</v>
      </c>
      <c r="U561" s="11" t="s">
        <v>172</v>
      </c>
      <c r="V561" s="11"/>
      <c r="W561" s="11" t="s">
        <v>172</v>
      </c>
      <c r="X561" s="11" t="s">
        <v>172</v>
      </c>
      <c r="Y561" s="11"/>
      <c r="Z561" s="11" t="s">
        <v>172</v>
      </c>
      <c r="AA561" s="11" t="s">
        <v>172</v>
      </c>
      <c r="AB561" s="11"/>
      <c r="AC561" s="11" t="s">
        <v>172</v>
      </c>
      <c r="AD561" s="11"/>
      <c r="AE561" s="11"/>
      <c r="AF561" s="11"/>
      <c r="AG561" s="11"/>
    </row>
    <row r="562" spans="2:33" ht="28.15" customHeight="1" x14ac:dyDescent="0.15">
      <c r="B562" s="10" t="s">
        <v>1966</v>
      </c>
      <c r="C562" s="11" t="s">
        <v>23</v>
      </c>
      <c r="D562" s="12" t="s">
        <v>1970</v>
      </c>
      <c r="E562" s="13" t="s">
        <v>1971</v>
      </c>
      <c r="F562" s="13" t="s">
        <v>1972</v>
      </c>
      <c r="G562" s="17"/>
      <c r="H562" s="16"/>
      <c r="I562" s="13" t="s">
        <v>2069</v>
      </c>
      <c r="J562" s="11"/>
      <c r="K562" s="11"/>
      <c r="L562" s="11"/>
      <c r="M562" s="11"/>
      <c r="N562" s="11"/>
      <c r="O562" s="11"/>
      <c r="P562" s="11" t="s">
        <v>172</v>
      </c>
      <c r="Q562" s="11" t="s">
        <v>172</v>
      </c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2:33" ht="28.15" customHeight="1" x14ac:dyDescent="0.15">
      <c r="B563" s="10" t="s">
        <v>1966</v>
      </c>
      <c r="C563" s="11" t="s">
        <v>23</v>
      </c>
      <c r="D563" s="12" t="s">
        <v>1973</v>
      </c>
      <c r="E563" s="13" t="s">
        <v>1974</v>
      </c>
      <c r="F563" s="13" t="s">
        <v>1975</v>
      </c>
      <c r="G563" s="17"/>
      <c r="H563" s="16" t="s">
        <v>187</v>
      </c>
      <c r="I563" s="13" t="s">
        <v>2297</v>
      </c>
      <c r="J563" s="11" t="s">
        <v>187</v>
      </c>
      <c r="K563" s="11" t="s">
        <v>187</v>
      </c>
      <c r="L563" s="11" t="s">
        <v>172</v>
      </c>
      <c r="M563" s="11" t="s">
        <v>187</v>
      </c>
      <c r="N563" s="11" t="s">
        <v>187</v>
      </c>
      <c r="O563" s="11" t="s">
        <v>187</v>
      </c>
      <c r="P563" s="11"/>
      <c r="Q563" s="11" t="s">
        <v>187</v>
      </c>
      <c r="R563" s="11" t="s">
        <v>179</v>
      </c>
      <c r="S563" s="11" t="s">
        <v>172</v>
      </c>
      <c r="T563" s="11" t="s">
        <v>172</v>
      </c>
      <c r="U563" s="11" t="s">
        <v>172</v>
      </c>
      <c r="V563" s="11" t="s">
        <v>187</v>
      </c>
      <c r="W563" s="11" t="s">
        <v>187</v>
      </c>
      <c r="X563" s="11" t="s">
        <v>187</v>
      </c>
      <c r="Y563" s="11" t="s">
        <v>187</v>
      </c>
      <c r="Z563" s="11" t="s">
        <v>187</v>
      </c>
      <c r="AA563" s="11" t="s">
        <v>187</v>
      </c>
      <c r="AB563" s="11" t="s">
        <v>172</v>
      </c>
      <c r="AC563" s="11" t="s">
        <v>172</v>
      </c>
      <c r="AD563" s="11" t="s">
        <v>187</v>
      </c>
      <c r="AE563" s="11" t="s">
        <v>187</v>
      </c>
      <c r="AF563" s="11"/>
      <c r="AG563" s="11" t="s">
        <v>1519</v>
      </c>
    </row>
    <row r="564" spans="2:33" ht="28.15" customHeight="1" x14ac:dyDescent="0.15">
      <c r="B564" s="10" t="s">
        <v>1966</v>
      </c>
      <c r="C564" s="11" t="s">
        <v>1976</v>
      </c>
      <c r="D564" s="12" t="s">
        <v>1977</v>
      </c>
      <c r="E564" s="13" t="s">
        <v>1978</v>
      </c>
      <c r="F564" s="13" t="s">
        <v>1979</v>
      </c>
      <c r="G564" s="16"/>
      <c r="H564" s="16"/>
      <c r="I564" s="13" t="s">
        <v>2048</v>
      </c>
      <c r="J564" s="11" t="s">
        <v>172</v>
      </c>
      <c r="K564" s="11" t="s">
        <v>208</v>
      </c>
      <c r="L564" s="11" t="s">
        <v>172</v>
      </c>
      <c r="M564" s="11" t="s">
        <v>172</v>
      </c>
      <c r="N564" s="11"/>
      <c r="O564" s="11"/>
      <c r="P564" s="11"/>
      <c r="Q564" s="11"/>
      <c r="R564" s="11" t="s">
        <v>172</v>
      </c>
      <c r="S564" s="11"/>
      <c r="T564" s="11"/>
      <c r="U564" s="11" t="s">
        <v>172</v>
      </c>
      <c r="V564" s="11" t="s">
        <v>172</v>
      </c>
      <c r="W564" s="11"/>
      <c r="X564" s="11" t="s">
        <v>172</v>
      </c>
      <c r="Y564" s="11" t="s">
        <v>172</v>
      </c>
      <c r="Z564" s="11" t="s">
        <v>172</v>
      </c>
      <c r="AA564" s="11" t="s">
        <v>172</v>
      </c>
      <c r="AB564" s="11" t="s">
        <v>172</v>
      </c>
      <c r="AC564" s="11" t="s">
        <v>172</v>
      </c>
      <c r="AD564" s="11"/>
      <c r="AE564" s="11"/>
      <c r="AF564" s="11" t="s">
        <v>174</v>
      </c>
      <c r="AG564" s="11"/>
    </row>
    <row r="565" spans="2:33" ht="28.15" customHeight="1" x14ac:dyDescent="0.15">
      <c r="B565" s="10" t="s">
        <v>1980</v>
      </c>
      <c r="C565" s="11" t="s">
        <v>1981</v>
      </c>
      <c r="D565" s="12" t="s">
        <v>1982</v>
      </c>
      <c r="E565" s="13" t="s">
        <v>1983</v>
      </c>
      <c r="F565" s="13" t="s">
        <v>1984</v>
      </c>
      <c r="G565" s="18" t="s">
        <v>171</v>
      </c>
      <c r="H565" s="16" t="str">
        <f>HYPERLINK("#", "http://med-sakai.jp/clinic/saito/")</f>
        <v>http://med-sakai.jp/clinic/saito/</v>
      </c>
      <c r="I565" s="13" t="s">
        <v>2298</v>
      </c>
      <c r="J565" s="11"/>
      <c r="K565" s="11"/>
      <c r="L565" s="11"/>
      <c r="M565" s="11"/>
      <c r="N565" s="11"/>
      <c r="O565" s="11"/>
      <c r="P565" s="11" t="s">
        <v>172</v>
      </c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2:33" ht="28.15" customHeight="1" x14ac:dyDescent="0.15">
      <c r="B566" s="10" t="s">
        <v>1980</v>
      </c>
      <c r="C566" s="11" t="s">
        <v>2009</v>
      </c>
      <c r="D566" s="12" t="s">
        <v>2010</v>
      </c>
      <c r="E566" s="13" t="s">
        <v>2011</v>
      </c>
      <c r="F566" s="13" t="s">
        <v>2012</v>
      </c>
      <c r="G566" s="17"/>
      <c r="H566" s="16"/>
      <c r="I566" s="13" t="s">
        <v>2039</v>
      </c>
      <c r="J566" s="11"/>
      <c r="K566" s="11"/>
      <c r="L566" s="11"/>
      <c r="M566" s="11"/>
      <c r="N566" s="11"/>
      <c r="O566" s="11"/>
      <c r="P566" s="11" t="s">
        <v>172</v>
      </c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2:33" ht="28.15" customHeight="1" x14ac:dyDescent="0.15">
      <c r="B567" s="10" t="s">
        <v>1980</v>
      </c>
      <c r="C567" s="11" t="s">
        <v>2009</v>
      </c>
      <c r="D567" s="12" t="s">
        <v>2013</v>
      </c>
      <c r="E567" s="13" t="s">
        <v>2014</v>
      </c>
      <c r="F567" s="13" t="s">
        <v>2015</v>
      </c>
      <c r="G567" s="16"/>
      <c r="H567" s="16"/>
      <c r="I567" s="13" t="s">
        <v>2062</v>
      </c>
      <c r="J567" s="11"/>
      <c r="K567" s="11"/>
      <c r="L567" s="11"/>
      <c r="M567" s="11"/>
      <c r="N567" s="11"/>
      <c r="O567" s="11"/>
      <c r="P567" s="11"/>
      <c r="Q567" s="11"/>
      <c r="R567" s="11"/>
      <c r="S567" s="11" t="s">
        <v>172</v>
      </c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2:33" ht="28.15" customHeight="1" x14ac:dyDescent="0.15">
      <c r="B568" s="10" t="s">
        <v>1980</v>
      </c>
      <c r="C568" s="11" t="s">
        <v>2016</v>
      </c>
      <c r="D568" s="12" t="s">
        <v>2017</v>
      </c>
      <c r="E568" s="13" t="s">
        <v>2018</v>
      </c>
      <c r="F568" s="13" t="s">
        <v>2019</v>
      </c>
      <c r="G568" s="10" t="s">
        <v>171</v>
      </c>
      <c r="H568" s="16" t="str">
        <f>HYPERLINK("#", "http://saito-seikei.frt.or.jp")</f>
        <v>http://saito-seikei.frt.or.jp</v>
      </c>
      <c r="I568" s="13" t="s">
        <v>2094</v>
      </c>
      <c r="J568" s="11"/>
      <c r="K568" s="11"/>
      <c r="L568" s="11"/>
      <c r="M568" s="11"/>
      <c r="N568" s="11"/>
      <c r="O568" s="11"/>
      <c r="P568" s="11" t="s">
        <v>172</v>
      </c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2:33" ht="28.15" customHeight="1" x14ac:dyDescent="0.15">
      <c r="B569" s="10" t="s">
        <v>1980</v>
      </c>
      <c r="C569" s="11" t="s">
        <v>2016</v>
      </c>
      <c r="D569" s="12" t="s">
        <v>2020</v>
      </c>
      <c r="E569" s="13" t="s">
        <v>2021</v>
      </c>
      <c r="F569" s="13" t="s">
        <v>2022</v>
      </c>
      <c r="G569" s="10" t="s">
        <v>171</v>
      </c>
      <c r="H569" s="16" t="str">
        <f>HYPERLINK("#", "http://forestgardenclinic.com")</f>
        <v>http://forestgardenclinic.com</v>
      </c>
      <c r="I569" s="13" t="s">
        <v>2055</v>
      </c>
      <c r="J569" s="11" t="s">
        <v>172</v>
      </c>
      <c r="K569" s="11" t="s">
        <v>265</v>
      </c>
      <c r="L569" s="11" t="s">
        <v>179</v>
      </c>
      <c r="M569" s="11" t="s">
        <v>172</v>
      </c>
      <c r="N569" s="11" t="s">
        <v>172</v>
      </c>
      <c r="O569" s="11" t="s">
        <v>172</v>
      </c>
      <c r="P569" s="11" t="s">
        <v>172</v>
      </c>
      <c r="Q569" s="11" t="s">
        <v>179</v>
      </c>
      <c r="R569" s="11"/>
      <c r="S569" s="11" t="s">
        <v>172</v>
      </c>
      <c r="T569" s="11" t="s">
        <v>172</v>
      </c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2:33" ht="28.15" customHeight="1" x14ac:dyDescent="0.15">
      <c r="B570" s="10" t="s">
        <v>1980</v>
      </c>
      <c r="C570" s="11" t="s">
        <v>18</v>
      </c>
      <c r="D570" s="12" t="s">
        <v>1988</v>
      </c>
      <c r="E570" s="13" t="s">
        <v>1989</v>
      </c>
      <c r="F570" s="13" t="s">
        <v>1990</v>
      </c>
      <c r="G570" s="18" t="s">
        <v>171</v>
      </c>
      <c r="H570" s="16" t="str">
        <f>HYPERLINK("#", "https://www.tsutsumiclinic.net/")</f>
        <v>https://www.tsutsumiclinic.net/</v>
      </c>
      <c r="I570" s="13" t="s">
        <v>2299</v>
      </c>
      <c r="J570" s="11" t="s">
        <v>172</v>
      </c>
      <c r="K570" s="11" t="s">
        <v>173</v>
      </c>
      <c r="L570" s="11" t="s">
        <v>172</v>
      </c>
      <c r="M570" s="11" t="s">
        <v>172</v>
      </c>
      <c r="N570" s="11"/>
      <c r="O570" s="11" t="s">
        <v>172</v>
      </c>
      <c r="P570" s="11"/>
      <c r="Q570" s="11" t="s">
        <v>172</v>
      </c>
      <c r="R570" s="11" t="s">
        <v>172</v>
      </c>
      <c r="S570" s="11" t="s">
        <v>172</v>
      </c>
      <c r="T570" s="11" t="s">
        <v>172</v>
      </c>
      <c r="U570" s="11" t="s">
        <v>172</v>
      </c>
      <c r="V570" s="11" t="s">
        <v>172</v>
      </c>
      <c r="W570" s="11" t="s">
        <v>172</v>
      </c>
      <c r="X570" s="11" t="s">
        <v>172</v>
      </c>
      <c r="Y570" s="11" t="s">
        <v>172</v>
      </c>
      <c r="Z570" s="11" t="s">
        <v>172</v>
      </c>
      <c r="AA570" s="11" t="s">
        <v>172</v>
      </c>
      <c r="AB570" s="11" t="s">
        <v>172</v>
      </c>
      <c r="AC570" s="11" t="s">
        <v>172</v>
      </c>
      <c r="AD570" s="11" t="s">
        <v>172</v>
      </c>
      <c r="AE570" s="11"/>
      <c r="AF570" s="11" t="s">
        <v>174</v>
      </c>
      <c r="AG570" s="11"/>
    </row>
    <row r="571" spans="2:33" ht="42" customHeight="1" x14ac:dyDescent="0.15">
      <c r="B571" s="10" t="s">
        <v>1980</v>
      </c>
      <c r="C571" s="11" t="s">
        <v>18</v>
      </c>
      <c r="D571" s="12" t="s">
        <v>1991</v>
      </c>
      <c r="E571" s="13" t="s">
        <v>1992</v>
      </c>
      <c r="F571" s="13" t="s">
        <v>1993</v>
      </c>
      <c r="G571" s="16"/>
      <c r="H571" s="16"/>
      <c r="I571" s="13" t="s">
        <v>2050</v>
      </c>
      <c r="J571" s="11" t="s">
        <v>172</v>
      </c>
      <c r="K571" s="11" t="s">
        <v>179</v>
      </c>
      <c r="L571" s="11" t="s">
        <v>172</v>
      </c>
      <c r="M571" s="11" t="s">
        <v>172</v>
      </c>
      <c r="N571" s="11" t="s">
        <v>179</v>
      </c>
      <c r="O571" s="11" t="s">
        <v>179</v>
      </c>
      <c r="P571" s="11"/>
      <c r="Q571" s="11"/>
      <c r="R571" s="11" t="s">
        <v>172</v>
      </c>
      <c r="S571" s="11" t="s">
        <v>172</v>
      </c>
      <c r="T571" s="11" t="s">
        <v>172</v>
      </c>
      <c r="U571" s="11"/>
      <c r="V571" s="11"/>
      <c r="W571" s="11"/>
      <c r="X571" s="11" t="s">
        <v>172</v>
      </c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2:33" ht="28.15" customHeight="1" x14ac:dyDescent="0.15">
      <c r="B572" s="10" t="s">
        <v>1980</v>
      </c>
      <c r="C572" s="11" t="s">
        <v>18</v>
      </c>
      <c r="D572" s="12" t="s">
        <v>1994</v>
      </c>
      <c r="E572" s="13" t="s">
        <v>1995</v>
      </c>
      <c r="F572" s="13" t="s">
        <v>1996</v>
      </c>
      <c r="G572" s="16"/>
      <c r="H572" s="16"/>
      <c r="I572" s="13" t="s">
        <v>2065</v>
      </c>
      <c r="J572" s="11" t="s">
        <v>179</v>
      </c>
      <c r="K572" s="11"/>
      <c r="L572" s="11" t="s">
        <v>179</v>
      </c>
      <c r="M572" s="11" t="s">
        <v>179</v>
      </c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2:33" ht="28.15" customHeight="1" x14ac:dyDescent="0.15">
      <c r="B573" s="10" t="s">
        <v>1980</v>
      </c>
      <c r="C573" s="11" t="s">
        <v>18</v>
      </c>
      <c r="D573" s="12" t="s">
        <v>1997</v>
      </c>
      <c r="E573" s="13" t="s">
        <v>1998</v>
      </c>
      <c r="F573" s="13" t="s">
        <v>1999</v>
      </c>
      <c r="G573" s="10" t="s">
        <v>171</v>
      </c>
      <c r="H573" s="16" t="str">
        <f>HYPERLINK("#", "http://www.marumoto-clinic.com")</f>
        <v>http://www.marumoto-clinic.com</v>
      </c>
      <c r="I573" s="13" t="s">
        <v>2035</v>
      </c>
      <c r="J573" s="11"/>
      <c r="K573" s="11"/>
      <c r="L573" s="11" t="s">
        <v>179</v>
      </c>
      <c r="M573" s="11" t="s">
        <v>179</v>
      </c>
      <c r="N573" s="11"/>
      <c r="O573" s="11"/>
      <c r="P573" s="11"/>
      <c r="Q573" s="11"/>
      <c r="R573" s="11"/>
      <c r="S573" s="11" t="s">
        <v>172</v>
      </c>
      <c r="T573" s="11"/>
      <c r="U573" s="11"/>
      <c r="V573" s="11"/>
      <c r="W573" s="11"/>
      <c r="X573" s="11" t="s">
        <v>172</v>
      </c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2:33" ht="28.15" customHeight="1" x14ac:dyDescent="0.15">
      <c r="B574" s="10" t="s">
        <v>1980</v>
      </c>
      <c r="C574" s="11" t="s">
        <v>18</v>
      </c>
      <c r="D574" s="12" t="s">
        <v>2000</v>
      </c>
      <c r="E574" s="13" t="s">
        <v>2001</v>
      </c>
      <c r="F574" s="13" t="s">
        <v>2002</v>
      </c>
      <c r="G574" s="16"/>
      <c r="H574" s="16"/>
      <c r="I574" s="13" t="s">
        <v>2054</v>
      </c>
      <c r="J574" s="11" t="s">
        <v>172</v>
      </c>
      <c r="K574" s="11"/>
      <c r="L574" s="11" t="s">
        <v>172</v>
      </c>
      <c r="M574" s="11" t="s">
        <v>172</v>
      </c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2:33" ht="28.15" customHeight="1" x14ac:dyDescent="0.15">
      <c r="B575" s="10" t="s">
        <v>1980</v>
      </c>
      <c r="C575" s="11" t="s">
        <v>18</v>
      </c>
      <c r="D575" s="12" t="s">
        <v>2003</v>
      </c>
      <c r="E575" s="13" t="s">
        <v>2004</v>
      </c>
      <c r="F575" s="13" t="s">
        <v>2005</v>
      </c>
      <c r="G575" s="10" t="s">
        <v>171</v>
      </c>
      <c r="H575" s="16" t="str">
        <f>HYPERLINK("#", "http://1112matsuo.com")</f>
        <v>http://1112matsuo.com</v>
      </c>
      <c r="I575" s="13" t="s">
        <v>2300</v>
      </c>
      <c r="J575" s="11" t="s">
        <v>172</v>
      </c>
      <c r="K575" s="11" t="s">
        <v>265</v>
      </c>
      <c r="L575" s="11" t="s">
        <v>172</v>
      </c>
      <c r="M575" s="11" t="s">
        <v>172</v>
      </c>
      <c r="N575" s="11"/>
      <c r="O575" s="11"/>
      <c r="P575" s="11"/>
      <c r="Q575" s="11"/>
      <c r="R575" s="11" t="s">
        <v>172</v>
      </c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 t="s">
        <v>172</v>
      </c>
      <c r="AD575" s="11"/>
      <c r="AE575" s="11"/>
      <c r="AF575" s="11" t="s">
        <v>174</v>
      </c>
      <c r="AG575" s="11"/>
    </row>
    <row r="576" spans="2:33" ht="28.15" customHeight="1" x14ac:dyDescent="0.15">
      <c r="B576" s="10" t="s">
        <v>1980</v>
      </c>
      <c r="C576" s="11" t="s">
        <v>18</v>
      </c>
      <c r="D576" s="12" t="s">
        <v>2006</v>
      </c>
      <c r="E576" s="13" t="s">
        <v>2007</v>
      </c>
      <c r="F576" s="13" t="s">
        <v>2008</v>
      </c>
      <c r="G576" s="10" t="s">
        <v>171</v>
      </c>
      <c r="H576" s="16" t="str">
        <f>HYPERLINK("#", "https://www.san-ai-clinic.jp/")</f>
        <v>https://www.san-ai-clinic.jp/</v>
      </c>
      <c r="I576" s="13" t="s">
        <v>2301</v>
      </c>
      <c r="J576" s="11" t="s">
        <v>172</v>
      </c>
      <c r="K576" s="11" t="s">
        <v>208</v>
      </c>
      <c r="L576" s="11" t="s">
        <v>172</v>
      </c>
      <c r="M576" s="11" t="s">
        <v>172</v>
      </c>
      <c r="N576" s="11"/>
      <c r="O576" s="11"/>
      <c r="P576" s="11" t="s">
        <v>179</v>
      </c>
      <c r="Q576" s="11"/>
      <c r="R576" s="11" t="s">
        <v>179</v>
      </c>
      <c r="S576" s="11" t="s">
        <v>179</v>
      </c>
      <c r="T576" s="11"/>
      <c r="U576" s="11" t="s">
        <v>172</v>
      </c>
      <c r="V576" s="11"/>
      <c r="W576" s="11"/>
      <c r="X576" s="11"/>
      <c r="Y576" s="11" t="s">
        <v>172</v>
      </c>
      <c r="Z576" s="11" t="s">
        <v>172</v>
      </c>
      <c r="AA576" s="11" t="s">
        <v>172</v>
      </c>
      <c r="AB576" s="11"/>
      <c r="AC576" s="11" t="s">
        <v>172</v>
      </c>
      <c r="AD576" s="11"/>
      <c r="AE576" s="11"/>
      <c r="AF576" s="11" t="s">
        <v>174</v>
      </c>
      <c r="AG576" s="11"/>
    </row>
    <row r="577" spans="2:33" ht="28.15" customHeight="1" x14ac:dyDescent="0.15">
      <c r="B577" s="10" t="s">
        <v>1980</v>
      </c>
      <c r="C577" s="11" t="s">
        <v>28</v>
      </c>
      <c r="D577" s="12" t="s">
        <v>1985</v>
      </c>
      <c r="E577" s="13" t="s">
        <v>1986</v>
      </c>
      <c r="F577" s="13" t="s">
        <v>1987</v>
      </c>
      <c r="G577" s="18" t="s">
        <v>171</v>
      </c>
      <c r="H577" s="16" t="str">
        <f>HYPERLINK("#", "https://morimoto-clinic-3434.com/")</f>
        <v>https://morimoto-clinic-3434.com/</v>
      </c>
      <c r="I577" s="13" t="s">
        <v>2121</v>
      </c>
      <c r="J577" s="11" t="s">
        <v>179</v>
      </c>
      <c r="K577" s="11" t="s">
        <v>208</v>
      </c>
      <c r="L577" s="11" t="s">
        <v>179</v>
      </c>
      <c r="M577" s="11" t="s">
        <v>179</v>
      </c>
      <c r="N577" s="11" t="s">
        <v>179</v>
      </c>
      <c r="O577" s="11"/>
      <c r="P577" s="11"/>
      <c r="Q577" s="11"/>
      <c r="R577" s="11"/>
      <c r="S577" s="11"/>
      <c r="T577" s="11"/>
      <c r="U577" s="11"/>
      <c r="V577" s="11"/>
      <c r="W577" s="11"/>
      <c r="X577" s="11" t="s">
        <v>172</v>
      </c>
      <c r="Y577" s="11" t="s">
        <v>172</v>
      </c>
      <c r="Z577" s="11"/>
      <c r="AA577" s="11"/>
      <c r="AB577" s="11"/>
      <c r="AC577" s="11"/>
      <c r="AD577" s="11"/>
      <c r="AE577" s="11"/>
      <c r="AF577" s="11" t="s">
        <v>174</v>
      </c>
      <c r="AG577" s="11">
        <v>19</v>
      </c>
    </row>
    <row r="578" spans="2:33" ht="28.15" customHeight="1" x14ac:dyDescent="0.15">
      <c r="B578" s="10" t="s">
        <v>1980</v>
      </c>
      <c r="C578" s="11" t="s">
        <v>28</v>
      </c>
      <c r="D578" s="12" t="s">
        <v>2023</v>
      </c>
      <c r="E578" s="13" t="s">
        <v>2024</v>
      </c>
      <c r="F578" s="13" t="s">
        <v>2025</v>
      </c>
      <c r="G578" s="10" t="s">
        <v>171</v>
      </c>
      <c r="H578" s="16" t="str">
        <f>HYPERLINK("#", "http://ww.hueikai.or.jp")</f>
        <v>http://ww.hueikai.or.jp</v>
      </c>
      <c r="I578" s="13" t="s">
        <v>2302</v>
      </c>
      <c r="J578" s="11"/>
      <c r="K578" s="11"/>
      <c r="L578" s="11"/>
      <c r="M578" s="11"/>
      <c r="N578" s="11" t="s">
        <v>179</v>
      </c>
      <c r="O578" s="11"/>
      <c r="P578" s="11" t="s">
        <v>172</v>
      </c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>
        <v>59</v>
      </c>
    </row>
    <row r="579" spans="2:33" ht="42" customHeight="1" x14ac:dyDescent="0.15">
      <c r="B579" s="10" t="s">
        <v>1980</v>
      </c>
      <c r="C579" s="11" t="s">
        <v>28</v>
      </c>
      <c r="D579" s="12" t="s">
        <v>2026</v>
      </c>
      <c r="E579" s="13" t="s">
        <v>2027</v>
      </c>
      <c r="F579" s="13" t="s">
        <v>2028</v>
      </c>
      <c r="G579" s="16"/>
      <c r="H579" s="16"/>
      <c r="I579" s="13" t="s">
        <v>2303</v>
      </c>
      <c r="J579" s="11" t="s">
        <v>172</v>
      </c>
      <c r="K579" s="11" t="s">
        <v>265</v>
      </c>
      <c r="L579" s="11" t="s">
        <v>172</v>
      </c>
      <c r="M579" s="11" t="s">
        <v>172</v>
      </c>
      <c r="N579" s="11"/>
      <c r="O579" s="11" t="s">
        <v>179</v>
      </c>
      <c r="P579" s="11"/>
      <c r="Q579" s="11"/>
      <c r="R579" s="11" t="s">
        <v>172</v>
      </c>
      <c r="S579" s="11" t="s">
        <v>179</v>
      </c>
      <c r="T579" s="11" t="s">
        <v>172</v>
      </c>
      <c r="U579" s="11" t="s">
        <v>172</v>
      </c>
      <c r="V579" s="11"/>
      <c r="W579" s="11"/>
      <c r="X579" s="11" t="s">
        <v>172</v>
      </c>
      <c r="Y579" s="11"/>
      <c r="Z579" s="11"/>
      <c r="AA579" s="11"/>
      <c r="AB579" s="11" t="s">
        <v>172</v>
      </c>
      <c r="AC579" s="11" t="s">
        <v>172</v>
      </c>
      <c r="AD579" s="11"/>
      <c r="AE579" s="11"/>
      <c r="AF579" s="11" t="s">
        <v>174</v>
      </c>
      <c r="AG579" s="11"/>
    </row>
    <row r="580" spans="2:33" ht="28.15" customHeight="1" x14ac:dyDescent="0.15">
      <c r="B580" s="10" t="s">
        <v>1980</v>
      </c>
      <c r="C580" s="11" t="s">
        <v>28</v>
      </c>
      <c r="D580" s="12" t="s">
        <v>2029</v>
      </c>
      <c r="E580" s="13" t="s">
        <v>2030</v>
      </c>
      <c r="F580" s="13" t="s">
        <v>2031</v>
      </c>
      <c r="G580" s="16"/>
      <c r="H580" s="16"/>
      <c r="I580" s="13" t="s">
        <v>2094</v>
      </c>
      <c r="J580" s="11" t="s">
        <v>179</v>
      </c>
      <c r="K580" s="11"/>
      <c r="L580" s="11" t="s">
        <v>179</v>
      </c>
      <c r="M580" s="11" t="s">
        <v>179</v>
      </c>
      <c r="N580" s="11"/>
      <c r="O580" s="11"/>
      <c r="P580" s="11" t="s">
        <v>172</v>
      </c>
      <c r="Q580" s="11" t="s">
        <v>172</v>
      </c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 t="s">
        <v>172</v>
      </c>
      <c r="AD580" s="11"/>
      <c r="AE580" s="11"/>
      <c r="AF580" s="11"/>
      <c r="AG580" s="11"/>
    </row>
  </sheetData>
  <autoFilter ref="B3:AG580"/>
  <mergeCells count="19">
    <mergeCell ref="L1:AG1"/>
    <mergeCell ref="AF2:AF3"/>
    <mergeCell ref="AG2:AG3"/>
    <mergeCell ref="B2:B3"/>
    <mergeCell ref="C2:C3"/>
    <mergeCell ref="D2:D3"/>
    <mergeCell ref="E2:H2"/>
    <mergeCell ref="I2:I3"/>
    <mergeCell ref="J2:J3"/>
    <mergeCell ref="K2:K3"/>
    <mergeCell ref="L2:L3"/>
    <mergeCell ref="M2:M3"/>
    <mergeCell ref="T2:AE2"/>
    <mergeCell ref="N2:N3"/>
    <mergeCell ref="O2:O3"/>
    <mergeCell ref="P2:P3"/>
    <mergeCell ref="Q2:Q3"/>
    <mergeCell ref="R2:R3"/>
    <mergeCell ref="S2:S3"/>
  </mergeCells>
  <phoneticPr fontId="1"/>
  <conditionalFormatting sqref="D581:D1048576 D2:D3">
    <cfRule type="duplicateValues" dxfId="1" priority="2"/>
  </conditionalFormatting>
  <conditionalFormatting sqref="D180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34" manualBreakCount="34">
    <brk id="21" max="36" man="1"/>
    <brk id="36" max="36" man="1"/>
    <brk id="53" max="36" man="1"/>
    <brk id="72" max="36" man="1"/>
    <brk id="88" max="36" man="1"/>
    <brk id="104" max="36" man="1"/>
    <brk id="118" max="36" man="1"/>
    <brk id="134" max="36" man="1"/>
    <brk id="150" max="36" man="1"/>
    <brk id="166" max="36" man="1"/>
    <brk id="184" max="36" man="1"/>
    <brk id="201" max="36" man="1"/>
    <brk id="217" max="36" man="1"/>
    <brk id="230" max="36" man="1"/>
    <brk id="246" max="36" man="1"/>
    <brk id="263" max="36" man="1"/>
    <brk id="280" max="36" man="1"/>
    <brk id="295" max="36" man="1"/>
    <brk id="313" max="36" man="1"/>
    <brk id="330" max="36" man="1"/>
    <brk id="349" max="36" man="1"/>
    <brk id="367" max="36" man="1"/>
    <brk id="384" max="36" man="1"/>
    <brk id="399" max="36" man="1"/>
    <brk id="415" max="36" man="1"/>
    <brk id="433" max="36" man="1"/>
    <brk id="452" max="36" man="1"/>
    <brk id="470" max="36" man="1"/>
    <brk id="487" max="36" man="1"/>
    <brk id="500" max="36" man="1"/>
    <brk id="517" max="36" man="1"/>
    <brk id="532" max="36" man="1"/>
    <brk id="548" max="36" man="1"/>
    <brk id="566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井寺　俊太郎</dc:creator>
  <cp:lastModifiedBy>FINE_User</cp:lastModifiedBy>
  <cp:lastPrinted>2024-02-15T01:53:39Z</cp:lastPrinted>
  <dcterms:created xsi:type="dcterms:W3CDTF">2020-02-12T09:08:13Z</dcterms:created>
  <dcterms:modified xsi:type="dcterms:W3CDTF">2024-05-21T06:49:25Z</dcterms:modified>
</cp:coreProperties>
</file>