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在宅指導係\06_介護報酬\加算関係\03_処遇改善加算等\令和７年度\R6実績報告\様式\国様式\"/>
    </mc:Choice>
  </mc:AlternateContent>
  <xr:revisionPtr revIDLastSave="0" documentId="13_ncr:1_{84D2C71D-6FF1-4BD7-8645-E76C36C9F356}" xr6:coauthVersionLast="47" xr6:coauthVersionMax="47" xr10:uidLastSave="{00000000-0000-0000-0000-000000000000}"/>
  <workbookProtection workbookAlgorithmName="SHA-512" workbookHashValue="bflOyz/1xQh8Bw/2i4W163fysgnh1yK0pVVNWEDTiJhVJMdNKfviJi1qDoYYqe6NrAyFwanOkcBidVsM+9lFWg==" workbookSaltValue="1mvc3aTOBcA4WLlz/PCCNQ==" workbookSpinCount="100000" lockStructure="1"/>
  <bookViews>
    <workbookView xWindow="-1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<sst xmlns="http://schemas.openxmlformats.org/spreadsheetml/2006/main" count="4441" uniqueCount="2113">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</sst>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56" name="Check Box 88" hidden="1">
              <a:extLst>
                <a:ext uri="{63B3BB69-23CF-44E3-9099-C40C66FF867C}">
                  <a14:compatExt spid="_x0000_s11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57" name="Check Box 89" hidden="1">
              <a:extLst>
                <a:ext uri="{63B3BB69-23CF-44E3-9099-C40C66FF867C}">
                  <a14:compatExt spid="_x0000_s11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58" name="Check Box 90" hidden="1">
              <a:extLst>
                <a:ext uri="{63B3BB69-23CF-44E3-9099-C40C66FF867C}">
                  <a14:compatExt spid="_x0000_s11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59" name="Check Box 91" hidden="1">
              <a:extLst>
                <a:ext uri="{63B3BB69-23CF-44E3-9099-C40C66FF867C}">
                  <a14:compatExt spid="_x0000_s11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168" name="Check Box 34" hidden="1">
              <a:extLst>
                <a:ext uri="{63B3BB69-23CF-44E3-9099-C40C66FF867C}">
                  <a14:compatExt spid="_x0000_s7202"/>
                </a:ext>
                <a:ext uri="{FF2B5EF4-FFF2-40B4-BE49-F238E27FC236}">
                  <a16:creationId xmlns:a16="http://schemas.microsoft.com/office/drawing/2014/main" id="{00000000-0008-0000-0100-00000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169" name="Check Box 35" hidden="1">
              <a:extLst>
                <a:ext uri="{63B3BB69-23CF-44E3-9099-C40C66FF867C}">
                  <a14:compatExt spid="_x0000_s7203"/>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170" name="Check Box 36" hidden="1">
              <a:extLst>
                <a:ext uri="{63B3BB69-23CF-44E3-9099-C40C66FF867C}">
                  <a14:compatExt spid="_x0000_s7204"/>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171" name="Check Box 37" hidden="1">
              <a:extLst>
                <a:ext uri="{63B3BB69-23CF-44E3-9099-C40C66FF867C}">
                  <a14:compatExt spid="_x0000_s7205"/>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172" name="Check Box 38" hidden="1">
              <a:extLst>
                <a:ext uri="{63B3BB69-23CF-44E3-9099-C40C66FF867C}">
                  <a14:compatExt spid="_x0000_s7206"/>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173" name="Check Box 39" hidden="1">
              <a:extLst>
                <a:ext uri="{63B3BB69-23CF-44E3-9099-C40C66FF867C}">
                  <a14:compatExt spid="_x0000_s7207"/>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174" name="Check Box 40" hidden="1">
              <a:extLst>
                <a:ext uri="{63B3BB69-23CF-44E3-9099-C40C66FF867C}">
                  <a14:compatExt spid="_x0000_s7208"/>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175" name="Check Box 41" hidden="1">
              <a:extLst>
                <a:ext uri="{63B3BB69-23CF-44E3-9099-C40C66FF867C}">
                  <a14:compatExt spid="_x0000_s7209"/>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176" name="Check Box 42" hidden="1">
              <a:extLst>
                <a:ext uri="{63B3BB69-23CF-44E3-9099-C40C66FF867C}">
                  <a14:compatExt spid="_x0000_s7210"/>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177" name="Check Box 43" hidden="1">
              <a:extLst>
                <a:ext uri="{63B3BB69-23CF-44E3-9099-C40C66FF867C}">
                  <a14:compatExt spid="_x0000_s7211"/>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178" name="Check Box 44" hidden="1">
              <a:extLst>
                <a:ext uri="{63B3BB69-23CF-44E3-9099-C40C66FF867C}">
                  <a14:compatExt spid="_x0000_s7212"/>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179" name="Check Box 45" hidden="1">
              <a:extLst>
                <a:ext uri="{63B3BB69-23CF-44E3-9099-C40C66FF867C}">
                  <a14:compatExt spid="_x0000_s7213"/>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180" name="Check Box 46" hidden="1">
              <a:extLst>
                <a:ext uri="{63B3BB69-23CF-44E3-9099-C40C66FF867C}">
                  <a14:compatExt spid="_x0000_s7214"/>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181" name="Check Box 47" hidden="1">
              <a:extLst>
                <a:ext uri="{63B3BB69-23CF-44E3-9099-C40C66FF867C}">
                  <a14:compatExt spid="_x0000_s7215"/>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182" name="Check Box 48" hidden="1">
              <a:extLst>
                <a:ext uri="{63B3BB69-23CF-44E3-9099-C40C66FF867C}">
                  <a14:compatExt spid="_x0000_s7216"/>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183" name="Check Box 49" hidden="1">
              <a:extLst>
                <a:ext uri="{63B3BB69-23CF-44E3-9099-C40C66FF867C}">
                  <a14:compatExt spid="_x0000_s7217"/>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184" name="Check Box 50" hidden="1">
              <a:extLst>
                <a:ext uri="{63B3BB69-23CF-44E3-9099-C40C66FF867C}">
                  <a14:compatExt spid="_x0000_s7218"/>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185" name="Check Box 100" hidden="1">
              <a:extLst>
                <a:ext uri="{63B3BB69-23CF-44E3-9099-C40C66FF867C}">
                  <a14:compatExt spid="_x0000_s7268"/>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186" name="Check Box 101" hidden="1">
              <a:extLst>
                <a:ext uri="{63B3BB69-23CF-44E3-9099-C40C66FF867C}">
                  <a14:compatExt spid="_x0000_s7269"/>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187" name="Check Box 102" hidden="1">
              <a:extLst>
                <a:ext uri="{63B3BB69-23CF-44E3-9099-C40C66FF867C}">
                  <a14:compatExt spid="_x0000_s7270"/>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188" name="Check Box 103" hidden="1">
              <a:extLst>
                <a:ext uri="{63B3BB69-23CF-44E3-9099-C40C66FF867C}">
                  <a14:compatExt spid="_x0000_s7271"/>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300" t="s">
        <v>1905</v>
      </c>
      <c r="C4" s="300"/>
      <c r="D4" s="300"/>
      <c r="E4" s="300"/>
      <c r="F4" s="300"/>
      <c r="G4" s="300" t="s">
        <v>3</v>
      </c>
      <c r="H4" s="300"/>
      <c r="I4" s="300"/>
      <c r="J4" s="300"/>
      <c r="K4" s="300"/>
      <c r="L4" s="300"/>
      <c r="M4" s="300"/>
      <c r="N4" s="288" t="s">
        <v>4</v>
      </c>
      <c r="O4" s="288"/>
      <c r="P4" s="288"/>
      <c r="Q4" s="288"/>
      <c r="R4" s="288"/>
      <c r="S4" s="288"/>
      <c r="T4" s="379" t="s">
        <v>1904</v>
      </c>
      <c r="U4" s="379"/>
      <c r="V4" s="379"/>
      <c r="W4" s="288" t="s">
        <v>1982</v>
      </c>
      <c r="X4" s="288"/>
      <c r="Y4" s="288"/>
      <c r="Z4" s="288"/>
      <c r="AA4" s="288"/>
      <c r="AB4" s="288"/>
      <c r="AC4" s="288" t="s">
        <v>6</v>
      </c>
      <c r="AD4" s="288"/>
      <c r="AE4" s="288"/>
      <c r="AF4" s="288"/>
      <c r="AG4" s="288"/>
      <c r="AH4" s="288"/>
      <c r="AI4" s="288"/>
      <c r="AJ4" s="288"/>
      <c r="AK4" s="288"/>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20" t="s">
        <v>7</v>
      </c>
      <c r="C5" s="420"/>
      <c r="D5" s="420"/>
      <c r="E5" s="420"/>
      <c r="F5" s="420"/>
      <c r="G5" s="301" t="s">
        <v>1930</v>
      </c>
      <c r="H5" s="301"/>
      <c r="I5" s="301"/>
      <c r="J5" s="301"/>
      <c r="K5" s="301"/>
      <c r="L5" s="301"/>
      <c r="M5" s="301"/>
      <c r="N5" s="378" t="s">
        <v>113</v>
      </c>
      <c r="O5" s="378"/>
      <c r="P5" s="378"/>
      <c r="Q5" s="378" t="s">
        <v>114</v>
      </c>
      <c r="R5" s="378"/>
      <c r="S5" s="378"/>
      <c r="T5" s="380">
        <f>IF(AC5="","",IFERROR(INDEX(【参考】数式用2!$G$3:$I$451,MATCH(Q5,【参考】数式用2!$F$3:$F$451,0),MATCH(VLOOKUP(AC5,【参考】数式用2!$J$2:$K$26,2,FALSE),【参考】数式用2!$G$2:$I$2,0)),10))</f>
        <v>10.210000000000001</v>
      </c>
      <c r="U5" s="381"/>
      <c r="V5" s="381"/>
      <c r="W5" s="366">
        <v>225000</v>
      </c>
      <c r="X5" s="366"/>
      <c r="Y5" s="366"/>
      <c r="Z5" s="366"/>
      <c r="AA5" s="366"/>
      <c r="AB5" s="366"/>
      <c r="AC5" s="367" t="s">
        <v>115</v>
      </c>
      <c r="AD5" s="367"/>
      <c r="AE5" s="367"/>
      <c r="AF5" s="367"/>
      <c r="AG5" s="367"/>
      <c r="AH5" s="367"/>
      <c r="AI5" s="367"/>
      <c r="AJ5" s="367"/>
      <c r="AK5" s="3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31"/>
      <c r="G7" s="272"/>
      <c r="H7" s="273"/>
      <c r="I7" s="302" t="s">
        <v>1979</v>
      </c>
      <c r="J7" s="302"/>
      <c r="K7" s="302"/>
      <c r="L7" s="302"/>
      <c r="M7" s="302"/>
      <c r="N7" s="302"/>
      <c r="O7" s="302"/>
      <c r="P7" s="302"/>
      <c r="Q7" s="302"/>
      <c r="R7" s="302"/>
      <c r="S7" s="302"/>
      <c r="T7" s="302"/>
      <c r="U7" s="302"/>
      <c r="V7" s="302"/>
      <c r="W7" s="302"/>
      <c r="X7" s="303"/>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21" t="s">
        <v>10</v>
      </c>
      <c r="C8" s="422"/>
      <c r="D8" s="422"/>
      <c r="E8" s="422"/>
      <c r="F8" s="423"/>
      <c r="G8" s="427" t="s">
        <v>1934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4" t="s">
        <v>1906</v>
      </c>
      <c r="V8" s="304"/>
      <c r="W8" s="304"/>
      <c r="X8" s="305"/>
      <c r="Y8" s="38"/>
      <c r="Z8" s="375" t="s">
        <v>91</v>
      </c>
      <c r="AA8" s="376"/>
      <c r="AB8" s="377"/>
      <c r="AC8" s="39"/>
      <c r="AD8" s="370" t="s">
        <v>92</v>
      </c>
      <c r="AE8" s="370"/>
      <c r="AF8" s="371"/>
      <c r="AM8" s="368">
        <v>1</v>
      </c>
      <c r="AN8" s="241" t="s">
        <v>2002</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4"/>
      <c r="C9" s="425"/>
      <c r="D9" s="425"/>
      <c r="E9" s="425"/>
      <c r="F9" s="426"/>
      <c r="G9" s="429" t="s">
        <v>1932</v>
      </c>
      <c r="H9" s="430"/>
      <c r="I9" s="417">
        <f>IFERROR(VLOOKUP(AC5,【参考】数式用!$A$5:$N$27,MATCH(I8,【参考】数式用!$B$4:$J$4,0)+1,FALSE),"")</f>
        <v>0.13700000000000001</v>
      </c>
      <c r="J9" s="306"/>
      <c r="K9" s="306"/>
      <c r="L9" s="418"/>
      <c r="M9" s="417">
        <f>IFERROR(VLOOKUP(AC5,【参考】数式用!$A$5:$N$27,MATCH(M8,【参考】数式用!$B$4:$J$4,0)+1,FALSE),"")</f>
        <v>0</v>
      </c>
      <c r="N9" s="306"/>
      <c r="O9" s="306"/>
      <c r="P9" s="418"/>
      <c r="Q9" s="417">
        <f>IFERROR(VLOOKUP(AC5,【参考】数式用!$A$5:$N$27,MATCH(Q8,【参考】数式用!$B$4:$J$4,0)+1,FALSE),"")</f>
        <v>2.4E-2</v>
      </c>
      <c r="R9" s="306"/>
      <c r="S9" s="306"/>
      <c r="T9" s="418"/>
      <c r="U9" s="306">
        <f>SUM(I9,M9,Q9)</f>
        <v>0.161</v>
      </c>
      <c r="V9" s="306"/>
      <c r="W9" s="306"/>
      <c r="X9" s="307"/>
      <c r="Y9" s="372">
        <f>IFERROR(IF(AM8=1,VLOOKUP(AC5,【参考】数式用!$A$5:$N$27,13,FALSE),""),"")</f>
        <v>0.182</v>
      </c>
      <c r="Z9" s="373"/>
      <c r="AA9" s="373"/>
      <c r="AB9" s="373"/>
      <c r="AC9" s="373" t="str">
        <f>IFERROR(IF(AM8=2,VLOOKUP(AC5,【参考】数式用!$A$5:$N$27,14,FALSE),""),"")</f>
        <v/>
      </c>
      <c r="AD9" s="373"/>
      <c r="AE9" s="373"/>
      <c r="AF9" s="374"/>
      <c r="AM9" s="369"/>
      <c r="AN9" s="354"/>
      <c r="AO9" s="355"/>
      <c r="AP9" s="355"/>
      <c r="AQ9" s="355"/>
      <c r="AR9" s="355"/>
      <c r="AS9" s="355"/>
      <c r="AT9" s="355"/>
      <c r="AU9" s="355"/>
      <c r="AV9" s="355"/>
      <c r="AW9" s="355"/>
      <c r="AX9" s="355"/>
      <c r="AY9" s="355"/>
      <c r="AZ9" s="355"/>
      <c r="BA9" s="355"/>
      <c r="BB9" s="355"/>
      <c r="BC9" s="355"/>
      <c r="BD9" s="355"/>
      <c r="BE9" s="355"/>
      <c r="BF9" s="355"/>
      <c r="BG9" s="355"/>
      <c r="BH9" s="355"/>
      <c r="BI9" s="355"/>
      <c r="BJ9" s="355"/>
      <c r="BK9" s="356"/>
    </row>
    <row r="10" spans="2:65" ht="12" customHeight="1" thickBot="1">
      <c r="B10" s="308" t="s">
        <v>12</v>
      </c>
      <c r="C10" s="308"/>
      <c r="D10" s="308"/>
      <c r="E10" s="308"/>
      <c r="F10" s="308"/>
      <c r="G10" s="308"/>
      <c r="H10" s="308"/>
      <c r="I10" s="308"/>
      <c r="J10" s="308"/>
      <c r="K10" s="308"/>
      <c r="L10" s="308"/>
      <c r="M10" s="308"/>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9"/>
      <c r="C11" s="309"/>
      <c r="D11" s="309"/>
      <c r="E11" s="309"/>
      <c r="F11" s="309"/>
      <c r="G11" s="309"/>
      <c r="H11" s="309"/>
      <c r="I11" s="309"/>
      <c r="J11" s="309"/>
      <c r="K11" s="309"/>
      <c r="L11" s="309"/>
      <c r="M11" s="309"/>
      <c r="N11" s="36"/>
      <c r="O11" s="36"/>
      <c r="P11" s="36"/>
      <c r="Q11" s="36"/>
      <c r="R11" s="36"/>
      <c r="S11" s="36"/>
      <c r="T11" s="36"/>
      <c r="U11" s="36"/>
      <c r="V11" s="36"/>
      <c r="W11" s="36"/>
      <c r="X11" s="36"/>
      <c r="Y11" s="36"/>
      <c r="Z11" s="36"/>
      <c r="AA11" s="36"/>
      <c r="AB11" s="36"/>
      <c r="AC11" s="36"/>
      <c r="AM11" s="40"/>
    </row>
    <row r="12" spans="2:65" s="27" customFormat="1" ht="6.95" customHeight="1">
      <c r="B12" s="336" t="s">
        <v>66</v>
      </c>
      <c r="C12" s="337"/>
      <c r="D12" s="337"/>
      <c r="E12" s="337"/>
      <c r="F12" s="337"/>
      <c r="G12" s="337"/>
      <c r="H12" s="337"/>
      <c r="I12" s="337"/>
      <c r="J12" s="337"/>
      <c r="K12" s="337"/>
      <c r="L12" s="337"/>
      <c r="M12" s="338"/>
      <c r="N12" s="357">
        <f>IFERROR(IF(AM8&lt;&gt;0,T104+Y104,"先に新加算の区分を選択"),"")</f>
        <v>4920704</v>
      </c>
      <c r="O12" s="358"/>
      <c r="P12" s="358"/>
      <c r="Q12" s="358"/>
      <c r="R12" s="359"/>
      <c r="S12" s="331" t="s">
        <v>13</v>
      </c>
      <c r="T12" s="334" t="s">
        <v>14</v>
      </c>
      <c r="U12" s="335" t="s">
        <v>15</v>
      </c>
      <c r="V12" s="31"/>
      <c r="W12" s="31"/>
      <c r="X12" s="31"/>
      <c r="Y12" s="31"/>
      <c r="Z12" s="31"/>
      <c r="AA12" s="31"/>
      <c r="AB12" s="31"/>
      <c r="AC12" s="31"/>
      <c r="AD12" s="31"/>
      <c r="AE12" s="31"/>
      <c r="AM12" s="40"/>
      <c r="BL12" s="33"/>
      <c r="BM12" s="33"/>
    </row>
    <row r="13" spans="2:65" s="27" customFormat="1" ht="6.95" customHeight="1" thickBot="1">
      <c r="B13" s="339"/>
      <c r="C13" s="340"/>
      <c r="D13" s="340"/>
      <c r="E13" s="340"/>
      <c r="F13" s="340"/>
      <c r="G13" s="340"/>
      <c r="H13" s="340"/>
      <c r="I13" s="340"/>
      <c r="J13" s="340"/>
      <c r="K13" s="340"/>
      <c r="L13" s="340"/>
      <c r="M13" s="341"/>
      <c r="N13" s="360"/>
      <c r="O13" s="361"/>
      <c r="P13" s="361"/>
      <c r="Q13" s="361"/>
      <c r="R13" s="362"/>
      <c r="S13" s="332"/>
      <c r="T13" s="334"/>
      <c r="U13" s="335"/>
      <c r="V13" s="31"/>
      <c r="W13" s="31"/>
      <c r="X13" s="31"/>
      <c r="Y13" s="31"/>
      <c r="Z13" s="31"/>
      <c r="AA13" s="31"/>
      <c r="AB13" s="31"/>
      <c r="AC13" s="31"/>
      <c r="AD13" s="31"/>
      <c r="AE13" s="31"/>
      <c r="AM13" s="40"/>
      <c r="BL13" s="33"/>
      <c r="BM13" s="33"/>
    </row>
    <row r="14" spans="2:65" s="27" customFormat="1" ht="6.95" customHeight="1">
      <c r="B14" s="342"/>
      <c r="C14" s="343"/>
      <c r="D14" s="343"/>
      <c r="E14" s="343"/>
      <c r="F14" s="343"/>
      <c r="G14" s="343"/>
      <c r="H14" s="343"/>
      <c r="I14" s="343"/>
      <c r="J14" s="343"/>
      <c r="K14" s="343"/>
      <c r="L14" s="343"/>
      <c r="M14" s="344"/>
      <c r="N14" s="363"/>
      <c r="O14" s="364"/>
      <c r="P14" s="364"/>
      <c r="Q14" s="364"/>
      <c r="R14" s="365"/>
      <c r="S14" s="333"/>
      <c r="T14" s="334"/>
      <c r="U14" s="335"/>
      <c r="V14" s="31"/>
      <c r="W14" s="310" t="s">
        <v>1923</v>
      </c>
      <c r="X14" s="310"/>
      <c r="Y14" s="310"/>
      <c r="Z14" s="310"/>
      <c r="AA14" s="310"/>
      <c r="AB14" s="310"/>
      <c r="AC14" s="310"/>
      <c r="AD14" s="40"/>
      <c r="AE14" s="31"/>
      <c r="AF14" s="31"/>
      <c r="AG14" s="31"/>
      <c r="AH14" s="31"/>
      <c r="AI14" s="31"/>
      <c r="AJ14" s="31"/>
      <c r="AK14" s="311" t="str">
        <f>IFERROR(IF(N15="","",IF(N15&gt;=N12,"○","×")),"")</f>
        <v>○</v>
      </c>
      <c r="AM14" s="40"/>
      <c r="AN14" s="241" t="s">
        <v>1997</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31"/>
      <c r="W15" s="310"/>
      <c r="X15" s="310"/>
      <c r="Y15" s="310"/>
      <c r="Z15" s="310"/>
      <c r="AA15" s="310"/>
      <c r="AB15" s="310"/>
      <c r="AC15" s="310"/>
      <c r="AD15" s="40"/>
      <c r="AE15" s="31"/>
      <c r="AF15" s="31"/>
      <c r="AG15" s="31"/>
      <c r="AH15" s="31"/>
      <c r="AI15" s="31"/>
      <c r="AJ15" s="31"/>
      <c r="AK15" s="312"/>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3" t="s">
        <v>1993</v>
      </c>
      <c r="C18" s="314"/>
      <c r="D18" s="314"/>
      <c r="E18" s="314"/>
      <c r="F18" s="314"/>
      <c r="G18" s="314"/>
      <c r="H18" s="314"/>
      <c r="I18" s="314"/>
      <c r="J18" s="314"/>
      <c r="K18" s="314"/>
      <c r="L18" s="314"/>
      <c r="M18" s="315"/>
      <c r="N18" s="345">
        <f>IFERROR(ROUNDDOWN(ROUNDDOWN(ROUND(W5*VLOOKUP(AC5,【参考】数式用!$A$5:$N$27,14,FALSE),0)*T5,0)*AD107*0.5,0),"")</f>
        <v>1665505</v>
      </c>
      <c r="O18" s="346"/>
      <c r="P18" s="346"/>
      <c r="Q18" s="346"/>
      <c r="R18" s="347"/>
      <c r="S18" s="331" t="s">
        <v>13</v>
      </c>
      <c r="T18" s="334" t="s">
        <v>14</v>
      </c>
      <c r="U18" s="335" t="s">
        <v>17</v>
      </c>
      <c r="V18" s="31"/>
      <c r="W18" s="41"/>
      <c r="X18" s="41"/>
      <c r="Y18" s="41"/>
      <c r="Z18" s="41"/>
      <c r="AA18" s="41"/>
      <c r="AB18" s="41"/>
      <c r="AC18" s="41"/>
      <c r="AD18" s="400" t="s">
        <v>1925</v>
      </c>
      <c r="AE18" s="401"/>
      <c r="AF18" s="401"/>
      <c r="AG18" s="401"/>
      <c r="AH18" s="401"/>
      <c r="AI18" s="401"/>
      <c r="AJ18" s="401"/>
      <c r="AK18" s="402"/>
      <c r="AL18" s="31"/>
      <c r="AM18" s="40"/>
      <c r="BL18" s="33"/>
      <c r="BM18" s="33"/>
    </row>
    <row r="19" spans="2:65" s="27" customFormat="1" ht="6.95" customHeight="1">
      <c r="B19" s="316"/>
      <c r="C19" s="317"/>
      <c r="D19" s="317"/>
      <c r="E19" s="317"/>
      <c r="F19" s="317"/>
      <c r="G19" s="317"/>
      <c r="H19" s="317"/>
      <c r="I19" s="317"/>
      <c r="J19" s="317"/>
      <c r="K19" s="317"/>
      <c r="L19" s="317"/>
      <c r="M19" s="318"/>
      <c r="N19" s="348"/>
      <c r="O19" s="349"/>
      <c r="P19" s="349"/>
      <c r="Q19" s="349"/>
      <c r="R19" s="350"/>
      <c r="S19" s="332"/>
      <c r="T19" s="334"/>
      <c r="U19" s="335"/>
      <c r="V19" s="31"/>
      <c r="W19" s="41"/>
      <c r="X19" s="41"/>
      <c r="Y19" s="41"/>
      <c r="Z19" s="41"/>
      <c r="AA19" s="41"/>
      <c r="AB19" s="41"/>
      <c r="AC19" s="41"/>
      <c r="AD19" s="403"/>
      <c r="AE19" s="404"/>
      <c r="AF19" s="404"/>
      <c r="AG19" s="404"/>
      <c r="AH19" s="404"/>
      <c r="AI19" s="404"/>
      <c r="AJ19" s="404"/>
      <c r="AK19" s="405"/>
      <c r="AL19" s="31"/>
      <c r="AM19" s="40"/>
      <c r="BL19" s="33"/>
      <c r="BM19" s="33"/>
    </row>
    <row r="20" spans="2:65" s="27" customFormat="1" ht="6.95" customHeight="1">
      <c r="B20" s="319"/>
      <c r="C20" s="320"/>
      <c r="D20" s="320"/>
      <c r="E20" s="320"/>
      <c r="F20" s="320"/>
      <c r="G20" s="320"/>
      <c r="H20" s="320"/>
      <c r="I20" s="320"/>
      <c r="J20" s="320"/>
      <c r="K20" s="320"/>
      <c r="L20" s="320"/>
      <c r="M20" s="321"/>
      <c r="N20" s="351"/>
      <c r="O20" s="352"/>
      <c r="P20" s="352"/>
      <c r="Q20" s="352"/>
      <c r="R20" s="353"/>
      <c r="S20" s="333"/>
      <c r="T20" s="334"/>
      <c r="U20" s="335"/>
      <c r="V20" s="31"/>
      <c r="W20" s="310" t="s">
        <v>1924</v>
      </c>
      <c r="X20" s="310"/>
      <c r="Y20" s="310"/>
      <c r="Z20" s="310"/>
      <c r="AA20" s="310"/>
      <c r="AB20" s="310"/>
      <c r="AC20" s="310"/>
      <c r="AD20" s="403"/>
      <c r="AE20" s="404"/>
      <c r="AF20" s="404"/>
      <c r="AG20" s="404"/>
      <c r="AH20" s="404"/>
      <c r="AI20" s="404"/>
      <c r="AJ20" s="404"/>
      <c r="AK20" s="40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3" t="s">
        <v>1994</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31"/>
      <c r="W21" s="310"/>
      <c r="X21" s="310"/>
      <c r="Y21" s="310"/>
      <c r="Z21" s="310"/>
      <c r="AA21" s="310"/>
      <c r="AB21" s="310"/>
      <c r="AC21" s="310"/>
      <c r="AD21" s="403"/>
      <c r="AE21" s="404"/>
      <c r="AF21" s="404"/>
      <c r="AG21" s="404"/>
      <c r="AH21" s="404"/>
      <c r="AI21" s="404"/>
      <c r="AJ21" s="404"/>
      <c r="AK21" s="40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31"/>
      <c r="W22" s="31"/>
      <c r="X22" s="31"/>
      <c r="Y22" s="31"/>
      <c r="Z22" s="31"/>
      <c r="AA22" s="31"/>
      <c r="AB22" s="31"/>
      <c r="AC22" s="31"/>
      <c r="AD22" s="403"/>
      <c r="AE22" s="404"/>
      <c r="AF22" s="404"/>
      <c r="AG22" s="404"/>
      <c r="AH22" s="404"/>
      <c r="AI22" s="404"/>
      <c r="AJ22" s="404"/>
      <c r="AK22" s="40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31"/>
      <c r="W23" s="31"/>
      <c r="X23" s="31"/>
      <c r="Y23" s="31"/>
      <c r="Z23" s="31"/>
      <c r="AA23" s="31"/>
      <c r="AB23" s="31"/>
      <c r="AC23" s="31"/>
      <c r="AD23" s="403"/>
      <c r="AE23" s="404"/>
      <c r="AF23" s="404"/>
      <c r="AG23" s="404"/>
      <c r="AH23" s="404"/>
      <c r="AI23" s="404"/>
      <c r="AJ23" s="404"/>
      <c r="AK23" s="40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6"/>
      <c r="AE24" s="407"/>
      <c r="AF24" s="407"/>
      <c r="AG24" s="407"/>
      <c r="AH24" s="407"/>
      <c r="AI24" s="407"/>
      <c r="AJ24" s="407"/>
      <c r="AK24" s="408"/>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1998</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53" t="s">
        <v>1937</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1999</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106</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t="b">
        <v>1</v>
      </c>
      <c r="AN49" s="30"/>
      <c r="AO49" s="30"/>
    </row>
    <row r="50" spans="2:41" ht="25.5" customHeight="1">
      <c r="B50" s="54"/>
      <c r="C50" s="254" t="s">
        <v>62</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t="b">
        <v>1</v>
      </c>
    </row>
    <row r="51" spans="2:41" ht="15.75" customHeight="1">
      <c r="B51" s="54"/>
      <c r="C51" s="254" t="s">
        <v>63</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t="b">
        <v>1</v>
      </c>
    </row>
    <row r="52" spans="2:41" ht="16.5" customHeight="1" thickBot="1">
      <c r="B52" s="55"/>
      <c r="C52" s="257" t="s">
        <v>64</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5" customHeight="1" thickBot="1">
      <c r="B55" s="58"/>
      <c r="C55" s="250" t="s">
        <v>102</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59">
        <v>6</v>
      </c>
      <c r="F58" s="260"/>
      <c r="G58" s="63" t="s">
        <v>51</v>
      </c>
      <c r="H58" s="259" t="s">
        <v>52</v>
      </c>
      <c r="I58" s="260"/>
      <c r="J58" s="63" t="s">
        <v>53</v>
      </c>
      <c r="K58" s="259" t="s">
        <v>52</v>
      </c>
      <c r="L58" s="260"/>
      <c r="M58" s="63" t="s">
        <v>54</v>
      </c>
      <c r="N58" s="59"/>
      <c r="O58" s="261" t="s">
        <v>55</v>
      </c>
      <c r="P58" s="261"/>
      <c r="Q58" s="261"/>
      <c r="R58" s="262" t="s">
        <v>61</v>
      </c>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5" t="s">
        <v>56</v>
      </c>
      <c r="P59" s="285"/>
      <c r="Q59" s="285"/>
      <c r="R59" s="295" t="s">
        <v>57</v>
      </c>
      <c r="S59" s="295"/>
      <c r="T59" s="284" t="s">
        <v>58</v>
      </c>
      <c r="U59" s="284"/>
      <c r="V59" s="284"/>
      <c r="W59" s="284"/>
      <c r="X59" s="284"/>
      <c r="Y59" s="296" t="s">
        <v>59</v>
      </c>
      <c r="Z59" s="296"/>
      <c r="AA59" s="284" t="s">
        <v>60</v>
      </c>
      <c r="AB59" s="284"/>
      <c r="AC59" s="284"/>
      <c r="AD59" s="284"/>
      <c r="AE59" s="284"/>
      <c r="AF59" s="284"/>
      <c r="AG59" s="284"/>
      <c r="AH59" s="284"/>
      <c r="AI59" s="28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88" t="s">
        <v>55</v>
      </c>
      <c r="C63" s="288"/>
      <c r="D63" s="288"/>
      <c r="E63" s="286" t="s">
        <v>1908</v>
      </c>
      <c r="F63" s="286"/>
      <c r="G63" s="286"/>
      <c r="H63" s="287" t="s">
        <v>1909</v>
      </c>
      <c r="I63" s="287"/>
      <c r="J63" s="287"/>
      <c r="K63" s="287"/>
      <c r="L63" s="287"/>
      <c r="M63" s="287"/>
      <c r="N63" s="287"/>
      <c r="O63" s="287"/>
      <c r="P63" s="287"/>
      <c r="Q63" s="287"/>
      <c r="R63" s="288" t="s">
        <v>1910</v>
      </c>
      <c r="S63" s="288"/>
      <c r="T63" s="288"/>
      <c r="U63" s="71" t="s">
        <v>1911</v>
      </c>
      <c r="V63" s="289">
        <v>100</v>
      </c>
      <c r="W63" s="289"/>
      <c r="X63" s="72" t="s">
        <v>1912</v>
      </c>
      <c r="Y63" s="289">
        <v>1234</v>
      </c>
      <c r="Z63" s="294"/>
      <c r="AG63" s="36"/>
      <c r="AH63" s="36"/>
      <c r="AI63" s="36"/>
      <c r="AK63" s="52" t="str">
        <f>IFERROR(IF(AND(H63&lt;&gt;"",V63&lt;&gt;"",Y63&lt;&gt;"",U64&lt;&gt;"",U66&lt;&gt;"",U67&lt;&gt;"",AF66&lt;&gt;"",AF67&lt;&gt;""),"○","×"),"")</f>
        <v>○</v>
      </c>
      <c r="AM63" s="40"/>
    </row>
    <row r="64" spans="2:41">
      <c r="B64" s="288"/>
      <c r="C64" s="288"/>
      <c r="D64" s="288"/>
      <c r="E64" s="236" t="s">
        <v>1913</v>
      </c>
      <c r="F64" s="236"/>
      <c r="G64" s="236"/>
      <c r="H64" s="290" t="str">
        <f>IF(R58="","",R58)</f>
        <v>○○ケアサービス</v>
      </c>
      <c r="I64" s="290"/>
      <c r="J64" s="290"/>
      <c r="K64" s="290"/>
      <c r="L64" s="290"/>
      <c r="M64" s="290"/>
      <c r="N64" s="290"/>
      <c r="O64" s="290"/>
      <c r="P64" s="290"/>
      <c r="Q64" s="290"/>
      <c r="R64" s="288"/>
      <c r="S64" s="288"/>
      <c r="T64" s="288"/>
      <c r="U64" s="291" t="s">
        <v>1955</v>
      </c>
      <c r="V64" s="292"/>
      <c r="W64" s="292"/>
      <c r="X64" s="292"/>
      <c r="Y64" s="292"/>
      <c r="Z64" s="292"/>
      <c r="AA64" s="292"/>
      <c r="AB64" s="292"/>
      <c r="AC64" s="292"/>
      <c r="AD64" s="292"/>
      <c r="AE64" s="292"/>
      <c r="AF64" s="292"/>
      <c r="AG64" s="292"/>
      <c r="AH64" s="292"/>
      <c r="AI64" s="292"/>
      <c r="AJ64" s="292"/>
      <c r="AK64" s="29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8" t="s">
        <v>1914</v>
      </c>
      <c r="C66" s="288"/>
      <c r="D66" s="288"/>
      <c r="E66" s="288" t="s">
        <v>57</v>
      </c>
      <c r="F66" s="288"/>
      <c r="G66" s="288"/>
      <c r="H66" s="298" t="str">
        <f>IF(T59="","",T59)</f>
        <v>代表取締役</v>
      </c>
      <c r="I66" s="298"/>
      <c r="J66" s="298"/>
      <c r="K66" s="298"/>
      <c r="L66" s="298"/>
      <c r="M66" s="298"/>
      <c r="N66" s="298"/>
      <c r="O66" s="288" t="s">
        <v>1915</v>
      </c>
      <c r="P66" s="288"/>
      <c r="Q66" s="288"/>
      <c r="R66" s="286" t="s">
        <v>1908</v>
      </c>
      <c r="S66" s="286"/>
      <c r="T66" s="286"/>
      <c r="U66" s="299" t="s">
        <v>1916</v>
      </c>
      <c r="V66" s="299"/>
      <c r="W66" s="299"/>
      <c r="X66" s="299"/>
      <c r="Y66" s="299"/>
      <c r="Z66" s="299"/>
      <c r="AA66" s="299"/>
      <c r="AB66" s="238" t="s">
        <v>1917</v>
      </c>
      <c r="AC66" s="239"/>
      <c r="AD66" s="239"/>
      <c r="AE66" s="240"/>
      <c r="AF66" s="234" t="s">
        <v>1918</v>
      </c>
      <c r="AG66" s="234"/>
      <c r="AH66" s="234"/>
      <c r="AI66" s="234"/>
      <c r="AJ66" s="234"/>
      <c r="AK66" s="234"/>
      <c r="AM66" s="40"/>
    </row>
    <row r="67" spans="2:39">
      <c r="B67" s="288"/>
      <c r="C67" s="288"/>
      <c r="D67" s="288"/>
      <c r="E67" s="288" t="s">
        <v>59</v>
      </c>
      <c r="F67" s="288"/>
      <c r="G67" s="288"/>
      <c r="H67" s="235" t="str">
        <f t="shared" ref="H67" si="0">IF(AA59="","",AA59)</f>
        <v>厚労 花子</v>
      </c>
      <c r="I67" s="235"/>
      <c r="J67" s="235"/>
      <c r="K67" s="235"/>
      <c r="L67" s="235"/>
      <c r="M67" s="235"/>
      <c r="N67" s="235"/>
      <c r="O67" s="288"/>
      <c r="P67" s="288"/>
      <c r="Q67" s="288"/>
      <c r="R67" s="236" t="s">
        <v>59</v>
      </c>
      <c r="S67" s="236"/>
      <c r="T67" s="236"/>
      <c r="U67" s="237" t="s">
        <v>1919</v>
      </c>
      <c r="V67" s="237"/>
      <c r="W67" s="237"/>
      <c r="X67" s="237"/>
      <c r="Y67" s="237"/>
      <c r="Z67" s="237"/>
      <c r="AA67" s="237"/>
      <c r="AB67" s="238" t="s">
        <v>1920</v>
      </c>
      <c r="AC67" s="239"/>
      <c r="AD67" s="239"/>
      <c r="AE67" s="240"/>
      <c r="AF67" s="297" t="s">
        <v>1921</v>
      </c>
      <c r="AG67" s="297"/>
      <c r="AH67" s="297"/>
      <c r="AI67" s="297"/>
      <c r="AJ67" s="297"/>
      <c r="AK67" s="297"/>
      <c r="AM67" s="40"/>
    </row>
    <row r="68" spans="2:39">
      <c r="AM68" s="40"/>
    </row>
    <row r="69" spans="2:39" ht="29.25" customHeight="1" thickBot="1">
      <c r="B69" s="282" t="s">
        <v>1995</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4.25" thickBot="1">
      <c r="B70" s="212" t="s">
        <v>19</v>
      </c>
      <c r="C70" s="213"/>
      <c r="D70" s="213"/>
      <c r="E70" s="214"/>
      <c r="F70" s="215" t="s">
        <v>20</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21</v>
      </c>
      <c r="C71" s="219"/>
      <c r="D71" s="219"/>
      <c r="E71" s="219"/>
      <c r="F71" s="78"/>
      <c r="G71" s="224" t="s">
        <v>22</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23</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24</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25</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26</v>
      </c>
      <c r="C75" s="219"/>
      <c r="D75" s="219"/>
      <c r="E75" s="219"/>
      <c r="F75" s="83"/>
      <c r="G75" s="230" t="s">
        <v>27</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28</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29</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30</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31</v>
      </c>
      <c r="C79" s="219"/>
      <c r="D79" s="219"/>
      <c r="E79" s="219"/>
      <c r="F79" s="87"/>
      <c r="G79" s="230" t="s">
        <v>32</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33</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34</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35</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36</v>
      </c>
      <c r="C83" s="219"/>
      <c r="D83" s="219"/>
      <c r="E83" s="219"/>
      <c r="F83" s="83"/>
      <c r="G83" s="226" t="s">
        <v>37</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38</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39</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40</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41</v>
      </c>
      <c r="C87" s="219"/>
      <c r="D87" s="219"/>
      <c r="E87" s="219"/>
      <c r="F87" s="87"/>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43</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44</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45</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46</v>
      </c>
      <c r="C91" s="219"/>
      <c r="D91" s="219"/>
      <c r="E91" s="219"/>
      <c r="F91" s="87"/>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1</v>
      </c>
    </row>
    <row r="92" spans="2:39" ht="13.5" customHeight="1">
      <c r="B92" s="220"/>
      <c r="C92" s="221"/>
      <c r="D92" s="221"/>
      <c r="E92" s="221"/>
      <c r="F92" s="79"/>
      <c r="G92" s="227" t="s">
        <v>48</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49</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499999999999993" customHeight="1" thickBot="1"/>
    <row r="96" spans="2:39" ht="24.95" customHeight="1">
      <c r="B96" s="410" t="s">
        <v>1996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92"/>
      <c r="C97" s="93"/>
      <c r="D97" s="398" t="s">
        <v>1988</v>
      </c>
      <c r="E97" s="398"/>
      <c r="F97" s="26">
        <v>6</v>
      </c>
      <c r="G97" s="94" t="s">
        <v>1981</v>
      </c>
      <c r="H97" s="26">
        <v>4</v>
      </c>
      <c r="I97" s="94" t="s">
        <v>1980</v>
      </c>
      <c r="J97" s="398" t="s">
        <v>1989</v>
      </c>
      <c r="K97" s="398"/>
      <c r="L97" s="398"/>
      <c r="M97" s="26">
        <v>7</v>
      </c>
      <c r="N97" s="94" t="s">
        <v>1981</v>
      </c>
      <c r="O97" s="26">
        <v>3</v>
      </c>
      <c r="P97" s="94" t="s">
        <v>1980</v>
      </c>
      <c r="Q97" s="95" t="s">
        <v>1986</v>
      </c>
      <c r="R97" s="95">
        <f>(M97*12+O97)-(F97*12+H97)+1</f>
        <v>12</v>
      </c>
      <c r="S97" s="399" t="s">
        <v>1985</v>
      </c>
      <c r="T97" s="399"/>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2" t="str">
        <f>IF(H97=4,"R6.4～R6.5の処遇加算等の区分",IF(H97=5,"R6.5の処遇加算等の区分",""))</f>
        <v>R6.4～R6.5の処遇加算等の区分</v>
      </c>
      <c r="F101" s="382"/>
      <c r="G101" s="382"/>
      <c r="H101" s="382"/>
      <c r="I101" s="382"/>
      <c r="J101" s="382"/>
      <c r="K101" s="382"/>
      <c r="L101" s="382"/>
      <c r="M101" s="382"/>
      <c r="N101" s="382"/>
      <c r="O101" s="382"/>
      <c r="P101" s="382"/>
      <c r="Q101" s="382"/>
      <c r="R101" s="382"/>
      <c r="S101" s="382"/>
      <c r="T101" s="382"/>
      <c r="U101" s="382"/>
      <c r="V101" s="382"/>
      <c r="W101" s="382"/>
      <c r="X101" s="383"/>
      <c r="Y101" s="384" t="str">
        <f>IF(OR(H97=4,H97=5),"R6.6以降の新加算の区分","R"&amp;F97&amp;"."&amp;H97&amp;"以降の新加算の区分")</f>
        <v>R6.6以降の新加算の区分</v>
      </c>
      <c r="Z101" s="384"/>
      <c r="AA101" s="384"/>
      <c r="AB101" s="384"/>
      <c r="AC101" s="384"/>
      <c r="AD101" s="384"/>
      <c r="AE101" s="384"/>
    </row>
    <row r="102" spans="2:66" ht="15" customHeight="1">
      <c r="B102" s="272" t="s">
        <v>1934</v>
      </c>
      <c r="C102" s="273"/>
      <c r="D102" s="273"/>
      <c r="E102" s="385" t="str">
        <f>I8</f>
        <v>処遇加算Ⅰ</v>
      </c>
      <c r="F102" s="386"/>
      <c r="G102" s="386"/>
      <c r="H102" s="386"/>
      <c r="I102" s="386"/>
      <c r="J102" s="386" t="str">
        <f>M8</f>
        <v>特定加算なし</v>
      </c>
      <c r="K102" s="386"/>
      <c r="L102" s="386"/>
      <c r="M102" s="386"/>
      <c r="N102" s="386"/>
      <c r="O102" s="386" t="str">
        <f>Q8</f>
        <v>ベア加算</v>
      </c>
      <c r="P102" s="386"/>
      <c r="Q102" s="386"/>
      <c r="R102" s="386"/>
      <c r="S102" s="387"/>
      <c r="T102" s="388" t="s">
        <v>1906</v>
      </c>
      <c r="U102" s="389"/>
      <c r="V102" s="389"/>
      <c r="W102" s="389"/>
      <c r="X102" s="390"/>
      <c r="Y102" s="393" t="str">
        <f>IFERROR(IF(AM8=1,"新加算Ⅲ",IF(AM8=2,"新加算Ⅳ","")),"")</f>
        <v>新加算Ⅲ</v>
      </c>
      <c r="Z102" s="394"/>
      <c r="AA102" s="394"/>
      <c r="AB102" s="394"/>
      <c r="AC102" s="394"/>
      <c r="AD102" s="394"/>
      <c r="AE102" s="395"/>
    </row>
    <row r="103" spans="2:66" ht="20.100000000000001" customHeight="1" thickBot="1">
      <c r="B103" s="272" t="s">
        <v>1932</v>
      </c>
      <c r="C103" s="273"/>
      <c r="D103" s="273"/>
      <c r="E103" s="391">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91">
        <f>IFERROR(IF(AM8=1,Y9,IF(AM8=2,AC9,"")),"")</f>
        <v>0.182</v>
      </c>
      <c r="Z103" s="392"/>
      <c r="AA103" s="392"/>
      <c r="AB103" s="274"/>
      <c r="AC103" s="274"/>
      <c r="AD103" s="274"/>
      <c r="AE103" s="275"/>
    </row>
    <row r="104" spans="2:66" ht="15.95" customHeight="1">
      <c r="B104" s="266" t="s">
        <v>1933</v>
      </c>
      <c r="C104" s="267"/>
      <c r="D104" s="268"/>
      <c r="E104" s="280">
        <f>IFERROR(ROUNDDOWN(ROUND(W5*I9,0)*T5,0)*W107,"")</f>
        <v>629446</v>
      </c>
      <c r="F104" s="280"/>
      <c r="G104" s="280"/>
      <c r="H104" s="280"/>
      <c r="I104" s="103" t="s">
        <v>1931</v>
      </c>
      <c r="J104" s="281">
        <f>IFERROR(ROUNDDOWN(ROUND(W5*M9,0)*T5,0)*W107,"")</f>
        <v>0</v>
      </c>
      <c r="K104" s="280"/>
      <c r="L104" s="280"/>
      <c r="M104" s="280"/>
      <c r="N104" s="103" t="s">
        <v>1931</v>
      </c>
      <c r="O104" s="281">
        <f>IFERROR(ROUNDDOWN(ROUND(W5*Q9,0)*T5,0)*W107,"")</f>
        <v>110268</v>
      </c>
      <c r="P104" s="280"/>
      <c r="Q104" s="280"/>
      <c r="R104" s="280"/>
      <c r="S104" s="104" t="s">
        <v>1931</v>
      </c>
      <c r="T104" s="396">
        <f>IFERROR(SUM(E104,J104,O104),"")</f>
        <v>739714</v>
      </c>
      <c r="U104" s="396"/>
      <c r="V104" s="396"/>
      <c r="W104" s="396"/>
      <c r="X104" s="105" t="s">
        <v>1931</v>
      </c>
      <c r="Y104" s="281">
        <f>IFERROR(IF(AM8=1,ROUNDDOWN(ROUND(W5*Y9,0)*T5,0)*AD107,IF(AM8=2,ROUNDDOWN(ROUND(W5*AC9,0)*T5,0)*AD107,"")),"")</f>
        <v>4180990</v>
      </c>
      <c r="Z104" s="280"/>
      <c r="AA104" s="280"/>
      <c r="AB104" s="280"/>
      <c r="AC104" s="280"/>
      <c r="AD104" s="280"/>
      <c r="AE104" s="106" t="s">
        <v>1931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56"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57"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58"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59"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19" t="s">
        <v>1</v>
      </c>
      <c r="AC1" s="419"/>
      <c r="AD1" s="419"/>
      <c r="AE1" s="501" t="str">
        <f>IF('別紙様式7-1（計画書）'!AD1="","",'別紙様式7-1（計画書）'!AD1)</f>
        <v>札幌市</v>
      </c>
      <c r="AF1" s="501"/>
      <c r="AG1" s="501"/>
      <c r="AH1" s="501"/>
      <c r="AI1" s="501"/>
      <c r="AJ1" s="501"/>
      <c r="AK1" s="501"/>
    </row>
    <row r="2" spans="2:40" ht="24" customHeight="1">
      <c r="B2" s="409" t="s">
        <v>1929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300" t="s">
        <v>1905</v>
      </c>
      <c r="C4" s="300"/>
      <c r="D4" s="300"/>
      <c r="E4" s="300"/>
      <c r="F4" s="300"/>
      <c r="G4" s="300" t="s">
        <v>3</v>
      </c>
      <c r="H4" s="300"/>
      <c r="I4" s="300"/>
      <c r="J4" s="300"/>
      <c r="K4" s="300"/>
      <c r="L4" s="300"/>
      <c r="M4" s="300"/>
      <c r="N4" s="288" t="s">
        <v>4</v>
      </c>
      <c r="O4" s="288"/>
      <c r="P4" s="288"/>
      <c r="Q4" s="288"/>
      <c r="R4" s="288"/>
      <c r="S4" s="288"/>
      <c r="T4" s="272" t="s">
        <v>6</v>
      </c>
      <c r="U4" s="273"/>
      <c r="V4" s="273"/>
      <c r="W4" s="273"/>
      <c r="X4" s="273"/>
      <c r="Y4" s="273"/>
      <c r="Z4" s="273"/>
      <c r="AA4" s="273"/>
      <c r="AB4" s="431"/>
      <c r="AC4" s="288" t="s">
        <v>5</v>
      </c>
      <c r="AD4" s="288"/>
      <c r="AE4" s="288"/>
      <c r="AF4" s="288"/>
      <c r="AG4" s="288"/>
      <c r="AH4" s="288"/>
      <c r="AI4" s="288"/>
      <c r="AJ4" s="288"/>
      <c r="AK4" s="288"/>
      <c r="AN4" s="109"/>
    </row>
    <row r="5" spans="2:40" ht="21.75" customHeight="1">
      <c r="B5" s="501" t="str">
        <f>IF('別紙様式7-1（計画書）'!B5="","",'別紙様式7-1（計画書）'!B5)</f>
        <v>1334567890</v>
      </c>
      <c r="C5" s="501"/>
      <c r="D5" s="501"/>
      <c r="E5" s="501"/>
      <c r="F5" s="501"/>
      <c r="G5" s="499" t="str">
        <f>IF('別紙様式7-1（計画書）'!G5="","",'別紙様式7-1（計画書）'!G5)</f>
        <v>札幌市</v>
      </c>
      <c r="H5" s="499"/>
      <c r="I5" s="499"/>
      <c r="J5" s="499"/>
      <c r="K5" s="499"/>
      <c r="L5" s="499"/>
      <c r="M5" s="499"/>
      <c r="N5" s="500" t="str">
        <f>IF('別紙様式7-1（計画書）'!N5="","",'別紙様式7-1（計画書）'!N5)</f>
        <v>北海道</v>
      </c>
      <c r="O5" s="500"/>
      <c r="P5" s="500"/>
      <c r="Q5" s="500" t="str">
        <f>IF('別紙様式7-1（計画書）'!Q5="","",'別紙様式7-1（計画書）'!Q5)</f>
        <v>札幌市</v>
      </c>
      <c r="R5" s="500"/>
      <c r="S5" s="500"/>
      <c r="T5" s="502" t="str">
        <f>IF('別紙様式7-1（計画書）'!AC5="","",'別紙様式7-1（計画書）'!AC5)</f>
        <v>訪問介護</v>
      </c>
      <c r="U5" s="503"/>
      <c r="V5" s="503"/>
      <c r="W5" s="503"/>
      <c r="X5" s="503"/>
      <c r="Y5" s="503"/>
      <c r="Z5" s="503"/>
      <c r="AA5" s="503"/>
      <c r="AB5" s="504"/>
      <c r="AC5" s="502" t="str">
        <f>IF('別紙様式7-1（計画書）'!B8="","",'別紙様式7-1（計画書）'!B8)</f>
        <v>○○ケアセンター</v>
      </c>
      <c r="AD5" s="503"/>
      <c r="AE5" s="503"/>
      <c r="AF5" s="503"/>
      <c r="AG5" s="503"/>
      <c r="AH5" s="503"/>
      <c r="AI5" s="503"/>
      <c r="AJ5" s="503"/>
      <c r="AK5" s="50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80"/>
      <c r="C7" s="481"/>
      <c r="D7" s="482"/>
      <c r="E7" s="479" t="s">
        <v>1940</v>
      </c>
      <c r="F7" s="479"/>
      <c r="G7" s="479"/>
      <c r="H7" s="479"/>
      <c r="I7" s="479"/>
      <c r="J7" s="479"/>
      <c r="K7" s="479"/>
      <c r="L7" s="479"/>
      <c r="M7" s="479"/>
      <c r="N7" s="479"/>
      <c r="O7" s="479"/>
      <c r="P7" s="479"/>
      <c r="Q7" s="479"/>
      <c r="R7" s="479"/>
      <c r="S7" s="479"/>
      <c r="T7" s="479"/>
      <c r="U7" s="479" t="s">
        <v>1941</v>
      </c>
      <c r="V7" s="479"/>
      <c r="W7" s="479"/>
      <c r="X7" s="479"/>
      <c r="Y7" s="479"/>
      <c r="Z7" s="479"/>
      <c r="AD7" s="36"/>
      <c r="AE7" s="36"/>
      <c r="AF7" s="36"/>
      <c r="AG7" s="36"/>
      <c r="AH7" s="36"/>
      <c r="AI7" s="36"/>
      <c r="AJ7" s="36"/>
      <c r="AK7" s="36"/>
      <c r="AL7" s="27"/>
    </row>
    <row r="8" spans="2:40" s="34" customFormat="1" ht="23.25" customHeight="1" thickBot="1">
      <c r="B8" s="483"/>
      <c r="C8" s="484"/>
      <c r="D8" s="485"/>
      <c r="E8" s="489" t="s">
        <v>1991</v>
      </c>
      <c r="F8" s="490"/>
      <c r="G8" s="490"/>
      <c r="H8" s="490"/>
      <c r="I8" s="490"/>
      <c r="J8" s="490"/>
      <c r="K8" s="490"/>
      <c r="L8" s="490"/>
      <c r="M8" s="490"/>
      <c r="N8" s="490"/>
      <c r="O8" s="490"/>
      <c r="P8" s="490"/>
      <c r="Q8" s="419"/>
      <c r="R8" s="419"/>
      <c r="S8" s="419"/>
      <c r="T8" s="419"/>
      <c r="U8" s="489" t="s">
        <v>1992</v>
      </c>
      <c r="V8" s="489"/>
      <c r="W8" s="489"/>
      <c r="X8" s="489"/>
      <c r="Y8" s="489"/>
      <c r="Z8" s="489"/>
      <c r="AM8" s="28"/>
      <c r="AN8" s="28"/>
    </row>
    <row r="9" spans="2:40" ht="16.5" customHeight="1" thickBot="1">
      <c r="B9" s="272" t="s">
        <v>1934</v>
      </c>
      <c r="C9" s="273"/>
      <c r="D9" s="488"/>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1906</v>
      </c>
      <c r="R9" s="497"/>
      <c r="S9" s="497"/>
      <c r="T9" s="498"/>
      <c r="U9" s="505" t="str">
        <f>IFERROR(IF('別紙様式7-1（計画書）'!AM8=1,"新加算Ⅲ",IF('別紙様式7-1（計画書）'!AM8=2,"新加算Ⅳ","")),"")</f>
        <v>新加算Ⅲ</v>
      </c>
      <c r="V9" s="506"/>
      <c r="W9" s="506"/>
      <c r="X9" s="506"/>
      <c r="Y9" s="506"/>
      <c r="Z9" s="507"/>
      <c r="AC9" s="34"/>
    </row>
    <row r="10" spans="2:40" ht="22.5" customHeight="1" thickBot="1">
      <c r="B10" s="272" t="s">
        <v>1938</v>
      </c>
      <c r="C10" s="273"/>
      <c r="D10" s="488"/>
      <c r="E10" s="460">
        <v>562310</v>
      </c>
      <c r="F10" s="461"/>
      <c r="G10" s="461"/>
      <c r="H10" s="461"/>
      <c r="I10" s="486">
        <v>0</v>
      </c>
      <c r="J10" s="461"/>
      <c r="K10" s="461"/>
      <c r="L10" s="487"/>
      <c r="M10" s="461">
        <v>102506</v>
      </c>
      <c r="N10" s="461"/>
      <c r="O10" s="461"/>
      <c r="P10" s="461"/>
      <c r="Q10" s="470">
        <f>SUM(E10,I10,M10)</f>
        <v>664816</v>
      </c>
      <c r="R10" s="471"/>
      <c r="S10" s="471"/>
      <c r="T10" s="471"/>
      <c r="U10" s="460">
        <v>3524210</v>
      </c>
      <c r="V10" s="461"/>
      <c r="W10" s="461"/>
      <c r="X10" s="461"/>
      <c r="Y10" s="461"/>
      <c r="Z10" s="462"/>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6" t="s">
        <v>1950</v>
      </c>
      <c r="C14" s="337"/>
      <c r="D14" s="337"/>
      <c r="E14" s="337"/>
      <c r="F14" s="337"/>
      <c r="G14" s="337"/>
      <c r="H14" s="337"/>
      <c r="I14" s="337"/>
      <c r="J14" s="337"/>
      <c r="K14" s="337"/>
      <c r="L14" s="337"/>
      <c r="M14" s="338"/>
      <c r="N14" s="345">
        <f>IFERROR(SUM(Q10,U10),"")</f>
        <v>4189026</v>
      </c>
      <c r="O14" s="346"/>
      <c r="P14" s="346"/>
      <c r="Q14" s="346"/>
      <c r="R14" s="347"/>
      <c r="S14" s="331" t="s">
        <v>13</v>
      </c>
      <c r="T14" s="334" t="s">
        <v>14</v>
      </c>
      <c r="U14" s="335"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9"/>
      <c r="C15" s="340"/>
      <c r="D15" s="340"/>
      <c r="E15" s="340"/>
      <c r="F15" s="340"/>
      <c r="G15" s="340"/>
      <c r="H15" s="340"/>
      <c r="I15" s="340"/>
      <c r="J15" s="340"/>
      <c r="K15" s="340"/>
      <c r="L15" s="340"/>
      <c r="M15" s="341"/>
      <c r="N15" s="348"/>
      <c r="O15" s="349"/>
      <c r="P15" s="349"/>
      <c r="Q15" s="349"/>
      <c r="R15" s="350"/>
      <c r="S15" s="332"/>
      <c r="T15" s="334"/>
      <c r="U15" s="335"/>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2"/>
      <c r="C16" s="343"/>
      <c r="D16" s="343"/>
      <c r="E16" s="343"/>
      <c r="F16" s="343"/>
      <c r="G16" s="343"/>
      <c r="H16" s="343"/>
      <c r="I16" s="343"/>
      <c r="J16" s="343"/>
      <c r="K16" s="343"/>
      <c r="L16" s="343"/>
      <c r="M16" s="344"/>
      <c r="N16" s="351"/>
      <c r="O16" s="352"/>
      <c r="P16" s="352"/>
      <c r="Q16" s="352"/>
      <c r="R16" s="353"/>
      <c r="S16" s="333"/>
      <c r="T16" s="334"/>
      <c r="U16" s="335"/>
      <c r="V16" s="31"/>
      <c r="W16" s="310" t="s">
        <v>1923</v>
      </c>
      <c r="X16" s="310"/>
      <c r="Y16" s="310"/>
      <c r="Z16" s="310"/>
      <c r="AA16" s="310"/>
      <c r="AB16" s="310"/>
      <c r="AC16" s="310"/>
      <c r="AD16" s="40"/>
      <c r="AE16" s="31"/>
      <c r="AF16" s="31"/>
      <c r="AG16" s="31"/>
      <c r="AH16" s="31"/>
      <c r="AI16" s="31"/>
      <c r="AJ16" s="31"/>
      <c r="AK16" s="454" t="str">
        <f>IFERROR(IF(N17="","",IF(N17&gt;=N14,"○","×")),"")</f>
        <v>○</v>
      </c>
    </row>
    <row r="17" spans="2:38" s="27" customFormat="1" ht="6.95" customHeight="1" thickBot="1">
      <c r="B17" s="336" t="s">
        <v>1949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31"/>
      <c r="W17" s="310"/>
      <c r="X17" s="310"/>
      <c r="Y17" s="310"/>
      <c r="Z17" s="310"/>
      <c r="AA17" s="310"/>
      <c r="AB17" s="310"/>
      <c r="AC17" s="310"/>
      <c r="AD17" s="40"/>
      <c r="AE17" s="31"/>
      <c r="AF17" s="31"/>
      <c r="AG17" s="31"/>
      <c r="AH17" s="31"/>
      <c r="AI17" s="31"/>
      <c r="AJ17" s="31"/>
      <c r="AK17" s="455"/>
    </row>
    <row r="18" spans="2:38" s="27"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31"/>
      <c r="W18" s="41"/>
      <c r="X18" s="41"/>
      <c r="Y18" s="41"/>
      <c r="Z18" s="41"/>
      <c r="AA18" s="41"/>
      <c r="AB18" s="41"/>
      <c r="AC18" s="41"/>
      <c r="AD18" s="41"/>
      <c r="AE18" s="31"/>
      <c r="AF18" s="31"/>
      <c r="AG18" s="31"/>
      <c r="AH18" s="31"/>
      <c r="AI18" s="31"/>
      <c r="AJ18" s="31"/>
      <c r="AK18" s="31"/>
      <c r="AL18" s="31"/>
    </row>
    <row r="19" spans="2:38" s="27"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18" t="s">
        <v>1943</v>
      </c>
      <c r="D22" s="518"/>
      <c r="E22" s="518"/>
      <c r="F22" s="518"/>
      <c r="G22" s="518"/>
      <c r="H22" s="518"/>
      <c r="I22" s="518"/>
      <c r="J22" s="518"/>
      <c r="K22" s="518"/>
      <c r="L22" s="518"/>
      <c r="M22" s="518"/>
      <c r="N22" s="518"/>
      <c r="O22" s="518"/>
      <c r="P22" s="518"/>
      <c r="Q22" s="518"/>
      <c r="R22" s="518"/>
      <c r="S22" s="518"/>
      <c r="T22" s="519"/>
      <c r="U22" s="470">
        <f>U23-U24-U25</f>
        <v>318897104</v>
      </c>
      <c r="V22" s="471"/>
      <c r="W22" s="471"/>
      <c r="X22" s="471"/>
      <c r="Y22" s="471"/>
      <c r="Z22" s="472"/>
      <c r="AA22" s="112" t="s">
        <v>13</v>
      </c>
      <c r="AB22" s="113" t="s">
        <v>1944</v>
      </c>
      <c r="AC22" s="454" t="str">
        <f>IF(U26="","",IF(U22="","",IF(U22&gt;=U26,"○","×")))</f>
        <v>○</v>
      </c>
    </row>
    <row r="23" spans="2:38" ht="15" customHeight="1" thickBot="1">
      <c r="B23" s="457"/>
      <c r="C23" s="458" t="s">
        <v>1945</v>
      </c>
      <c r="D23" s="458"/>
      <c r="E23" s="458"/>
      <c r="F23" s="458"/>
      <c r="G23" s="458"/>
      <c r="H23" s="458"/>
      <c r="I23" s="458"/>
      <c r="J23" s="458"/>
      <c r="K23" s="458"/>
      <c r="L23" s="458"/>
      <c r="M23" s="458"/>
      <c r="N23" s="458"/>
      <c r="O23" s="458"/>
      <c r="P23" s="458"/>
      <c r="Q23" s="458"/>
      <c r="R23" s="458"/>
      <c r="S23" s="458"/>
      <c r="T23" s="459"/>
      <c r="U23" s="460">
        <v>324012760</v>
      </c>
      <c r="V23" s="461"/>
      <c r="W23" s="461"/>
      <c r="X23" s="461"/>
      <c r="Y23" s="461"/>
      <c r="Z23" s="462"/>
      <c r="AA23" s="112" t="s">
        <v>13</v>
      </c>
      <c r="AB23" s="113"/>
      <c r="AC23" s="456"/>
    </row>
    <row r="24" spans="2:38" ht="15.75" customHeight="1" thickBot="1">
      <c r="B24" s="457"/>
      <c r="C24" s="463" t="s">
        <v>1953</v>
      </c>
      <c r="D24" s="463"/>
      <c r="E24" s="463"/>
      <c r="F24" s="463"/>
      <c r="G24" s="463"/>
      <c r="H24" s="463"/>
      <c r="I24" s="463"/>
      <c r="J24" s="463"/>
      <c r="K24" s="463"/>
      <c r="L24" s="463"/>
      <c r="M24" s="463"/>
      <c r="N24" s="463"/>
      <c r="O24" s="463"/>
      <c r="P24" s="463"/>
      <c r="Q24" s="463"/>
      <c r="R24" s="463"/>
      <c r="S24" s="463"/>
      <c r="T24" s="464"/>
      <c r="U24" s="465">
        <f>N17</f>
        <v>5000000</v>
      </c>
      <c r="V24" s="466"/>
      <c r="W24" s="466"/>
      <c r="X24" s="466"/>
      <c r="Y24" s="466"/>
      <c r="Z24" s="467"/>
      <c r="AA24" s="114" t="s">
        <v>13</v>
      </c>
      <c r="AB24" s="113"/>
      <c r="AC24" s="456"/>
    </row>
    <row r="25" spans="2:38" ht="23.25" customHeight="1" thickBot="1">
      <c r="B25" s="191"/>
      <c r="C25" s="473" t="s">
        <v>2020</v>
      </c>
      <c r="D25" s="474"/>
      <c r="E25" s="474"/>
      <c r="F25" s="474"/>
      <c r="G25" s="474"/>
      <c r="H25" s="474"/>
      <c r="I25" s="474"/>
      <c r="J25" s="474"/>
      <c r="K25" s="474"/>
      <c r="L25" s="474"/>
      <c r="M25" s="474"/>
      <c r="N25" s="474"/>
      <c r="O25" s="474"/>
      <c r="P25" s="474"/>
      <c r="Q25" s="474"/>
      <c r="R25" s="474"/>
      <c r="S25" s="474"/>
      <c r="T25" s="475"/>
      <c r="U25" s="476">
        <v>115656</v>
      </c>
      <c r="V25" s="477"/>
      <c r="W25" s="477"/>
      <c r="X25" s="477"/>
      <c r="Y25" s="477"/>
      <c r="Z25" s="478"/>
      <c r="AA25" s="112" t="s">
        <v>13</v>
      </c>
      <c r="AB25" s="113"/>
      <c r="AC25" s="456"/>
    </row>
    <row r="26" spans="2:38" ht="23.25" customHeight="1" thickBot="1">
      <c r="B26" s="111" t="s">
        <v>1946</v>
      </c>
      <c r="C26" s="468" t="s">
        <v>1947</v>
      </c>
      <c r="D26" s="469"/>
      <c r="E26" s="469"/>
      <c r="F26" s="469"/>
      <c r="G26" s="469"/>
      <c r="H26" s="469"/>
      <c r="I26" s="469"/>
      <c r="J26" s="469"/>
      <c r="K26" s="469"/>
      <c r="L26" s="469"/>
      <c r="M26" s="469"/>
      <c r="N26" s="469"/>
      <c r="O26" s="469"/>
      <c r="P26" s="469"/>
      <c r="Q26" s="469"/>
      <c r="R26" s="469"/>
      <c r="S26" s="469"/>
      <c r="T26" s="469"/>
      <c r="U26" s="470">
        <f>U27-U28-U29</f>
        <v>310254010</v>
      </c>
      <c r="V26" s="471"/>
      <c r="W26" s="471"/>
      <c r="X26" s="471"/>
      <c r="Y26" s="471"/>
      <c r="Z26" s="472"/>
      <c r="AA26" s="115" t="s">
        <v>13</v>
      </c>
      <c r="AB26" s="113" t="s">
        <v>1944</v>
      </c>
      <c r="AC26" s="455"/>
    </row>
    <row r="27" spans="2:38" ht="15" customHeight="1" thickBot="1">
      <c r="B27" s="508"/>
      <c r="C27" s="459" t="s">
        <v>1948</v>
      </c>
      <c r="D27" s="510"/>
      <c r="E27" s="510"/>
      <c r="F27" s="510"/>
      <c r="G27" s="510"/>
      <c r="H27" s="510"/>
      <c r="I27" s="510"/>
      <c r="J27" s="510"/>
      <c r="K27" s="510"/>
      <c r="L27" s="510"/>
      <c r="M27" s="510"/>
      <c r="N27" s="510"/>
      <c r="O27" s="510"/>
      <c r="P27" s="510"/>
      <c r="Q27" s="510"/>
      <c r="R27" s="510"/>
      <c r="S27" s="510"/>
      <c r="T27" s="511"/>
      <c r="U27" s="476">
        <v>323895307</v>
      </c>
      <c r="V27" s="477"/>
      <c r="W27" s="477"/>
      <c r="X27" s="477"/>
      <c r="Y27" s="477"/>
      <c r="Z27" s="478"/>
      <c r="AA27" s="112" t="s">
        <v>13</v>
      </c>
      <c r="AB27" s="116"/>
      <c r="AC27" s="116"/>
    </row>
    <row r="28" spans="2:38" ht="16.5" customHeight="1" thickBot="1">
      <c r="B28" s="508"/>
      <c r="C28" s="512" t="s">
        <v>1954</v>
      </c>
      <c r="D28" s="513"/>
      <c r="E28" s="513"/>
      <c r="F28" s="513"/>
      <c r="G28" s="513"/>
      <c r="H28" s="513"/>
      <c r="I28" s="513"/>
      <c r="J28" s="513"/>
      <c r="K28" s="513"/>
      <c r="L28" s="513"/>
      <c r="M28" s="513"/>
      <c r="N28" s="513"/>
      <c r="O28" s="513"/>
      <c r="P28" s="513"/>
      <c r="Q28" s="513"/>
      <c r="R28" s="513"/>
      <c r="S28" s="513"/>
      <c r="T28" s="514"/>
      <c r="U28" s="476">
        <v>112647</v>
      </c>
      <c r="V28" s="477"/>
      <c r="W28" s="477"/>
      <c r="X28" s="477"/>
      <c r="Y28" s="477"/>
      <c r="Z28" s="478"/>
      <c r="AA28" s="112" t="s">
        <v>13</v>
      </c>
      <c r="AB28" s="116"/>
      <c r="AC28" s="116"/>
    </row>
    <row r="29" spans="2:38" ht="24" customHeight="1" thickBot="1">
      <c r="B29" s="509"/>
      <c r="C29" s="473" t="s">
        <v>2021</v>
      </c>
      <c r="D29" s="474"/>
      <c r="E29" s="474"/>
      <c r="F29" s="474"/>
      <c r="G29" s="474"/>
      <c r="H29" s="474"/>
      <c r="I29" s="474"/>
      <c r="J29" s="474"/>
      <c r="K29" s="474"/>
      <c r="L29" s="474"/>
      <c r="M29" s="474"/>
      <c r="N29" s="474"/>
      <c r="O29" s="474"/>
      <c r="P29" s="474"/>
      <c r="Q29" s="474"/>
      <c r="R29" s="474"/>
      <c r="S29" s="474"/>
      <c r="T29" s="475"/>
      <c r="U29" s="515">
        <v>13528650</v>
      </c>
      <c r="V29" s="516"/>
      <c r="W29" s="516"/>
      <c r="X29" s="516"/>
      <c r="Y29" s="516"/>
      <c r="Z29" s="517"/>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83" t="s">
        <v>1990</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0" t="s">
        <v>1937</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20" t="s">
        <v>102</v>
      </c>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46">
        <v>7</v>
      </c>
      <c r="F53" s="447"/>
      <c r="G53" s="119" t="s">
        <v>51</v>
      </c>
      <c r="H53" s="446" t="s">
        <v>52</v>
      </c>
      <c r="I53" s="447"/>
      <c r="J53" s="119" t="s">
        <v>53</v>
      </c>
      <c r="K53" s="446" t="s">
        <v>52</v>
      </c>
      <c r="L53" s="447"/>
      <c r="M53" s="119" t="s">
        <v>54</v>
      </c>
      <c r="N53" s="118"/>
      <c r="O53" s="448" t="s">
        <v>55</v>
      </c>
      <c r="P53" s="448"/>
      <c r="Q53" s="448"/>
      <c r="R53" s="449" t="s">
        <v>61</v>
      </c>
      <c r="S53" s="449"/>
      <c r="T53" s="449"/>
      <c r="U53" s="449"/>
      <c r="V53" s="449"/>
      <c r="W53" s="449"/>
      <c r="X53" s="449"/>
      <c r="Y53" s="449"/>
      <c r="Z53" s="449"/>
      <c r="AA53" s="449"/>
      <c r="AB53" s="449"/>
      <c r="AC53" s="449"/>
      <c r="AD53" s="449"/>
      <c r="AE53" s="449"/>
      <c r="AF53" s="449"/>
      <c r="AG53" s="449"/>
      <c r="AH53" s="449"/>
      <c r="AI53" s="449"/>
      <c r="AJ53" s="120"/>
      <c r="AK53" s="65"/>
    </row>
    <row r="54" spans="2:37">
      <c r="B54" s="62"/>
      <c r="C54" s="121"/>
      <c r="D54" s="119"/>
      <c r="E54" s="119"/>
      <c r="F54" s="119"/>
      <c r="G54" s="119"/>
      <c r="H54" s="119"/>
      <c r="I54" s="119"/>
      <c r="J54" s="119"/>
      <c r="K54" s="119"/>
      <c r="L54" s="119"/>
      <c r="M54" s="119"/>
      <c r="N54" s="119"/>
      <c r="O54" s="450" t="s">
        <v>56</v>
      </c>
      <c r="P54" s="450"/>
      <c r="Q54" s="450"/>
      <c r="R54" s="451" t="s">
        <v>57</v>
      </c>
      <c r="S54" s="451"/>
      <c r="T54" s="452" t="s">
        <v>58</v>
      </c>
      <c r="U54" s="452"/>
      <c r="V54" s="452"/>
      <c r="W54" s="452"/>
      <c r="X54" s="452"/>
      <c r="Y54" s="453" t="s">
        <v>59</v>
      </c>
      <c r="Z54" s="453"/>
      <c r="AA54" s="452" t="s">
        <v>60</v>
      </c>
      <c r="AB54" s="452"/>
      <c r="AC54" s="452"/>
      <c r="AD54" s="452"/>
      <c r="AE54" s="452"/>
      <c r="AF54" s="452"/>
      <c r="AG54" s="452"/>
      <c r="AH54" s="452"/>
      <c r="AI54" s="452"/>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88" t="s">
        <v>55</v>
      </c>
      <c r="C58" s="288"/>
      <c r="D58" s="288"/>
      <c r="E58" s="286" t="s">
        <v>1908</v>
      </c>
      <c r="F58" s="286"/>
      <c r="G58" s="286"/>
      <c r="H58" s="439" t="str">
        <f>IF('別紙様式7-1（計画書）'!H63="","",'別紙様式7-1（計画書）'!H63)</f>
        <v>マルマルケアサービス</v>
      </c>
      <c r="I58" s="439"/>
      <c r="J58" s="439"/>
      <c r="K58" s="439"/>
      <c r="L58" s="439"/>
      <c r="M58" s="439"/>
      <c r="N58" s="439"/>
      <c r="O58" s="439"/>
      <c r="P58" s="439"/>
      <c r="Q58" s="439"/>
      <c r="R58" s="288" t="s">
        <v>1910</v>
      </c>
      <c r="S58" s="288"/>
      <c r="T58" s="288"/>
      <c r="U58" s="71" t="s">
        <v>1911</v>
      </c>
      <c r="V58" s="440">
        <f>IF('別紙様式7-1（計画書）'!V63="","",'別紙様式7-1（計画書）'!V63)</f>
        <v>100</v>
      </c>
      <c r="W58" s="440"/>
      <c r="X58" s="72" t="s">
        <v>1912</v>
      </c>
      <c r="Y58" s="440">
        <f>IF('別紙様式7-1（計画書）'!Y63="","",'別紙様式7-1（計画書）'!Y63)</f>
        <v>1234</v>
      </c>
      <c r="Z58" s="441"/>
      <c r="AG58" s="36"/>
      <c r="AH58" s="36"/>
      <c r="AI58" s="36"/>
    </row>
    <row r="59" spans="2:37">
      <c r="B59" s="288"/>
      <c r="C59" s="288"/>
      <c r="D59" s="288"/>
      <c r="E59" s="236" t="s">
        <v>1913</v>
      </c>
      <c r="F59" s="236"/>
      <c r="G59" s="236"/>
      <c r="H59" s="442" t="str">
        <f>IF('別紙様式7-1（計画書）'!H64="","",'別紙様式7-1（計画書）'!H64)</f>
        <v>○○ケアサービス</v>
      </c>
      <c r="I59" s="442"/>
      <c r="J59" s="442"/>
      <c r="K59" s="442"/>
      <c r="L59" s="442"/>
      <c r="M59" s="442"/>
      <c r="N59" s="442"/>
      <c r="O59" s="442"/>
      <c r="P59" s="442"/>
      <c r="Q59" s="442"/>
      <c r="R59" s="288"/>
      <c r="S59" s="288"/>
      <c r="T59" s="288"/>
      <c r="U59" s="443" t="str">
        <f>IF('別紙様式7-1（計画書）'!U64="","",'別紙様式7-1（計画書）'!U64)</f>
        <v>東京都千代田区霞が関 1－2－2　○○ビル18F</v>
      </c>
      <c r="V59" s="444"/>
      <c r="W59" s="444"/>
      <c r="X59" s="444"/>
      <c r="Y59" s="444"/>
      <c r="Z59" s="444"/>
      <c r="AA59" s="444"/>
      <c r="AB59" s="444"/>
      <c r="AC59" s="444"/>
      <c r="AD59" s="444"/>
      <c r="AE59" s="444"/>
      <c r="AF59" s="444"/>
      <c r="AG59" s="444"/>
      <c r="AH59" s="444"/>
      <c r="AI59" s="444"/>
      <c r="AJ59" s="444"/>
      <c r="AK59" s="445"/>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8" t="s">
        <v>1914</v>
      </c>
      <c r="C61" s="288"/>
      <c r="D61" s="288"/>
      <c r="E61" s="288" t="s">
        <v>57</v>
      </c>
      <c r="F61" s="288"/>
      <c r="G61" s="288"/>
      <c r="H61" s="437" t="str">
        <f>IF('別紙様式7-1（計画書）'!H66="","",'別紙様式7-1（計画書）'!H66)</f>
        <v>代表取締役</v>
      </c>
      <c r="I61" s="437"/>
      <c r="J61" s="437"/>
      <c r="K61" s="437"/>
      <c r="L61" s="437"/>
      <c r="M61" s="437"/>
      <c r="N61" s="437"/>
      <c r="O61" s="288" t="s">
        <v>1915</v>
      </c>
      <c r="P61" s="288"/>
      <c r="Q61" s="288"/>
      <c r="R61" s="286" t="s">
        <v>1908</v>
      </c>
      <c r="S61" s="286"/>
      <c r="T61" s="286"/>
      <c r="U61" s="438" t="str">
        <f>IF('別紙様式7-1（計画書）'!U66="","",'別紙様式7-1（計画書）'!U66)</f>
        <v>コウロウ　タロウ</v>
      </c>
      <c r="V61" s="438"/>
      <c r="W61" s="438"/>
      <c r="X61" s="438"/>
      <c r="Y61" s="438"/>
      <c r="Z61" s="438"/>
      <c r="AA61" s="438"/>
      <c r="AB61" s="238" t="s">
        <v>1917</v>
      </c>
      <c r="AC61" s="239"/>
      <c r="AD61" s="239"/>
      <c r="AE61" s="240"/>
      <c r="AF61" s="435" t="str">
        <f>IF('別紙様式7-1（計画書）'!AF66="","",'別紙様式7-1（計画書）'!AF66)</f>
        <v>03-XXXX-XXXX</v>
      </c>
      <c r="AG61" s="435"/>
      <c r="AH61" s="435"/>
      <c r="AI61" s="435"/>
      <c r="AJ61" s="435"/>
      <c r="AK61" s="435"/>
    </row>
    <row r="62" spans="2:37">
      <c r="B62" s="288"/>
      <c r="C62" s="288"/>
      <c r="D62" s="288"/>
      <c r="E62" s="288" t="s">
        <v>59</v>
      </c>
      <c r="F62" s="288"/>
      <c r="G62" s="288"/>
      <c r="H62" s="435" t="str">
        <f>IF('別紙様式7-1（計画書）'!H67="","",'別紙様式7-1（計画書）'!H67)</f>
        <v>厚労 花子</v>
      </c>
      <c r="I62" s="435"/>
      <c r="J62" s="435"/>
      <c r="K62" s="435"/>
      <c r="L62" s="435"/>
      <c r="M62" s="435"/>
      <c r="N62" s="435"/>
      <c r="O62" s="288"/>
      <c r="P62" s="288"/>
      <c r="Q62" s="288"/>
      <c r="R62" s="236" t="s">
        <v>59</v>
      </c>
      <c r="S62" s="236"/>
      <c r="T62" s="236"/>
      <c r="U62" s="436" t="str">
        <f>IF('別紙様式7-1（計画書）'!U67="","",'別紙様式7-1（計画書）'!U67)</f>
        <v>厚労 太郎</v>
      </c>
      <c r="V62" s="436"/>
      <c r="W62" s="436"/>
      <c r="X62" s="436"/>
      <c r="Y62" s="436"/>
      <c r="Z62" s="436"/>
      <c r="AA62" s="436"/>
      <c r="AB62" s="238" t="s">
        <v>1920</v>
      </c>
      <c r="AC62" s="239"/>
      <c r="AD62" s="239"/>
      <c r="AE62" s="240"/>
      <c r="AF62" s="437" t="str">
        <f>IF('別紙様式7-1（計画書）'!AF67="","",'別紙様式7-1（計画書）'!AF67)</f>
        <v>aaa@aaa.aa.jp</v>
      </c>
      <c r="AG62" s="437"/>
      <c r="AH62" s="437"/>
      <c r="AI62" s="437"/>
      <c r="AJ62" s="437"/>
      <c r="AK62" s="437"/>
    </row>
    <row r="64" spans="2:37" ht="33" customHeight="1" thickBot="1">
      <c r="B64" s="283" t="s">
        <v>2019</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4.25" thickBot="1">
      <c r="B65" s="524" t="s">
        <v>19</v>
      </c>
      <c r="C65" s="525"/>
      <c r="D65" s="525"/>
      <c r="E65" s="526"/>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77" t="str">
        <f>IFERROR(IF(COUNTIF(AM66:AM89,TRUE)&gt;=1,"○","×"),"")</f>
        <v>○</v>
      </c>
    </row>
    <row r="66" spans="2:39" ht="13.5" customHeight="1">
      <c r="B66" s="218" t="s">
        <v>21</v>
      </c>
      <c r="C66" s="219"/>
      <c r="D66" s="219"/>
      <c r="E66" s="521"/>
      <c r="F66" s="78"/>
      <c r="G66" s="224" t="s">
        <v>22</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22"/>
      <c r="F67" s="79"/>
      <c r="G67" s="231" t="s">
        <v>23</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22"/>
      <c r="F68" s="79"/>
      <c r="G68" s="231" t="s">
        <v>24</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3"/>
      <c r="F69" s="81"/>
      <c r="G69" s="233" t="s">
        <v>25</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26</v>
      </c>
      <c r="C70" s="219"/>
      <c r="D70" s="219"/>
      <c r="E70" s="521"/>
      <c r="F70" s="83"/>
      <c r="G70" s="230" t="s">
        <v>27</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22"/>
      <c r="F71" s="79"/>
      <c r="G71" s="231" t="s">
        <v>28</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22"/>
      <c r="F72" s="79"/>
      <c r="G72" s="231" t="s">
        <v>29</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3"/>
      <c r="F73" s="86"/>
      <c r="G73" s="232" t="s">
        <v>30</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31</v>
      </c>
      <c r="C74" s="219"/>
      <c r="D74" s="219"/>
      <c r="E74" s="521"/>
      <c r="F74" s="87"/>
      <c r="G74" s="230" t="s">
        <v>32</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22"/>
      <c r="F75" s="79"/>
      <c r="G75" s="231" t="s">
        <v>33</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22"/>
      <c r="F76" s="79"/>
      <c r="G76" s="231" t="s">
        <v>34</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3"/>
      <c r="F77" s="81"/>
      <c r="G77" s="228" t="s">
        <v>35</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36</v>
      </c>
      <c r="C78" s="219"/>
      <c r="D78" s="219"/>
      <c r="E78" s="521"/>
      <c r="F78" s="83"/>
      <c r="G78" s="226" t="s">
        <v>37</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22"/>
      <c r="F79" s="79"/>
      <c r="G79" s="227" t="s">
        <v>38</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22"/>
      <c r="F80" s="79"/>
      <c r="G80" s="227" t="s">
        <v>39</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3"/>
      <c r="F81" s="86"/>
      <c r="G81" s="228" t="s">
        <v>40</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41</v>
      </c>
      <c r="C82" s="219"/>
      <c r="D82" s="219"/>
      <c r="E82" s="521"/>
      <c r="F82" s="87"/>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22"/>
      <c r="F83" s="79"/>
      <c r="G83" s="227" t="s">
        <v>43</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22"/>
      <c r="F84" s="79"/>
      <c r="G84" s="227" t="s">
        <v>44</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3"/>
      <c r="F85" s="86"/>
      <c r="G85" s="228" t="s">
        <v>45</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46</v>
      </c>
      <c r="C86" s="219"/>
      <c r="D86" s="219"/>
      <c r="E86" s="521"/>
      <c r="F86" s="87"/>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1</v>
      </c>
    </row>
    <row r="87" spans="2:39" ht="13.5" customHeight="1">
      <c r="B87" s="220"/>
      <c r="C87" s="221"/>
      <c r="D87" s="221"/>
      <c r="E87" s="522"/>
      <c r="F87" s="79"/>
      <c r="G87" s="227" t="s">
        <v>48</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22"/>
      <c r="F88" s="79"/>
      <c r="G88" s="227" t="s">
        <v>49</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3"/>
      <c r="F89" s="90"/>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168"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169"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170"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171"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172"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173"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174"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175"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176"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177"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178"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179"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180"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181"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182"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183"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184"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185"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186"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187"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188"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1" t="s">
        <v>71</v>
      </c>
      <c r="E4" s="532"/>
      <c r="F4" s="7" t="s">
        <v>72</v>
      </c>
      <c r="G4" s="9" t="s">
        <v>73</v>
      </c>
      <c r="H4" s="9" t="s">
        <v>74</v>
      </c>
      <c r="I4" s="9" t="s">
        <v>75</v>
      </c>
    </row>
    <row r="5" spans="1:9" ht="118.5" customHeight="1">
      <c r="A5" s="8" t="s">
        <v>76</v>
      </c>
      <c r="B5" s="21" t="s">
        <v>77</v>
      </c>
      <c r="C5" s="22" t="s">
        <v>78</v>
      </c>
      <c r="D5" s="533" t="s">
        <v>1957</v>
      </c>
      <c r="E5" s="534"/>
      <c r="F5" s="22" t="s">
        <v>1958</v>
      </c>
      <c r="G5" s="22" t="s">
        <v>79</v>
      </c>
      <c r="H5" s="22" t="s">
        <v>1959</v>
      </c>
      <c r="I5" s="22" t="s">
        <v>1960</v>
      </c>
    </row>
    <row r="6" spans="1:9" ht="135.75" customHeight="1">
      <c r="A6" s="8" t="s">
        <v>76</v>
      </c>
      <c r="B6" s="21" t="s">
        <v>80</v>
      </c>
      <c r="C6" s="22" t="s">
        <v>1961</v>
      </c>
      <c r="D6" s="533" t="s">
        <v>1962</v>
      </c>
      <c r="E6" s="534"/>
      <c r="F6" s="22" t="s">
        <v>1963</v>
      </c>
      <c r="G6" s="22" t="s">
        <v>81</v>
      </c>
      <c r="H6" s="22" t="s">
        <v>1964</v>
      </c>
      <c r="I6" s="22" t="s">
        <v>1960</v>
      </c>
    </row>
    <row r="7" spans="1:9" ht="175.5" customHeight="1">
      <c r="A7" s="8" t="s">
        <v>82</v>
      </c>
      <c r="B7" s="21" t="s">
        <v>83</v>
      </c>
      <c r="C7" s="22" t="s">
        <v>1965</v>
      </c>
      <c r="D7" s="533" t="s">
        <v>1966</v>
      </c>
      <c r="E7" s="534"/>
      <c r="F7" s="22" t="s">
        <v>1967</v>
      </c>
      <c r="G7" s="22" t="s">
        <v>84</v>
      </c>
      <c r="H7" s="22" t="s">
        <v>1968</v>
      </c>
      <c r="I7" s="22" t="s">
        <v>1969</v>
      </c>
    </row>
    <row r="8" spans="1:9" ht="155.25" customHeight="1">
      <c r="A8" s="8" t="s">
        <v>85</v>
      </c>
      <c r="B8" s="20"/>
      <c r="C8" s="22" t="s">
        <v>1970</v>
      </c>
      <c r="D8" s="533" t="s">
        <v>1971</v>
      </c>
      <c r="E8" s="534"/>
      <c r="F8" s="22" t="s">
        <v>1972</v>
      </c>
      <c r="G8" s="22" t="s">
        <v>86</v>
      </c>
      <c r="H8" s="22" t="s">
        <v>1973</v>
      </c>
      <c r="I8" s="22" t="s">
        <v>1974</v>
      </c>
    </row>
    <row r="9" spans="1:9" ht="150.75" customHeight="1">
      <c r="A9" s="8" t="s">
        <v>87</v>
      </c>
      <c r="B9" s="20"/>
      <c r="C9" s="22" t="s">
        <v>88</v>
      </c>
      <c r="D9" s="533" t="s">
        <v>1975</v>
      </c>
      <c r="E9" s="534"/>
      <c r="F9" s="22" t="s">
        <v>1976</v>
      </c>
      <c r="G9" s="22" t="s">
        <v>89</v>
      </c>
      <c r="H9" s="22" t="s">
        <v>1977</v>
      </c>
      <c r="I9" s="22" t="s">
        <v>1978</v>
      </c>
    </row>
    <row r="10" spans="1:9" ht="78" customHeight="1">
      <c r="A10" s="527" t="s">
        <v>2017</v>
      </c>
      <c r="B10" s="527"/>
      <c r="C10" s="527"/>
      <c r="D10" s="527"/>
      <c r="E10" s="527"/>
      <c r="F10" s="527"/>
      <c r="G10" s="527"/>
      <c r="H10" s="527"/>
      <c r="I10" s="527"/>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6" t="s">
        <v>2005</v>
      </c>
      <c r="B17" s="537"/>
      <c r="C17" s="16" t="s">
        <v>70</v>
      </c>
      <c r="D17" s="17" t="s">
        <v>2016</v>
      </c>
      <c r="E17" s="17" t="s">
        <v>2007</v>
      </c>
      <c r="F17" s="17" t="s">
        <v>2006</v>
      </c>
      <c r="G17" s="11"/>
      <c r="H17" s="11"/>
      <c r="I17" s="11"/>
    </row>
    <row r="18" spans="1:9" ht="115.5" customHeight="1">
      <c r="A18" s="538" t="s">
        <v>2008</v>
      </c>
      <c r="B18" s="537"/>
      <c r="C18" s="18" t="s">
        <v>1965</v>
      </c>
      <c r="D18" s="18" t="s">
        <v>1968</v>
      </c>
      <c r="E18" s="18" t="s">
        <v>2011</v>
      </c>
      <c r="F18" s="18" t="s">
        <v>2012</v>
      </c>
      <c r="G18" s="11"/>
      <c r="H18" s="11"/>
      <c r="I18" s="11"/>
    </row>
    <row r="19" spans="1:9" ht="93" customHeight="1">
      <c r="A19" s="538" t="s">
        <v>2009</v>
      </c>
      <c r="B19" s="537"/>
      <c r="C19" s="18" t="s">
        <v>1970</v>
      </c>
      <c r="D19" s="18" t="s">
        <v>1973</v>
      </c>
      <c r="E19" s="18" t="s">
        <v>2013</v>
      </c>
      <c r="F19" s="19" t="s">
        <v>2015</v>
      </c>
      <c r="G19" s="4"/>
      <c r="H19" s="4"/>
      <c r="I19" s="4"/>
    </row>
    <row r="20" spans="1:9" ht="95.25" customHeight="1">
      <c r="A20" s="538" t="s">
        <v>2010</v>
      </c>
      <c r="B20" s="537"/>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35" t="s">
        <v>2017</v>
      </c>
      <c r="B22" s="535"/>
      <c r="C22" s="535"/>
      <c r="D22" s="535"/>
      <c r="E22" s="535"/>
      <c r="F22" s="535"/>
      <c r="G22" s="535"/>
      <c r="H22" s="535"/>
      <c r="I22" s="535"/>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algorithmName="SHA-512" hashValue="W04tL0Iv2YGDm1WrAhR8QLoqf9Qng400PXR9vBI5kX2kqNFZhxjZ6gh2zwTAy1b4EJ6ifRJYPXJYWgsY7Dyw/A==" saltValue="j67c9GlagrlJz3475rGQGg==" spinCount="100000" sheet="1" objects="1" scenarios="1"/>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畠中　絵里花</dc:creator>
  <cp:lastModifiedBy>畠中　絵里花</cp:lastModifiedBy>
  <cp:lastPrinted>2024-03-04T10:50:06Z</cp:lastPrinted>
  <dcterms:created xsi:type="dcterms:W3CDTF">2015-06-05T18:19:34Z</dcterms:created>
  <dcterms:modified xsi:type="dcterms:W3CDTF">2025-07-03T07:24:04Z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