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6825" windowHeight="4500" activeTab="12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" sheetId="6" r:id="rId6"/>
    <sheet name="表７" sheetId="7" r:id="rId7"/>
    <sheet name="表８" sheetId="8" r:id="rId8"/>
    <sheet name="表９" sheetId="9" r:id="rId9"/>
    <sheet name="表１０" sheetId="10" r:id="rId10"/>
    <sheet name="表１１" sheetId="11" r:id="rId11"/>
    <sheet name="表１２" sheetId="12" r:id="rId12"/>
    <sheet name="表１３" sheetId="13" r:id="rId13"/>
    <sheet name="表１４" sheetId="14" r:id="rId14"/>
    <sheet name="表１５" sheetId="15" r:id="rId15"/>
  </sheets>
  <definedNames>
    <definedName name="_xlnm.Print_Area" localSheetId="12">'表１３'!$A$1:$AA$18</definedName>
  </definedNames>
  <calcPr fullCalcOnLoad="1"/>
</workbook>
</file>

<file path=xl/sharedStrings.xml><?xml version="1.0" encoding="utf-8"?>
<sst xmlns="http://schemas.openxmlformats.org/spreadsheetml/2006/main" count="685" uniqueCount="234">
  <si>
    <t>調査年</t>
  </si>
  <si>
    <t>事業所数</t>
  </si>
  <si>
    <t>増減数</t>
  </si>
  <si>
    <t>対前回</t>
  </si>
  <si>
    <t>年平均</t>
  </si>
  <si>
    <t>増減率</t>
  </si>
  <si>
    <t>従業者数</t>
  </si>
  <si>
    <t>平成８年</t>
  </si>
  <si>
    <t>平成１３年</t>
  </si>
  <si>
    <t>表１　福岡市の事業所数及び従業者数の推移</t>
  </si>
  <si>
    <t>表２　産業（大分類）別事業所数及び男女別従業者数</t>
  </si>
  <si>
    <t>産業（大分類）</t>
  </si>
  <si>
    <t>構成比</t>
  </si>
  <si>
    <t>総数</t>
  </si>
  <si>
    <t>男</t>
  </si>
  <si>
    <t>女</t>
  </si>
  <si>
    <t>全産業</t>
  </si>
  <si>
    <t>農林漁業</t>
  </si>
  <si>
    <t>第１次</t>
  </si>
  <si>
    <t>第２次</t>
  </si>
  <si>
    <t>第３次</t>
  </si>
  <si>
    <t>非農林漁業</t>
  </si>
  <si>
    <t>鉱業</t>
  </si>
  <si>
    <t>建設業</t>
  </si>
  <si>
    <t>製造業</t>
  </si>
  <si>
    <t>電気・ガス・熱供給・水道業</t>
  </si>
  <si>
    <t>運輸・通信業</t>
  </si>
  <si>
    <t>卸売・小売業，飲食店</t>
  </si>
  <si>
    <t>金融・保険業</t>
  </si>
  <si>
    <t>不動産業</t>
  </si>
  <si>
    <t>サービス業</t>
  </si>
  <si>
    <t>公務</t>
  </si>
  <si>
    <t>表３　「サービス業」の産業中分類別事業所数及び従業者数</t>
  </si>
  <si>
    <t>中分類</t>
  </si>
  <si>
    <t>増加寄与率</t>
  </si>
  <si>
    <t>洗濯・理容・浴場業</t>
  </si>
  <si>
    <t>駐車場業</t>
  </si>
  <si>
    <t>その他の生活関連サービス業</t>
  </si>
  <si>
    <t>旅館，その他の宿泊所</t>
  </si>
  <si>
    <t>娯楽業（映画・ビデオ制作業を除く）</t>
  </si>
  <si>
    <t>自動車整備業</t>
  </si>
  <si>
    <t>機械・家具等修理業（別掲を除く）</t>
  </si>
  <si>
    <t>物品賃貸業</t>
  </si>
  <si>
    <t>映画・ビデオ制作業</t>
  </si>
  <si>
    <t>放送業</t>
  </si>
  <si>
    <t>情報サービス・調査業</t>
  </si>
  <si>
    <t>広告業</t>
  </si>
  <si>
    <t>専門サービス業（他に分類されないもの）</t>
  </si>
  <si>
    <t>協同組合（他に分類されないもの）</t>
  </si>
  <si>
    <t>その他の事業サービス業</t>
  </si>
  <si>
    <t>廃棄物処理業</t>
  </si>
  <si>
    <t>医療業</t>
  </si>
  <si>
    <t>保健衛生</t>
  </si>
  <si>
    <t>社会保険，社会福祉</t>
  </si>
  <si>
    <t>教育</t>
  </si>
  <si>
    <t>学術研究機関</t>
  </si>
  <si>
    <t>宗教</t>
  </si>
  <si>
    <t>政治・経済・文化団体</t>
  </si>
  <si>
    <t>その他のサービス業</t>
  </si>
  <si>
    <t>対前回増減数</t>
  </si>
  <si>
    <t>表４　１事業所当たり平均従業者数</t>
  </si>
  <si>
    <t>表５　経営組織別事業所数及び男女別従業者数</t>
  </si>
  <si>
    <t>経営組織</t>
  </si>
  <si>
    <t>国・地方公共団体等</t>
  </si>
  <si>
    <t>総　数</t>
  </si>
  <si>
    <t>民　営</t>
  </si>
  <si>
    <t>　法人</t>
  </si>
  <si>
    <t>　法人でない団体</t>
  </si>
  <si>
    <t>　個人</t>
  </si>
  <si>
    <t>表６　従業者規模別事業所数及び男女別従業者数</t>
  </si>
  <si>
    <t>従業者規模</t>
  </si>
  <si>
    <t>４人以下</t>
  </si>
  <si>
    <t>５～９人</t>
  </si>
  <si>
    <t>１０～１９人</t>
  </si>
  <si>
    <t>２０～２９人</t>
  </si>
  <si>
    <t>３０～４９人</t>
  </si>
  <si>
    <t>５０～９９人</t>
  </si>
  <si>
    <t>１００～２９９人</t>
  </si>
  <si>
    <t>３００人以上</t>
  </si>
  <si>
    <t>表７　区別事業所数及び男女別従業者数</t>
  </si>
  <si>
    <t>区別</t>
  </si>
  <si>
    <t>全市</t>
  </si>
  <si>
    <t>東区</t>
  </si>
  <si>
    <t>博多区</t>
  </si>
  <si>
    <t>中央区</t>
  </si>
  <si>
    <t>南区</t>
  </si>
  <si>
    <t>城南区</t>
  </si>
  <si>
    <t>早良区</t>
  </si>
  <si>
    <t>西区</t>
  </si>
  <si>
    <t>表８　産業（大分類），区別事業所数及び従業者数</t>
  </si>
  <si>
    <t>表９　産業（大分類），単独・本所・支所別事業所数（民営）</t>
  </si>
  <si>
    <t>うち会社</t>
  </si>
  <si>
    <t>単独事業所</t>
  </si>
  <si>
    <t>本所</t>
  </si>
  <si>
    <t>支所</t>
  </si>
  <si>
    <t>表１０　開設時期，単独・本所・支所別事業所数（民営）</t>
  </si>
  <si>
    <t>開設時期</t>
  </si>
  <si>
    <t>昭和２９年以前</t>
  </si>
  <si>
    <t>　　３０～３９年</t>
  </si>
  <si>
    <t>　　４０～４９年</t>
  </si>
  <si>
    <t>　　５０～５９年</t>
  </si>
  <si>
    <t>　　６０～平成６年</t>
  </si>
  <si>
    <t>平成７年</t>
  </si>
  <si>
    <t>平成９年</t>
  </si>
  <si>
    <t>平成１０年</t>
  </si>
  <si>
    <t>平成１１年</t>
  </si>
  <si>
    <t>平成１２年</t>
  </si>
  <si>
    <t>不詳</t>
  </si>
  <si>
    <t>表１１　資本金階級別単独及び本所の会社数</t>
  </si>
  <si>
    <t>資本金階級</t>
  </si>
  <si>
    <t>１００万円未満</t>
  </si>
  <si>
    <t>３，０００万～１億円未満</t>
  </si>
  <si>
    <t>５０億円以上</t>
  </si>
  <si>
    <t>表１２　福岡都市圏の地域，市町村別事業所数及び従業者数</t>
  </si>
  <si>
    <t>福岡都市圏</t>
  </si>
  <si>
    <t>福岡都市圏　　　地域・市町村</t>
  </si>
  <si>
    <t>福岡市</t>
  </si>
  <si>
    <t>筑紫地域</t>
  </si>
  <si>
    <t>糟屋地域</t>
  </si>
  <si>
    <t>宗像地域</t>
  </si>
  <si>
    <t>糸島地域</t>
  </si>
  <si>
    <t>　筑紫野市</t>
  </si>
  <si>
    <t>　春日市</t>
  </si>
  <si>
    <t>　大野城市</t>
  </si>
  <si>
    <t>　太宰府市</t>
  </si>
  <si>
    <t>　那珂川町</t>
  </si>
  <si>
    <t>　古賀市</t>
  </si>
  <si>
    <t>　宇美町</t>
  </si>
  <si>
    <t>　篠栗町</t>
  </si>
  <si>
    <t>　志免町</t>
  </si>
  <si>
    <t>　須恵町</t>
  </si>
  <si>
    <t>　新宮町</t>
  </si>
  <si>
    <t>　久山町</t>
  </si>
  <si>
    <t>　粕屋町</t>
  </si>
  <si>
    <t>　宗像市</t>
  </si>
  <si>
    <t>　福間町</t>
  </si>
  <si>
    <t>　津屋崎町</t>
  </si>
  <si>
    <t>　玄海町</t>
  </si>
  <si>
    <t>　大島村</t>
  </si>
  <si>
    <t>　前原市</t>
  </si>
  <si>
    <t>　二丈町</t>
  </si>
  <si>
    <t>　志摩町</t>
  </si>
  <si>
    <t>表１３　福岡都市圏の産業（大分類）別事業所数及び従業者数</t>
  </si>
  <si>
    <t>表１４　１４大都市別事業所数及び従業者数</t>
  </si>
  <si>
    <t>都市名</t>
  </si>
  <si>
    <t>札幌市</t>
  </si>
  <si>
    <t>仙台市</t>
  </si>
  <si>
    <t>千葉市</t>
  </si>
  <si>
    <t>東京都（区部）</t>
  </si>
  <si>
    <t>さいたま市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</si>
  <si>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</si>
  <si>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</si>
  <si>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</si>
  <si>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</si>
  <si>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</si>
  <si>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</si>
  <si>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</si>
  <si>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</si>
  <si>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第１次産業</t>
  </si>
  <si>
    <t>第２次産業</t>
  </si>
  <si>
    <t>第３次産業</t>
  </si>
  <si>
    <t>表１５　産業（大分類），１４大都市別事業所数及び従業者数</t>
  </si>
  <si>
    <t>横浜市</t>
  </si>
  <si>
    <t>筑紫野市</t>
  </si>
  <si>
    <t>春日市</t>
  </si>
  <si>
    <t>大野城市</t>
  </si>
  <si>
    <t>太宰府市</t>
  </si>
  <si>
    <t>那珂川町</t>
  </si>
  <si>
    <t>宇美町</t>
  </si>
  <si>
    <t>篠栗町</t>
  </si>
  <si>
    <t>志免町</t>
  </si>
  <si>
    <t>古賀市</t>
  </si>
  <si>
    <t>久山町</t>
  </si>
  <si>
    <t>粕屋町</t>
  </si>
  <si>
    <t>宗像市</t>
  </si>
  <si>
    <t>福間町</t>
  </si>
  <si>
    <t>津屋崎町</t>
  </si>
  <si>
    <t>玄海町</t>
  </si>
  <si>
    <t>大島村</t>
  </si>
  <si>
    <t>前原市</t>
  </si>
  <si>
    <t>二丈町</t>
  </si>
  <si>
    <t>志摩町</t>
  </si>
  <si>
    <t>須恵町</t>
  </si>
  <si>
    <t>新宮町</t>
  </si>
  <si>
    <t>１００万～５００万円未満</t>
  </si>
  <si>
    <t>５００万～１，０００万円未満</t>
  </si>
  <si>
    <t>１，０００万～３，０００万円未満</t>
  </si>
  <si>
    <t>１億～１０億円未満</t>
  </si>
  <si>
    <t>１０億～５０億円未満</t>
  </si>
  <si>
    <t>資料：総務省統計局（事業所・企業統計調査報告）</t>
  </si>
  <si>
    <t>昭和56年</t>
  </si>
  <si>
    <t>昭和61年</t>
  </si>
  <si>
    <t>平成3年</t>
  </si>
  <si>
    <t>平成8年</t>
  </si>
  <si>
    <t>平成13年</t>
  </si>
  <si>
    <t>%</t>
  </si>
  <si>
    <t>%</t>
  </si>
  <si>
    <t>A～M</t>
  </si>
  <si>
    <t>A～C</t>
  </si>
  <si>
    <t>D～M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</si>
  <si>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</si>
  <si>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</si>
  <si>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</si>
  <si>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</si>
  <si>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</si>
  <si>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</si>
  <si>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</si>
  <si>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</si>
  <si>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</si>
  <si>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</si>
  <si>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A～M</t>
  </si>
  <si>
    <t>A～M</t>
  </si>
  <si>
    <t>A～L</t>
  </si>
  <si>
    <t>D～L</t>
  </si>
  <si>
    <t>%</t>
  </si>
  <si>
    <t>%</t>
  </si>
  <si>
    <t>A～M</t>
  </si>
  <si>
    <t>A～C</t>
  </si>
  <si>
    <t>D～M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</si>
  <si>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</si>
  <si>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</si>
  <si>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</si>
  <si>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</si>
  <si>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</si>
  <si>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</si>
  <si>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</si>
  <si>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</si>
  <si>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</si>
  <si>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</si>
  <si>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(大分類)　　　　産業</t>
  </si>
  <si>
    <t>東京都(区部)</t>
  </si>
  <si>
    <t>A～C</t>
  </si>
  <si>
    <t>D～F</t>
  </si>
  <si>
    <t>G～M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</si>
</sst>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%"/>
    <numFmt numFmtId="178" formatCode="#,##0.0;[Red]\-#,##0.0"/>
    <numFmt numFmtId="179" formatCode="[DBNum3][$-411]0"/>
    <numFmt numFmtId="180" formatCode="#,##0.0"/>
  </numFmts>
  <fonts count="6">
    <font>
      <sz val="14"/>
      <name val="ＭＳ ゴシック"/>
      <family val="3"/>
    </font>
    <font>
      <sz val="7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5" fontId="4" fillId="0" borderId="1" xfId="0" applyNumberFormat="1" applyFont="1" applyBorder="1" applyAlignment="1">
      <alignment horizontal="center" vertical="center" shrinkToFit="1"/>
    </xf>
    <xf numFmtId="5" fontId="4" fillId="0" borderId="2" xfId="0" applyNumberFormat="1" applyFont="1" applyBorder="1" applyAlignment="1">
      <alignment horizontal="center" vertical="center" shrinkToFit="1"/>
    </xf>
    <xf numFmtId="5" fontId="4" fillId="0" borderId="0" xfId="0" applyNumberFormat="1" applyFont="1" applyAlignment="1">
      <alignment horizontal="center" vertical="center" shrinkToFit="1"/>
    </xf>
    <xf numFmtId="0" fontId="4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3" fontId="4" fillId="0" borderId="0" xfId="0" applyNumberFormat="1" applyFont="1" applyAlignment="1">
      <alignment horizontal="right" vertical="center"/>
    </xf>
    <xf numFmtId="180" fontId="4" fillId="0" borderId="0" xfId="0" applyNumberFormat="1" applyFont="1" applyAlignment="1">
      <alignment horizontal="right" vertical="center"/>
    </xf>
    <xf numFmtId="0" fontId="4" fillId="0" borderId="5" xfId="0" applyFont="1" applyBorder="1" applyAlignment="1">
      <alignment horizontal="distributed" vertical="center"/>
    </xf>
    <xf numFmtId="3" fontId="4" fillId="0" borderId="6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shrinkToFit="1"/>
    </xf>
    <xf numFmtId="3" fontId="4" fillId="0" borderId="13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6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180" fontId="4" fillId="0" borderId="12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distributed" vertical="center"/>
    </xf>
    <xf numFmtId="179" fontId="4" fillId="0" borderId="0" xfId="0" applyNumberFormat="1" applyFont="1" applyAlignment="1">
      <alignment horizontal="center" vertical="center"/>
    </xf>
    <xf numFmtId="179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horizontal="distributed" vertical="center"/>
    </xf>
    <xf numFmtId="180" fontId="4" fillId="0" borderId="11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13" xfId="0" applyNumberFormat="1" applyFont="1" applyBorder="1" applyAlignment="1">
      <alignment vertical="center"/>
    </xf>
    <xf numFmtId="0" fontId="4" fillId="0" borderId="6" xfId="0" applyFont="1" applyBorder="1" applyAlignment="1">
      <alignment horizontal="distributed" vertical="center"/>
    </xf>
    <xf numFmtId="180" fontId="4" fillId="0" borderId="14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8" fontId="4" fillId="0" borderId="11" xfId="0" applyNumberFormat="1" applyFont="1" applyBorder="1" applyAlignment="1">
      <alignment vertical="center"/>
    </xf>
    <xf numFmtId="38" fontId="4" fillId="0" borderId="13" xfId="0" applyNumberFormat="1" applyFont="1" applyBorder="1" applyAlignment="1">
      <alignment vertical="center"/>
    </xf>
    <xf numFmtId="38" fontId="4" fillId="0" borderId="14" xfId="0" applyNumberFormat="1" applyFont="1" applyBorder="1" applyAlignment="1">
      <alignment vertical="center"/>
    </xf>
    <xf numFmtId="38" fontId="4" fillId="0" borderId="6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vertical="center"/>
    </xf>
    <xf numFmtId="178" fontId="4" fillId="0" borderId="6" xfId="0" applyNumberFormat="1" applyFont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8" fontId="3" fillId="0" borderId="13" xfId="0" applyNumberFormat="1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180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78" fontId="4" fillId="0" borderId="5" xfId="0" applyNumberFormat="1" applyFont="1" applyBorder="1" applyAlignment="1">
      <alignment vertical="center"/>
    </xf>
    <xf numFmtId="38" fontId="4" fillId="0" borderId="12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38" fontId="4" fillId="0" borderId="0" xfId="0" applyNumberFormat="1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4" xfId="0" applyFont="1" applyBorder="1" applyAlignment="1">
      <alignment horizontal="distributed"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5" fontId="4" fillId="0" borderId="1" xfId="0" applyNumberFormat="1" applyFont="1" applyBorder="1" applyAlignment="1">
      <alignment horizontal="center" vertical="center" shrinkToFit="1"/>
    </xf>
    <xf numFmtId="5" fontId="4" fillId="0" borderId="8" xfId="0" applyNumberFormat="1" applyFont="1" applyBorder="1" applyAlignment="1">
      <alignment horizontal="center" vertical="center" shrinkToFit="1"/>
    </xf>
    <xf numFmtId="5" fontId="4" fillId="0" borderId="2" xfId="0" applyNumberFormat="1" applyFont="1" applyBorder="1" applyAlignment="1">
      <alignment horizontal="center" vertical="center" shrinkToFit="1"/>
    </xf>
    <xf numFmtId="5" fontId="4" fillId="0" borderId="10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distributed" vertical="center" shrinkToFit="1"/>
    </xf>
    <xf numFmtId="0" fontId="4" fillId="0" borderId="5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255" wrapText="1" shrinkToFit="1"/>
    </xf>
    <xf numFmtId="0" fontId="4" fillId="0" borderId="13" xfId="0" applyFont="1" applyBorder="1" applyAlignment="1">
      <alignment horizontal="center" vertical="center" textRotation="255" wrapText="1" shrinkToFit="1"/>
    </xf>
    <xf numFmtId="0" fontId="4" fillId="0" borderId="14" xfId="0" applyFont="1" applyBorder="1" applyAlignment="1">
      <alignment horizontal="center" vertical="center" textRotation="255" wrapText="1" shrinkToFit="1"/>
    </xf>
    <xf numFmtId="0" fontId="3" fillId="0" borderId="0" xfId="0" applyFont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pane xSplit="1" ySplit="4" topLeftCell="B5" activePane="bottomRight" state="frozen"/>
      <selection pane="topLeft" activeCell="Z22" sqref="Z22"/>
      <selection pane="topRight" activeCell="Z22" sqref="Z22"/>
      <selection pane="bottomLeft" activeCell="Z22" sqref="Z22"/>
      <selection pane="bottomRight" activeCell="C21" sqref="C21"/>
    </sheetView>
  </sheetViews>
  <sheetFormatPr defaultColWidth="8.66015625" defaultRowHeight="18"/>
  <cols>
    <col min="1" max="1" width="9" style="1" customWidth="1"/>
    <col min="2" max="3" width="8" style="1" customWidth="1"/>
    <col min="4" max="5" width="6" style="1" customWidth="1"/>
    <col min="6" max="7" width="8" style="1" customWidth="1"/>
    <col min="8" max="9" width="6" style="1" customWidth="1"/>
    <col min="10" max="10" width="2.83203125" style="1" customWidth="1"/>
    <col min="11" max="16384" width="8.83203125" style="1" customWidth="1"/>
  </cols>
  <sheetData>
    <row r="1" spans="1:9" ht="36.75" customHeight="1">
      <c r="A1" s="96" t="s">
        <v>9</v>
      </c>
      <c r="B1" s="96"/>
      <c r="C1" s="96"/>
      <c r="D1" s="96"/>
      <c r="E1" s="96"/>
      <c r="F1" s="96"/>
      <c r="G1" s="96"/>
      <c r="H1" s="96"/>
      <c r="I1" s="96"/>
    </row>
    <row r="2" spans="1:9" s="4" customFormat="1" ht="23.25" customHeight="1">
      <c r="A2" s="104" t="s">
        <v>0</v>
      </c>
      <c r="B2" s="97" t="s">
        <v>1</v>
      </c>
      <c r="C2" s="98"/>
      <c r="D2" s="98"/>
      <c r="E2" s="98"/>
      <c r="F2" s="97" t="s">
        <v>6</v>
      </c>
      <c r="G2" s="98"/>
      <c r="H2" s="98"/>
      <c r="I2" s="99"/>
    </row>
    <row r="3" spans="1:9" s="7" customFormat="1" ht="23.25" customHeight="1">
      <c r="A3" s="104"/>
      <c r="B3" s="101"/>
      <c r="C3" s="100" t="s">
        <v>2</v>
      </c>
      <c r="D3" s="100" t="s">
        <v>5</v>
      </c>
      <c r="E3" s="100"/>
      <c r="F3" s="101"/>
      <c r="G3" s="100" t="s">
        <v>2</v>
      </c>
      <c r="H3" s="102" t="s">
        <v>5</v>
      </c>
      <c r="I3" s="103"/>
    </row>
    <row r="4" spans="1:9" s="7" customFormat="1" ht="23.25" customHeight="1">
      <c r="A4" s="104"/>
      <c r="B4" s="100"/>
      <c r="C4" s="100"/>
      <c r="D4" s="5" t="s">
        <v>3</v>
      </c>
      <c r="E4" s="5" t="s">
        <v>4</v>
      </c>
      <c r="F4" s="100"/>
      <c r="G4" s="100"/>
      <c r="H4" s="5" t="s">
        <v>3</v>
      </c>
      <c r="I4" s="6" t="s">
        <v>4</v>
      </c>
    </row>
    <row r="5" spans="1:9" s="10" customFormat="1" ht="11.25" customHeight="1">
      <c r="A5" s="8"/>
      <c r="B5" s="9"/>
      <c r="C5" s="9"/>
      <c r="D5" s="9" t="s">
        <v>195</v>
      </c>
      <c r="E5" s="9" t="s">
        <v>195</v>
      </c>
      <c r="F5" s="9"/>
      <c r="G5" s="9"/>
      <c r="H5" s="9" t="s">
        <v>195</v>
      </c>
      <c r="I5" s="9" t="s">
        <v>195</v>
      </c>
    </row>
    <row r="6" spans="1:9" ht="21.75" customHeight="1">
      <c r="A6" s="11" t="s">
        <v>190</v>
      </c>
      <c r="B6" s="12">
        <v>72243</v>
      </c>
      <c r="C6" s="12">
        <v>5672</v>
      </c>
      <c r="D6" s="13">
        <v>8.5</v>
      </c>
      <c r="E6" s="13">
        <f>+D6/3</f>
        <v>2.8333333333333335</v>
      </c>
      <c r="F6" s="12">
        <v>641976</v>
      </c>
      <c r="G6" s="12">
        <v>58298</v>
      </c>
      <c r="H6" s="13">
        <v>10</v>
      </c>
      <c r="I6" s="13">
        <v>3.2</v>
      </c>
    </row>
    <row r="7" spans="1:9" ht="21.75" customHeight="1">
      <c r="A7" s="11" t="s">
        <v>191</v>
      </c>
      <c r="B7" s="12">
        <v>75613</v>
      </c>
      <c r="C7" s="12">
        <f>+B7-B6</f>
        <v>3370</v>
      </c>
      <c r="D7" s="13">
        <f>+C7/B6*100</f>
        <v>4.664811815677643</v>
      </c>
      <c r="E7" s="13">
        <f>+D7/5</f>
        <v>0.9329623631355286</v>
      </c>
      <c r="F7" s="12">
        <v>663396</v>
      </c>
      <c r="G7" s="12">
        <f>+F7-F6</f>
        <v>21420</v>
      </c>
      <c r="H7" s="13">
        <f>+G7/F6*100</f>
        <v>3.3365733298441067</v>
      </c>
      <c r="I7" s="13">
        <f>+H7/5</f>
        <v>0.6673146659688214</v>
      </c>
    </row>
    <row r="8" spans="1:9" ht="21.75" customHeight="1">
      <c r="A8" s="11" t="s">
        <v>192</v>
      </c>
      <c r="B8" s="12">
        <v>77747</v>
      </c>
      <c r="C8" s="12">
        <f>+B8-B7</f>
        <v>2134</v>
      </c>
      <c r="D8" s="13">
        <f>+C8/B7*100</f>
        <v>2.8222660124581753</v>
      </c>
      <c r="E8" s="13">
        <f>+D8/5</f>
        <v>0.5644532024916351</v>
      </c>
      <c r="F8" s="12">
        <v>773650</v>
      </c>
      <c r="G8" s="12">
        <f>+F8-F7</f>
        <v>110254</v>
      </c>
      <c r="H8" s="13">
        <f>+G8/F7*100</f>
        <v>16.619635933891672</v>
      </c>
      <c r="I8" s="13">
        <f>+H8/5</f>
        <v>3.3239271867783344</v>
      </c>
    </row>
    <row r="9" spans="1:9" ht="21.75" customHeight="1">
      <c r="A9" s="11" t="s">
        <v>193</v>
      </c>
      <c r="B9" s="12">
        <v>77996</v>
      </c>
      <c r="C9" s="12">
        <f>+B9-B8</f>
        <v>249</v>
      </c>
      <c r="D9" s="13">
        <f>+C9/B8*100</f>
        <v>0.32026959239584807</v>
      </c>
      <c r="E9" s="13">
        <f>+D9/5</f>
        <v>0.06405391847916961</v>
      </c>
      <c r="F9" s="12">
        <v>837396</v>
      </c>
      <c r="G9" s="12">
        <f>+F9-F8</f>
        <v>63746</v>
      </c>
      <c r="H9" s="13">
        <f>+G9/F8*100</f>
        <v>8.239643249531442</v>
      </c>
      <c r="I9" s="13">
        <f>+H9/5</f>
        <v>1.6479286499062884</v>
      </c>
    </row>
    <row r="10" spans="1:9" ht="21.75" customHeight="1">
      <c r="A10" s="14" t="s">
        <v>194</v>
      </c>
      <c r="B10" s="15">
        <v>75136</v>
      </c>
      <c r="C10" s="15">
        <f>+B10-B9</f>
        <v>-2860</v>
      </c>
      <c r="D10" s="16">
        <f>+C10/B9*100</f>
        <v>-3.666854710497974</v>
      </c>
      <c r="E10" s="16">
        <f>+D10/5</f>
        <v>-0.7333709420995949</v>
      </c>
      <c r="F10" s="15">
        <v>814260</v>
      </c>
      <c r="G10" s="15">
        <f>+F10-F9</f>
        <v>-23136</v>
      </c>
      <c r="H10" s="16">
        <f>+G10/F9*100</f>
        <v>-2.762850550993795</v>
      </c>
      <c r="I10" s="16">
        <f>+H10/5</f>
        <v>-0.552570110198759</v>
      </c>
    </row>
  </sheetData>
  <mergeCells count="10">
    <mergeCell ref="A1:I1"/>
    <mergeCell ref="F2:I2"/>
    <mergeCell ref="G3:G4"/>
    <mergeCell ref="F3:F4"/>
    <mergeCell ref="B3:B4"/>
    <mergeCell ref="H3:I3"/>
    <mergeCell ref="A2:A4"/>
    <mergeCell ref="B2:E2"/>
    <mergeCell ref="C3:C4"/>
    <mergeCell ref="D3:E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pane xSplit="1" ySplit="4" topLeftCell="B5" activePane="bottomRight" state="frozen"/>
      <selection pane="topLeft" activeCell="Z22" sqref="Z22"/>
      <selection pane="topRight" activeCell="Z22" sqref="Z22"/>
      <selection pane="bottomLeft" activeCell="Z22" sqref="Z22"/>
      <selection pane="bottomRight" activeCell="A1" sqref="A1:J1"/>
    </sheetView>
  </sheetViews>
  <sheetFormatPr defaultColWidth="8.66015625" defaultRowHeight="18"/>
  <cols>
    <col min="1" max="1" width="15" style="1" customWidth="1"/>
    <col min="2" max="2" width="6" style="1" customWidth="1"/>
    <col min="3" max="3" width="5" style="1" customWidth="1"/>
    <col min="4" max="7" width="6" style="1" customWidth="1"/>
    <col min="8" max="10" width="5" style="1" customWidth="1"/>
    <col min="11" max="11" width="3" style="1" customWidth="1"/>
    <col min="12" max="16384" width="8.83203125" style="1" customWidth="1"/>
  </cols>
  <sheetData>
    <row r="1" spans="1:10" ht="15.75" customHeight="1">
      <c r="A1" s="124" t="s">
        <v>95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s="44" customFormat="1" ht="15.75" customHeight="1">
      <c r="A2" s="107" t="s">
        <v>96</v>
      </c>
      <c r="B2" s="106" t="s">
        <v>1</v>
      </c>
      <c r="C2" s="106"/>
      <c r="D2" s="106"/>
      <c r="E2" s="106"/>
      <c r="F2" s="106"/>
      <c r="G2" s="106" t="s">
        <v>12</v>
      </c>
      <c r="H2" s="106"/>
      <c r="I2" s="106"/>
      <c r="J2" s="105"/>
    </row>
    <row r="3" spans="1:10" s="44" customFormat="1" ht="15.75" customHeight="1">
      <c r="A3" s="107"/>
      <c r="B3" s="105" t="s">
        <v>13</v>
      </c>
      <c r="C3" s="107"/>
      <c r="D3" s="106"/>
      <c r="E3" s="106"/>
      <c r="F3" s="106"/>
      <c r="G3" s="106" t="s">
        <v>13</v>
      </c>
      <c r="H3" s="106" t="s">
        <v>92</v>
      </c>
      <c r="I3" s="106" t="s">
        <v>93</v>
      </c>
      <c r="J3" s="105" t="s">
        <v>94</v>
      </c>
    </row>
    <row r="4" spans="1:10" s="44" customFormat="1" ht="15.75" customHeight="1">
      <c r="A4" s="107"/>
      <c r="B4" s="106"/>
      <c r="C4" s="19" t="s">
        <v>12</v>
      </c>
      <c r="D4" s="19" t="s">
        <v>92</v>
      </c>
      <c r="E4" s="19" t="s">
        <v>93</v>
      </c>
      <c r="F4" s="19" t="s">
        <v>94</v>
      </c>
      <c r="G4" s="106"/>
      <c r="H4" s="106"/>
      <c r="I4" s="106"/>
      <c r="J4" s="105"/>
    </row>
    <row r="5" spans="2:10" s="10" customFormat="1" ht="11.25" customHeight="1">
      <c r="B5" s="24"/>
      <c r="C5" s="10" t="s">
        <v>214</v>
      </c>
      <c r="G5" s="10" t="s">
        <v>214</v>
      </c>
      <c r="H5" s="10" t="s">
        <v>214</v>
      </c>
      <c r="I5" s="10" t="s">
        <v>214</v>
      </c>
      <c r="J5" s="10" t="s">
        <v>214</v>
      </c>
    </row>
    <row r="6" spans="1:10" ht="15.75" customHeight="1">
      <c r="A6" s="41" t="s">
        <v>13</v>
      </c>
      <c r="B6" s="62">
        <f>SUM(B7:B19)</f>
        <v>73723</v>
      </c>
      <c r="C6" s="58">
        <f>SUM(C7:C19)</f>
        <v>100</v>
      </c>
      <c r="D6" s="31">
        <f>SUM(D7:D19)</f>
        <v>47506</v>
      </c>
      <c r="E6" s="31">
        <f>SUM(E7:E19)</f>
        <v>3514</v>
      </c>
      <c r="F6" s="31">
        <f>SUM(F7:F19)</f>
        <v>22703</v>
      </c>
      <c r="G6" s="58">
        <f>SUM(H6:J6)</f>
        <v>100</v>
      </c>
      <c r="H6" s="58">
        <f>+D6/B6*100</f>
        <v>64.43850630061175</v>
      </c>
      <c r="I6" s="58">
        <f>+E6/B6*100</f>
        <v>4.7664907830663426</v>
      </c>
      <c r="J6" s="58">
        <f>+F6/B6*100</f>
        <v>30.795002916321906</v>
      </c>
    </row>
    <row r="7" spans="1:10" ht="15.75" customHeight="1">
      <c r="A7" s="41" t="s">
        <v>97</v>
      </c>
      <c r="B7" s="62">
        <v>3278</v>
      </c>
      <c r="C7" s="58">
        <f aca="true" t="shared" si="0" ref="C7:C19">+B7/$B$6*100</f>
        <v>4.446373587618518</v>
      </c>
      <c r="D7" s="31">
        <v>2333</v>
      </c>
      <c r="E7" s="31">
        <v>206</v>
      </c>
      <c r="F7" s="31">
        <v>739</v>
      </c>
      <c r="G7" s="58">
        <f aca="true" t="shared" si="1" ref="G7:G19">SUM(H7:J7)</f>
        <v>99.99999999999999</v>
      </c>
      <c r="H7" s="58">
        <f aca="true" t="shared" si="2" ref="H7:H19">+D7/B7*100</f>
        <v>71.17144600366076</v>
      </c>
      <c r="I7" s="58">
        <f aca="true" t="shared" si="3" ref="I7:I19">+E7/B7*100</f>
        <v>6.284319707138499</v>
      </c>
      <c r="J7" s="58">
        <f aca="true" t="shared" si="4" ref="J7:J19">+F7/B7*100</f>
        <v>22.54423428920073</v>
      </c>
    </row>
    <row r="8" spans="1:10" ht="15.75" customHeight="1">
      <c r="A8" s="41" t="s">
        <v>98</v>
      </c>
      <c r="B8" s="62">
        <v>4147</v>
      </c>
      <c r="C8" s="58">
        <f t="shared" si="0"/>
        <v>5.6251102098395345</v>
      </c>
      <c r="D8" s="31">
        <v>2744</v>
      </c>
      <c r="E8" s="31">
        <v>272</v>
      </c>
      <c r="F8" s="31">
        <v>1131</v>
      </c>
      <c r="G8" s="58">
        <f t="shared" si="1"/>
        <v>100</v>
      </c>
      <c r="H8" s="58">
        <f t="shared" si="2"/>
        <v>66.16831444417652</v>
      </c>
      <c r="I8" s="58">
        <f t="shared" si="3"/>
        <v>6.558958283096214</v>
      </c>
      <c r="J8" s="58">
        <f t="shared" si="4"/>
        <v>27.27272727272727</v>
      </c>
    </row>
    <row r="9" spans="1:10" ht="15.75" customHeight="1">
      <c r="A9" s="41" t="s">
        <v>99</v>
      </c>
      <c r="B9" s="62">
        <v>9036</v>
      </c>
      <c r="C9" s="58">
        <f t="shared" si="0"/>
        <v>12.256690585027739</v>
      </c>
      <c r="D9" s="31">
        <v>6294</v>
      </c>
      <c r="E9" s="31">
        <v>491</v>
      </c>
      <c r="F9" s="31">
        <v>2251</v>
      </c>
      <c r="G9" s="58">
        <f t="shared" si="1"/>
        <v>100.00000000000001</v>
      </c>
      <c r="H9" s="58">
        <f t="shared" si="2"/>
        <v>69.65471447543162</v>
      </c>
      <c r="I9" s="58">
        <f t="shared" si="3"/>
        <v>5.433820274457725</v>
      </c>
      <c r="J9" s="58">
        <f t="shared" si="4"/>
        <v>24.911465250110666</v>
      </c>
    </row>
    <row r="10" spans="1:10" ht="15.75" customHeight="1">
      <c r="A10" s="41" t="s">
        <v>100</v>
      </c>
      <c r="B10" s="62">
        <v>14158</v>
      </c>
      <c r="C10" s="58">
        <f t="shared" si="0"/>
        <v>19.204318869280957</v>
      </c>
      <c r="D10" s="31">
        <v>9890</v>
      </c>
      <c r="E10" s="31">
        <v>648</v>
      </c>
      <c r="F10" s="31">
        <v>3620</v>
      </c>
      <c r="G10" s="58">
        <f t="shared" si="1"/>
        <v>100</v>
      </c>
      <c r="H10" s="58">
        <f t="shared" si="2"/>
        <v>69.8544992230541</v>
      </c>
      <c r="I10" s="58">
        <f t="shared" si="3"/>
        <v>4.5769176437349905</v>
      </c>
      <c r="J10" s="58">
        <f t="shared" si="4"/>
        <v>25.568583133210904</v>
      </c>
    </row>
    <row r="11" spans="1:10" ht="15.75" customHeight="1">
      <c r="A11" s="41" t="s">
        <v>101</v>
      </c>
      <c r="B11" s="62">
        <v>19151</v>
      </c>
      <c r="C11" s="58">
        <f t="shared" si="0"/>
        <v>25.97696783907329</v>
      </c>
      <c r="D11" s="31">
        <v>12453</v>
      </c>
      <c r="E11" s="31">
        <v>980</v>
      </c>
      <c r="F11" s="31">
        <v>5718</v>
      </c>
      <c r="G11" s="58">
        <f t="shared" si="1"/>
        <v>100</v>
      </c>
      <c r="H11" s="58">
        <f t="shared" si="2"/>
        <v>65.02532504830036</v>
      </c>
      <c r="I11" s="58">
        <f t="shared" si="3"/>
        <v>5.117226254503681</v>
      </c>
      <c r="J11" s="58">
        <f t="shared" si="4"/>
        <v>29.85744869719597</v>
      </c>
    </row>
    <row r="12" spans="1:10" ht="15.75" customHeight="1">
      <c r="A12" s="41" t="s">
        <v>102</v>
      </c>
      <c r="B12" s="62">
        <v>2484</v>
      </c>
      <c r="C12" s="58">
        <f t="shared" si="0"/>
        <v>3.3693691249677844</v>
      </c>
      <c r="D12" s="31">
        <v>1541</v>
      </c>
      <c r="E12" s="31">
        <v>114</v>
      </c>
      <c r="F12" s="31">
        <v>829</v>
      </c>
      <c r="G12" s="58">
        <f t="shared" si="1"/>
        <v>100</v>
      </c>
      <c r="H12" s="58">
        <f t="shared" si="2"/>
        <v>62.03703703703704</v>
      </c>
      <c r="I12" s="58">
        <f t="shared" si="3"/>
        <v>4.5893719806763285</v>
      </c>
      <c r="J12" s="58">
        <f t="shared" si="4"/>
        <v>33.373590982286636</v>
      </c>
    </row>
    <row r="13" spans="1:10" ht="15.75" customHeight="1">
      <c r="A13" s="41" t="s">
        <v>7</v>
      </c>
      <c r="B13" s="62">
        <v>2861</v>
      </c>
      <c r="C13" s="58">
        <f t="shared" si="0"/>
        <v>3.880742780407743</v>
      </c>
      <c r="D13" s="31">
        <v>1687</v>
      </c>
      <c r="E13" s="31">
        <v>122</v>
      </c>
      <c r="F13" s="31">
        <v>1052</v>
      </c>
      <c r="G13" s="58">
        <f t="shared" si="1"/>
        <v>100</v>
      </c>
      <c r="H13" s="58">
        <f t="shared" si="2"/>
        <v>58.965396714435514</v>
      </c>
      <c r="I13" s="58">
        <f t="shared" si="3"/>
        <v>4.2642432715833625</v>
      </c>
      <c r="J13" s="58">
        <f t="shared" si="4"/>
        <v>36.770360013981126</v>
      </c>
    </row>
    <row r="14" spans="1:10" ht="15.75" customHeight="1">
      <c r="A14" s="41" t="s">
        <v>103</v>
      </c>
      <c r="B14" s="62">
        <v>2790</v>
      </c>
      <c r="C14" s="58">
        <f t="shared" si="0"/>
        <v>3.7844363360145414</v>
      </c>
      <c r="D14" s="31">
        <v>1691</v>
      </c>
      <c r="E14" s="31">
        <v>128</v>
      </c>
      <c r="F14" s="31">
        <v>971</v>
      </c>
      <c r="G14" s="58">
        <f t="shared" si="1"/>
        <v>100</v>
      </c>
      <c r="H14" s="58">
        <f t="shared" si="2"/>
        <v>60.60931899641577</v>
      </c>
      <c r="I14" s="58">
        <f t="shared" si="3"/>
        <v>4.587813620071684</v>
      </c>
      <c r="J14" s="58">
        <f t="shared" si="4"/>
        <v>34.80286738351254</v>
      </c>
    </row>
    <row r="15" spans="1:10" ht="15.75" customHeight="1">
      <c r="A15" s="41" t="s">
        <v>104</v>
      </c>
      <c r="B15" s="62">
        <v>3239</v>
      </c>
      <c r="C15" s="58">
        <f t="shared" si="0"/>
        <v>4.3934728646419705</v>
      </c>
      <c r="D15" s="31">
        <v>1886</v>
      </c>
      <c r="E15" s="31">
        <v>147</v>
      </c>
      <c r="F15" s="31">
        <v>1206</v>
      </c>
      <c r="G15" s="58">
        <f t="shared" si="1"/>
        <v>100</v>
      </c>
      <c r="H15" s="58">
        <f t="shared" si="2"/>
        <v>58.22784810126582</v>
      </c>
      <c r="I15" s="58">
        <f t="shared" si="3"/>
        <v>4.538437789441185</v>
      </c>
      <c r="J15" s="58">
        <f t="shared" si="4"/>
        <v>37.23371410929299</v>
      </c>
    </row>
    <row r="16" spans="1:10" ht="15.75" customHeight="1">
      <c r="A16" s="41" t="s">
        <v>105</v>
      </c>
      <c r="B16" s="62">
        <v>3905</v>
      </c>
      <c r="C16" s="58">
        <f t="shared" si="0"/>
        <v>5.2968544416260865</v>
      </c>
      <c r="D16" s="31">
        <v>2146</v>
      </c>
      <c r="E16" s="31">
        <v>161</v>
      </c>
      <c r="F16" s="31">
        <v>1598</v>
      </c>
      <c r="G16" s="58">
        <f t="shared" si="1"/>
        <v>100</v>
      </c>
      <c r="H16" s="58">
        <f t="shared" si="2"/>
        <v>54.95518565941101</v>
      </c>
      <c r="I16" s="58">
        <f t="shared" si="3"/>
        <v>4.12291933418694</v>
      </c>
      <c r="J16" s="58">
        <f t="shared" si="4"/>
        <v>40.921895006402046</v>
      </c>
    </row>
    <row r="17" spans="1:10" ht="15.75" customHeight="1">
      <c r="A17" s="41" t="s">
        <v>106</v>
      </c>
      <c r="B17" s="62">
        <v>4085</v>
      </c>
      <c r="C17" s="58">
        <f t="shared" si="0"/>
        <v>5.541011624594767</v>
      </c>
      <c r="D17" s="31">
        <v>2246</v>
      </c>
      <c r="E17" s="31">
        <v>140</v>
      </c>
      <c r="F17" s="31">
        <v>1699</v>
      </c>
      <c r="G17" s="58">
        <f t="shared" si="1"/>
        <v>100</v>
      </c>
      <c r="H17" s="58">
        <f t="shared" si="2"/>
        <v>54.98164014687883</v>
      </c>
      <c r="I17" s="58">
        <f t="shared" si="3"/>
        <v>3.4271725826193387</v>
      </c>
      <c r="J17" s="58">
        <f t="shared" si="4"/>
        <v>41.591187270501834</v>
      </c>
    </row>
    <row r="18" spans="1:10" ht="15.75" customHeight="1">
      <c r="A18" s="41" t="s">
        <v>8</v>
      </c>
      <c r="B18" s="62">
        <v>3667</v>
      </c>
      <c r="C18" s="58">
        <f t="shared" si="0"/>
        <v>4.974024388589721</v>
      </c>
      <c r="D18" s="31">
        <v>2096</v>
      </c>
      <c r="E18" s="31">
        <v>98</v>
      </c>
      <c r="F18" s="31">
        <v>1473</v>
      </c>
      <c r="G18" s="58">
        <f t="shared" si="1"/>
        <v>100</v>
      </c>
      <c r="H18" s="58">
        <f t="shared" si="2"/>
        <v>57.158440141805286</v>
      </c>
      <c r="I18" s="58">
        <f t="shared" si="3"/>
        <v>2.6724843196073085</v>
      </c>
      <c r="J18" s="58">
        <f t="shared" si="4"/>
        <v>40.1690755385874</v>
      </c>
    </row>
    <row r="19" spans="1:10" ht="15.75" customHeight="1">
      <c r="A19" s="49" t="s">
        <v>107</v>
      </c>
      <c r="B19" s="63">
        <v>922</v>
      </c>
      <c r="C19" s="67">
        <f t="shared" si="0"/>
        <v>1.2506273483173502</v>
      </c>
      <c r="D19" s="64">
        <v>499</v>
      </c>
      <c r="E19" s="64">
        <v>7</v>
      </c>
      <c r="F19" s="64">
        <v>416</v>
      </c>
      <c r="G19" s="67">
        <f t="shared" si="1"/>
        <v>100</v>
      </c>
      <c r="H19" s="67">
        <f t="shared" si="2"/>
        <v>54.12147505422994</v>
      </c>
      <c r="I19" s="67">
        <f t="shared" si="3"/>
        <v>0.7592190889370932</v>
      </c>
      <c r="J19" s="67">
        <f t="shared" si="4"/>
        <v>45.119305856832966</v>
      </c>
    </row>
  </sheetData>
  <mergeCells count="10">
    <mergeCell ref="A1:J1"/>
    <mergeCell ref="G2:J2"/>
    <mergeCell ref="G3:G4"/>
    <mergeCell ref="H3:H4"/>
    <mergeCell ref="I3:I4"/>
    <mergeCell ref="J3:J4"/>
    <mergeCell ref="A2:A4"/>
    <mergeCell ref="B3:B4"/>
    <mergeCell ref="B2:F2"/>
    <mergeCell ref="C3:F3"/>
  </mergeCells>
  <printOptions/>
  <pageMargins left="0.75" right="0.75" top="1" bottom="1" header="0.512" footer="0.51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pane xSplit="1" ySplit="3" topLeftCell="B4" activePane="bottomRight" state="frozen"/>
      <selection pane="topLeft" activeCell="Z22" sqref="Z22"/>
      <selection pane="topRight" activeCell="Z22" sqref="Z22"/>
      <selection pane="bottomLeft" activeCell="Z22" sqref="Z22"/>
      <selection pane="bottomRight" activeCell="A1" sqref="A1:G1"/>
    </sheetView>
  </sheetViews>
  <sheetFormatPr defaultColWidth="8.66015625" defaultRowHeight="18"/>
  <cols>
    <col min="1" max="1" width="27" style="1" customWidth="1"/>
    <col min="2" max="7" width="5.83203125" style="1" customWidth="1"/>
    <col min="8" max="8" width="3" style="1" customWidth="1"/>
    <col min="9" max="16384" width="8.83203125" style="1" customWidth="1"/>
  </cols>
  <sheetData>
    <row r="1" spans="1:7" s="4" customFormat="1" ht="20.25" customHeight="1">
      <c r="A1" s="124" t="s">
        <v>108</v>
      </c>
      <c r="B1" s="124"/>
      <c r="C1" s="124"/>
      <c r="D1" s="124"/>
      <c r="E1" s="124"/>
      <c r="F1" s="124"/>
      <c r="G1" s="124"/>
    </row>
    <row r="2" spans="1:7" s="4" customFormat="1" ht="15.75" customHeight="1">
      <c r="A2" s="104" t="s">
        <v>109</v>
      </c>
      <c r="B2" s="97" t="s">
        <v>7</v>
      </c>
      <c r="C2" s="98"/>
      <c r="D2" s="97" t="s">
        <v>8</v>
      </c>
      <c r="E2" s="98"/>
      <c r="F2" s="98"/>
      <c r="G2" s="99"/>
    </row>
    <row r="3" spans="1:7" s="4" customFormat="1" ht="15.75" customHeight="1">
      <c r="A3" s="104"/>
      <c r="B3" s="51"/>
      <c r="C3" s="2" t="s">
        <v>12</v>
      </c>
      <c r="D3" s="51"/>
      <c r="E3" s="2" t="s">
        <v>12</v>
      </c>
      <c r="F3" s="2" t="s">
        <v>2</v>
      </c>
      <c r="G3" s="3" t="s">
        <v>5</v>
      </c>
    </row>
    <row r="4" spans="2:7" s="10" customFormat="1" ht="11.25" customHeight="1">
      <c r="B4" s="24"/>
      <c r="C4" s="10" t="s">
        <v>196</v>
      </c>
      <c r="E4" s="10" t="s">
        <v>196</v>
      </c>
      <c r="G4" s="10" t="s">
        <v>196</v>
      </c>
    </row>
    <row r="5" spans="1:7" ht="15.75" customHeight="1">
      <c r="A5" s="41" t="s">
        <v>13</v>
      </c>
      <c r="B5" s="62">
        <f>SUM(B6:B13)</f>
        <v>18388</v>
      </c>
      <c r="C5" s="58">
        <f>SUM(C6:C13)</f>
        <v>100</v>
      </c>
      <c r="D5" s="31">
        <f>SUM(D6:D13)</f>
        <v>17880</v>
      </c>
      <c r="E5" s="58">
        <f>SUM(E6:E13)</f>
        <v>99.99999999999999</v>
      </c>
      <c r="F5" s="60">
        <f>SUM(F6:F13)</f>
        <v>-508</v>
      </c>
      <c r="G5" s="47">
        <f>+F5/B5*100</f>
        <v>-2.7626713073743745</v>
      </c>
    </row>
    <row r="6" spans="1:7" ht="15.75" customHeight="1">
      <c r="A6" s="41" t="s">
        <v>110</v>
      </c>
      <c r="B6" s="62">
        <v>21</v>
      </c>
      <c r="C6" s="58">
        <f>+B6/$B$5*100</f>
        <v>0.11420491624972809</v>
      </c>
      <c r="D6" s="31">
        <v>24</v>
      </c>
      <c r="E6" s="58">
        <f>+D6/$D$5*100</f>
        <v>0.1342281879194631</v>
      </c>
      <c r="F6" s="60">
        <f>+D6-B6</f>
        <v>3</v>
      </c>
      <c r="G6" s="47">
        <f>+F6/B6*100</f>
        <v>14.285714285714285</v>
      </c>
    </row>
    <row r="7" spans="1:7" ht="15.75" customHeight="1">
      <c r="A7" s="41" t="s">
        <v>184</v>
      </c>
      <c r="B7" s="62">
        <v>5695</v>
      </c>
      <c r="C7" s="58">
        <f aca="true" t="shared" si="0" ref="C7:C13">+B7/$B$5*100</f>
        <v>30.97128562105721</v>
      </c>
      <c r="D7" s="31">
        <v>6026</v>
      </c>
      <c r="E7" s="58">
        <f aca="true" t="shared" si="1" ref="E7:E13">+D7/$D$5*100</f>
        <v>33.70246085011186</v>
      </c>
      <c r="F7" s="60">
        <f aca="true" t="shared" si="2" ref="F7:F13">+D7-B7</f>
        <v>331</v>
      </c>
      <c r="G7" s="47">
        <f aca="true" t="shared" si="3" ref="G7:G13">+F7/B7*100</f>
        <v>5.8121158911325725</v>
      </c>
    </row>
    <row r="8" spans="1:7" ht="15.75" customHeight="1">
      <c r="A8" s="41" t="s">
        <v>185</v>
      </c>
      <c r="B8" s="62">
        <v>1831</v>
      </c>
      <c r="C8" s="58">
        <f t="shared" si="0"/>
        <v>9.957581031107242</v>
      </c>
      <c r="D8" s="31">
        <v>1699</v>
      </c>
      <c r="E8" s="58">
        <f t="shared" si="1"/>
        <v>9.502237136465325</v>
      </c>
      <c r="F8" s="60">
        <f t="shared" si="2"/>
        <v>-132</v>
      </c>
      <c r="G8" s="47">
        <f t="shared" si="3"/>
        <v>-7.209175314036045</v>
      </c>
    </row>
    <row r="9" spans="1:7" ht="15.75" customHeight="1">
      <c r="A9" s="41" t="s">
        <v>186</v>
      </c>
      <c r="B9" s="62">
        <v>9037</v>
      </c>
      <c r="C9" s="58">
        <f t="shared" si="0"/>
        <v>49.14618229279965</v>
      </c>
      <c r="D9" s="31">
        <v>8231</v>
      </c>
      <c r="E9" s="58">
        <f t="shared" si="1"/>
        <v>46.03467561521253</v>
      </c>
      <c r="F9" s="60">
        <f t="shared" si="2"/>
        <v>-806</v>
      </c>
      <c r="G9" s="47">
        <f t="shared" si="3"/>
        <v>-8.918889011840212</v>
      </c>
    </row>
    <row r="10" spans="1:7" ht="15.75" customHeight="1">
      <c r="A10" s="41" t="s">
        <v>111</v>
      </c>
      <c r="B10" s="62">
        <v>1370</v>
      </c>
      <c r="C10" s="58">
        <f t="shared" si="0"/>
        <v>7.4505112029584515</v>
      </c>
      <c r="D10" s="31">
        <f>875+544</f>
        <v>1419</v>
      </c>
      <c r="E10" s="58">
        <f t="shared" si="1"/>
        <v>7.936241610738255</v>
      </c>
      <c r="F10" s="60">
        <f t="shared" si="2"/>
        <v>49</v>
      </c>
      <c r="G10" s="47">
        <f t="shared" si="3"/>
        <v>3.576642335766423</v>
      </c>
    </row>
    <row r="11" spans="1:7" ht="15.75" customHeight="1">
      <c r="A11" s="41" t="s">
        <v>187</v>
      </c>
      <c r="B11" s="62">
        <v>348</v>
      </c>
      <c r="C11" s="58">
        <f t="shared" si="0"/>
        <v>1.892538612138351</v>
      </c>
      <c r="D11" s="31">
        <f>243+149</f>
        <v>392</v>
      </c>
      <c r="E11" s="58">
        <f t="shared" si="1"/>
        <v>2.192393736017897</v>
      </c>
      <c r="F11" s="60">
        <f t="shared" si="2"/>
        <v>44</v>
      </c>
      <c r="G11" s="47">
        <f t="shared" si="3"/>
        <v>12.643678160919542</v>
      </c>
    </row>
    <row r="12" spans="1:7" ht="15.75" customHeight="1">
      <c r="A12" s="41" t="s">
        <v>188</v>
      </c>
      <c r="B12" s="62">
        <v>62</v>
      </c>
      <c r="C12" s="58">
        <f t="shared" si="0"/>
        <v>0.3371764194039591</v>
      </c>
      <c r="D12" s="31">
        <v>61</v>
      </c>
      <c r="E12" s="58">
        <f t="shared" si="1"/>
        <v>0.34116331096196867</v>
      </c>
      <c r="F12" s="60">
        <f t="shared" si="2"/>
        <v>-1</v>
      </c>
      <c r="G12" s="47">
        <f t="shared" si="3"/>
        <v>-1.6129032258064515</v>
      </c>
    </row>
    <row r="13" spans="1:7" ht="15.75" customHeight="1">
      <c r="A13" s="49" t="s">
        <v>112</v>
      </c>
      <c r="B13" s="63">
        <v>24</v>
      </c>
      <c r="C13" s="67">
        <f t="shared" si="0"/>
        <v>0.13051990428540353</v>
      </c>
      <c r="D13" s="64">
        <v>28</v>
      </c>
      <c r="E13" s="67">
        <f t="shared" si="1"/>
        <v>0.15659955257270694</v>
      </c>
      <c r="F13" s="38">
        <f t="shared" si="2"/>
        <v>4</v>
      </c>
      <c r="G13" s="39">
        <f t="shared" si="3"/>
        <v>16.666666666666664</v>
      </c>
    </row>
    <row r="16" ht="13.5">
      <c r="D16" s="68"/>
    </row>
  </sheetData>
  <mergeCells count="4">
    <mergeCell ref="B2:C2"/>
    <mergeCell ref="D2:G2"/>
    <mergeCell ref="A2:A3"/>
    <mergeCell ref="A1:G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pane xSplit="1" ySplit="4" topLeftCell="B26" activePane="bottomRight" state="frozen"/>
      <selection pane="topLeft" activeCell="Z22" sqref="Z22"/>
      <selection pane="topRight" activeCell="Z22" sqref="Z22"/>
      <selection pane="bottomLeft" activeCell="Z22" sqref="Z22"/>
      <selection pane="bottomRight" activeCell="A38" sqref="A38"/>
    </sheetView>
  </sheetViews>
  <sheetFormatPr defaultColWidth="8.66015625" defaultRowHeight="18"/>
  <cols>
    <col min="1" max="1" width="12" style="1" customWidth="1"/>
    <col min="2" max="2" width="7" style="1" customWidth="1"/>
    <col min="3" max="3" width="9" style="1" customWidth="1"/>
    <col min="4" max="4" width="7" style="1" customWidth="1"/>
    <col min="5" max="5" width="9" style="1" customWidth="1"/>
    <col min="6" max="9" width="6" style="1" customWidth="1"/>
    <col min="10" max="16384" width="8.83203125" style="1" customWidth="1"/>
  </cols>
  <sheetData>
    <row r="1" spans="1:9" s="4" customFormat="1" ht="29.25" customHeight="1">
      <c r="A1" s="91" t="s">
        <v>113</v>
      </c>
      <c r="B1" s="91"/>
      <c r="C1" s="91"/>
      <c r="D1" s="91"/>
      <c r="E1" s="91"/>
      <c r="F1" s="91"/>
      <c r="G1" s="91"/>
      <c r="H1" s="91"/>
      <c r="I1" s="91"/>
    </row>
    <row r="2" spans="1:9" s="23" customFormat="1" ht="26.25" customHeight="1">
      <c r="A2" s="125" t="s">
        <v>115</v>
      </c>
      <c r="B2" s="106" t="s">
        <v>7</v>
      </c>
      <c r="C2" s="106"/>
      <c r="D2" s="84" t="s">
        <v>8</v>
      </c>
      <c r="E2" s="84"/>
      <c r="F2" s="106"/>
      <c r="G2" s="106"/>
      <c r="H2" s="106"/>
      <c r="I2" s="105"/>
    </row>
    <row r="3" spans="1:9" s="23" customFormat="1" ht="26.25" customHeight="1">
      <c r="A3" s="126"/>
      <c r="B3" s="106"/>
      <c r="C3" s="106"/>
      <c r="D3" s="86"/>
      <c r="E3" s="86"/>
      <c r="F3" s="106" t="s">
        <v>12</v>
      </c>
      <c r="G3" s="106"/>
      <c r="H3" s="106" t="s">
        <v>5</v>
      </c>
      <c r="I3" s="105"/>
    </row>
    <row r="4" spans="1:9" s="23" customFormat="1" ht="26.25" customHeight="1">
      <c r="A4" s="127"/>
      <c r="B4" s="19" t="s">
        <v>1</v>
      </c>
      <c r="C4" s="19" t="s">
        <v>6</v>
      </c>
      <c r="D4" s="19" t="s">
        <v>1</v>
      </c>
      <c r="E4" s="19" t="s">
        <v>6</v>
      </c>
      <c r="F4" s="19" t="s">
        <v>1</v>
      </c>
      <c r="G4" s="19" t="s">
        <v>6</v>
      </c>
      <c r="H4" s="19" t="s">
        <v>1</v>
      </c>
      <c r="I4" s="20" t="s">
        <v>6</v>
      </c>
    </row>
    <row r="5" spans="2:9" s="10" customFormat="1" ht="18.75" customHeight="1">
      <c r="B5" s="24"/>
      <c r="F5" s="10" t="s">
        <v>215</v>
      </c>
      <c r="G5" s="10" t="s">
        <v>215</v>
      </c>
      <c r="H5" s="10" t="s">
        <v>215</v>
      </c>
      <c r="I5" s="10" t="s">
        <v>215</v>
      </c>
    </row>
    <row r="6" spans="1:9" ht="26.25" customHeight="1">
      <c r="A6" s="69" t="s">
        <v>114</v>
      </c>
      <c r="B6" s="70">
        <f aca="true" t="shared" si="0" ref="B6:G6">+B7+B8+B14+B23+B29</f>
        <v>108791</v>
      </c>
      <c r="C6" s="71">
        <f t="shared" si="0"/>
        <v>1110388</v>
      </c>
      <c r="D6" s="71">
        <f t="shared" si="0"/>
        <v>106806</v>
      </c>
      <c r="E6" s="71">
        <f t="shared" si="0"/>
        <v>1101939</v>
      </c>
      <c r="F6" s="72">
        <f t="shared" si="0"/>
        <v>100.00000000000001</v>
      </c>
      <c r="G6" s="72">
        <f t="shared" si="0"/>
        <v>100.00000000000001</v>
      </c>
      <c r="H6" s="73">
        <f>(+D6-B6)/B6*100</f>
        <v>-1.8245994613525016</v>
      </c>
      <c r="I6" s="73">
        <f>(+E6-C6)/C6*100</f>
        <v>-0.7609051971022742</v>
      </c>
    </row>
    <row r="7" spans="1:9" ht="26.25" customHeight="1">
      <c r="A7" s="69" t="s">
        <v>116</v>
      </c>
      <c r="B7" s="70">
        <v>77996</v>
      </c>
      <c r="C7" s="71">
        <v>837396</v>
      </c>
      <c r="D7" s="71">
        <v>75136</v>
      </c>
      <c r="E7" s="71">
        <v>814260</v>
      </c>
      <c r="F7" s="72">
        <f aca="true" t="shared" si="1" ref="F7:F13">+D7/$D$6*100</f>
        <v>70.34810778420689</v>
      </c>
      <c r="G7" s="72">
        <f aca="true" t="shared" si="2" ref="G7:G13">+E7/$E$6*100</f>
        <v>73.89338248305941</v>
      </c>
      <c r="H7" s="73">
        <f aca="true" t="shared" si="3" ref="H7:H32">(+D7-B7)/B7*100</f>
        <v>-3.666854710497974</v>
      </c>
      <c r="I7" s="73">
        <f aca="true" t="shared" si="4" ref="I7:I32">(+E7-C7)/C7*100</f>
        <v>-2.762850550993795</v>
      </c>
    </row>
    <row r="8" spans="1:9" ht="26.25" customHeight="1">
      <c r="A8" s="69" t="s">
        <v>117</v>
      </c>
      <c r="B8" s="70">
        <f>SUM(B9:B13)</f>
        <v>13656</v>
      </c>
      <c r="C8" s="71">
        <f>SUM(C9:C13)</f>
        <v>117730</v>
      </c>
      <c r="D8" s="71">
        <f>SUM(D9:D13)</f>
        <v>13870</v>
      </c>
      <c r="E8" s="71">
        <f>SUM(E9:E13)</f>
        <v>122489</v>
      </c>
      <c r="F8" s="72">
        <f t="shared" si="1"/>
        <v>12.986161826114637</v>
      </c>
      <c r="G8" s="72">
        <f t="shared" si="2"/>
        <v>11.115769566191958</v>
      </c>
      <c r="H8" s="73">
        <f t="shared" si="3"/>
        <v>1.5670767428236674</v>
      </c>
      <c r="I8" s="73">
        <f t="shared" si="4"/>
        <v>4.042300178374246</v>
      </c>
    </row>
    <row r="9" spans="1:9" ht="26.25" customHeight="1">
      <c r="A9" s="74" t="s">
        <v>121</v>
      </c>
      <c r="B9" s="62">
        <v>3003</v>
      </c>
      <c r="C9" s="31">
        <v>27991</v>
      </c>
      <c r="D9" s="31">
        <v>3030</v>
      </c>
      <c r="E9" s="31">
        <v>28794</v>
      </c>
      <c r="F9" s="58">
        <f t="shared" si="1"/>
        <v>2.836919274198079</v>
      </c>
      <c r="G9" s="58">
        <f t="shared" si="2"/>
        <v>2.613030303855295</v>
      </c>
      <c r="H9" s="47">
        <f t="shared" si="3"/>
        <v>0.8991008991008992</v>
      </c>
      <c r="I9" s="47">
        <f t="shared" si="4"/>
        <v>2.8687792504733665</v>
      </c>
    </row>
    <row r="10" spans="1:9" ht="26.25" customHeight="1">
      <c r="A10" s="74" t="s">
        <v>122</v>
      </c>
      <c r="B10" s="62">
        <v>3420</v>
      </c>
      <c r="C10" s="31">
        <v>27275</v>
      </c>
      <c r="D10" s="31">
        <v>3515</v>
      </c>
      <c r="E10" s="31">
        <v>29068</v>
      </c>
      <c r="F10" s="58">
        <f t="shared" si="1"/>
        <v>3.2910136134674084</v>
      </c>
      <c r="G10" s="58">
        <f t="shared" si="2"/>
        <v>2.637895564092023</v>
      </c>
      <c r="H10" s="47">
        <f t="shared" si="3"/>
        <v>2.7777777777777777</v>
      </c>
      <c r="I10" s="47">
        <f t="shared" si="4"/>
        <v>6.573785517873511</v>
      </c>
    </row>
    <row r="11" spans="1:9" ht="26.25" customHeight="1">
      <c r="A11" s="74" t="s">
        <v>123</v>
      </c>
      <c r="B11" s="62">
        <v>3765</v>
      </c>
      <c r="C11" s="31">
        <v>31420</v>
      </c>
      <c r="D11" s="31">
        <v>3658</v>
      </c>
      <c r="E11" s="31">
        <v>31969</v>
      </c>
      <c r="F11" s="58">
        <f t="shared" si="1"/>
        <v>3.4249012227777467</v>
      </c>
      <c r="G11" s="58">
        <f t="shared" si="2"/>
        <v>2.9011587755765063</v>
      </c>
      <c r="H11" s="47">
        <f t="shared" si="3"/>
        <v>-2.8419654714475433</v>
      </c>
      <c r="I11" s="47">
        <f t="shared" si="4"/>
        <v>1.7472947167409294</v>
      </c>
    </row>
    <row r="12" spans="1:9" ht="26.25" customHeight="1">
      <c r="A12" s="74" t="s">
        <v>124</v>
      </c>
      <c r="B12" s="62">
        <v>1842</v>
      </c>
      <c r="C12" s="31">
        <v>17468</v>
      </c>
      <c r="D12" s="31">
        <v>1919</v>
      </c>
      <c r="E12" s="31">
        <v>18013</v>
      </c>
      <c r="F12" s="58">
        <f t="shared" si="1"/>
        <v>1.7967155403254498</v>
      </c>
      <c r="G12" s="58">
        <f t="shared" si="2"/>
        <v>1.634663987752498</v>
      </c>
      <c r="H12" s="47">
        <f t="shared" si="3"/>
        <v>4.180238870792617</v>
      </c>
      <c r="I12" s="47">
        <f t="shared" si="4"/>
        <v>3.119990840393863</v>
      </c>
    </row>
    <row r="13" spans="1:9" ht="26.25" customHeight="1">
      <c r="A13" s="74" t="s">
        <v>125</v>
      </c>
      <c r="B13" s="62">
        <v>1626</v>
      </c>
      <c r="C13" s="31">
        <v>13576</v>
      </c>
      <c r="D13" s="31">
        <v>1748</v>
      </c>
      <c r="E13" s="31">
        <v>14645</v>
      </c>
      <c r="F13" s="58">
        <f t="shared" si="1"/>
        <v>1.6366121753459542</v>
      </c>
      <c r="G13" s="58">
        <f t="shared" si="2"/>
        <v>1.329020934915635</v>
      </c>
      <c r="H13" s="47">
        <f t="shared" si="3"/>
        <v>7.503075030750307</v>
      </c>
      <c r="I13" s="47">
        <f t="shared" si="4"/>
        <v>7.874189746611668</v>
      </c>
    </row>
    <row r="14" spans="1:9" ht="26.25" customHeight="1">
      <c r="A14" s="69" t="s">
        <v>118</v>
      </c>
      <c r="B14" s="70">
        <f>SUM(B15:B22)</f>
        <v>9694</v>
      </c>
      <c r="C14" s="71">
        <f>SUM(C15:C22)</f>
        <v>99602</v>
      </c>
      <c r="D14" s="71">
        <f>SUM(D15:D22)</f>
        <v>10010</v>
      </c>
      <c r="E14" s="71">
        <f>SUM(E15:E22)</f>
        <v>104453</v>
      </c>
      <c r="F14" s="72">
        <f aca="true" t="shared" si="5" ref="F14:F32">+D14/$D$6*100</f>
        <v>9.372132651723685</v>
      </c>
      <c r="G14" s="72">
        <f aca="true" t="shared" si="6" ref="G14:G32">+E14/$E$6*100</f>
        <v>9.479018348565575</v>
      </c>
      <c r="H14" s="73">
        <f t="shared" si="3"/>
        <v>3.2597482979162367</v>
      </c>
      <c r="I14" s="73">
        <f t="shared" si="4"/>
        <v>4.870384128832755</v>
      </c>
    </row>
    <row r="15" spans="1:9" ht="26.25" customHeight="1">
      <c r="A15" s="1" t="s">
        <v>126</v>
      </c>
      <c r="B15" s="62">
        <v>1973</v>
      </c>
      <c r="C15" s="31">
        <v>23218</v>
      </c>
      <c r="D15" s="31">
        <v>2053</v>
      </c>
      <c r="E15" s="31">
        <v>24306</v>
      </c>
      <c r="F15" s="58">
        <f t="shared" si="5"/>
        <v>1.9221766567421306</v>
      </c>
      <c r="G15" s="58">
        <f t="shared" si="6"/>
        <v>2.2057482310726817</v>
      </c>
      <c r="H15" s="47">
        <f t="shared" si="3"/>
        <v>4.054738976178409</v>
      </c>
      <c r="I15" s="47">
        <f t="shared" si="4"/>
        <v>4.686019467654406</v>
      </c>
    </row>
    <row r="16" spans="1:9" ht="26.25" customHeight="1">
      <c r="A16" s="1" t="s">
        <v>127</v>
      </c>
      <c r="B16" s="62">
        <v>1218</v>
      </c>
      <c r="C16" s="31">
        <v>11654</v>
      </c>
      <c r="D16" s="31">
        <v>1332</v>
      </c>
      <c r="E16" s="31">
        <v>12006</v>
      </c>
      <c r="F16" s="58">
        <f t="shared" si="5"/>
        <v>1.2471209482613337</v>
      </c>
      <c r="G16" s="58">
        <f t="shared" si="6"/>
        <v>1.0895339941684612</v>
      </c>
      <c r="H16" s="47">
        <f t="shared" si="3"/>
        <v>9.35960591133005</v>
      </c>
      <c r="I16" s="47">
        <f t="shared" si="4"/>
        <v>3.0204221726445857</v>
      </c>
    </row>
    <row r="17" spans="1:9" ht="26.25" customHeight="1">
      <c r="A17" s="1" t="s">
        <v>128</v>
      </c>
      <c r="B17" s="62">
        <v>757</v>
      </c>
      <c r="C17" s="31">
        <v>8047</v>
      </c>
      <c r="D17" s="31">
        <v>699</v>
      </c>
      <c r="E17" s="31">
        <v>7512</v>
      </c>
      <c r="F17" s="58">
        <f t="shared" si="5"/>
        <v>0.6544576147407449</v>
      </c>
      <c r="G17" s="58">
        <f t="shared" si="6"/>
        <v>0.6817074266361386</v>
      </c>
      <c r="H17" s="47">
        <f t="shared" si="3"/>
        <v>-7.661822985468956</v>
      </c>
      <c r="I17" s="47">
        <f t="shared" si="4"/>
        <v>-6.6484404125761145</v>
      </c>
    </row>
    <row r="18" spans="1:9" ht="26.25" customHeight="1">
      <c r="A18" s="1" t="s">
        <v>129</v>
      </c>
      <c r="B18" s="62">
        <v>1878</v>
      </c>
      <c r="C18" s="31">
        <v>15153</v>
      </c>
      <c r="D18" s="31">
        <v>1855</v>
      </c>
      <c r="E18" s="31">
        <v>15394</v>
      </c>
      <c r="F18" s="58">
        <f t="shared" si="5"/>
        <v>1.736793813081662</v>
      </c>
      <c r="G18" s="58">
        <f t="shared" si="6"/>
        <v>1.3969920295043556</v>
      </c>
      <c r="H18" s="47">
        <f t="shared" si="3"/>
        <v>-1.2247071352502663</v>
      </c>
      <c r="I18" s="47">
        <f t="shared" si="4"/>
        <v>1.5904441364746256</v>
      </c>
    </row>
    <row r="19" spans="1:9" ht="26.25" customHeight="1">
      <c r="A19" s="1" t="s">
        <v>130</v>
      </c>
      <c r="B19" s="62">
        <v>998</v>
      </c>
      <c r="C19" s="31">
        <v>9172</v>
      </c>
      <c r="D19" s="31">
        <v>1045</v>
      </c>
      <c r="E19" s="31">
        <v>8998</v>
      </c>
      <c r="F19" s="58">
        <f t="shared" si="5"/>
        <v>0.9784094526524727</v>
      </c>
      <c r="G19" s="58">
        <f t="shared" si="6"/>
        <v>0.8165606263141608</v>
      </c>
      <c r="H19" s="47">
        <f t="shared" si="3"/>
        <v>4.709418837675351</v>
      </c>
      <c r="I19" s="47">
        <f t="shared" si="4"/>
        <v>-1.8970780636720455</v>
      </c>
    </row>
    <row r="20" spans="1:9" ht="26.25" customHeight="1">
      <c r="A20" s="1" t="s">
        <v>131</v>
      </c>
      <c r="B20" s="62">
        <v>1040</v>
      </c>
      <c r="C20" s="31">
        <v>12001</v>
      </c>
      <c r="D20" s="31">
        <v>1117</v>
      </c>
      <c r="E20" s="31">
        <v>14068</v>
      </c>
      <c r="F20" s="58">
        <f t="shared" si="5"/>
        <v>1.045821395801734</v>
      </c>
      <c r="G20" s="58">
        <f t="shared" si="6"/>
        <v>1.2766586898185834</v>
      </c>
      <c r="H20" s="47">
        <f t="shared" si="3"/>
        <v>7.403846153846154</v>
      </c>
      <c r="I20" s="47">
        <f t="shared" si="4"/>
        <v>17.22356470294142</v>
      </c>
    </row>
    <row r="21" spans="1:9" ht="26.25" customHeight="1">
      <c r="A21" s="1" t="s">
        <v>132</v>
      </c>
      <c r="B21" s="62">
        <v>331</v>
      </c>
      <c r="C21" s="31">
        <v>3717</v>
      </c>
      <c r="D21" s="31">
        <v>480</v>
      </c>
      <c r="E21" s="31">
        <v>6088</v>
      </c>
      <c r="F21" s="58">
        <f t="shared" si="5"/>
        <v>0.4494129543284085</v>
      </c>
      <c r="G21" s="58">
        <f t="shared" si="6"/>
        <v>0.5524806727051135</v>
      </c>
      <c r="H21" s="47">
        <f t="shared" si="3"/>
        <v>45.01510574018127</v>
      </c>
      <c r="I21" s="47">
        <f t="shared" si="4"/>
        <v>63.788001076136666</v>
      </c>
    </row>
    <row r="22" spans="1:9" ht="26.25" customHeight="1">
      <c r="A22" s="1" t="s">
        <v>133</v>
      </c>
      <c r="B22" s="62">
        <v>1499</v>
      </c>
      <c r="C22" s="31">
        <v>16640</v>
      </c>
      <c r="D22" s="31">
        <v>1429</v>
      </c>
      <c r="E22" s="31">
        <v>16081</v>
      </c>
      <c r="F22" s="58">
        <f t="shared" si="5"/>
        <v>1.3379398161151994</v>
      </c>
      <c r="G22" s="58">
        <f t="shared" si="6"/>
        <v>1.459336678346079</v>
      </c>
      <c r="H22" s="47">
        <f t="shared" si="3"/>
        <v>-4.66977985323549</v>
      </c>
      <c r="I22" s="47">
        <f t="shared" si="4"/>
        <v>-3.359375</v>
      </c>
    </row>
    <row r="23" spans="1:9" ht="26.25" customHeight="1">
      <c r="A23" s="69" t="s">
        <v>119</v>
      </c>
      <c r="B23" s="70">
        <f>SUM(B24:B28)</f>
        <v>4412</v>
      </c>
      <c r="C23" s="71">
        <f>SUM(C24:C28)</f>
        <v>33935</v>
      </c>
      <c r="D23" s="71">
        <f>SUM(D24:D28)</f>
        <v>4686</v>
      </c>
      <c r="E23" s="71">
        <f>SUM(E24:E28)</f>
        <v>36789</v>
      </c>
      <c r="F23" s="72">
        <f t="shared" si="5"/>
        <v>4.387393966631088</v>
      </c>
      <c r="G23" s="72">
        <f t="shared" si="6"/>
        <v>3.3385695578430385</v>
      </c>
      <c r="H23" s="73">
        <f t="shared" si="3"/>
        <v>6.210335448776065</v>
      </c>
      <c r="I23" s="73">
        <f t="shared" si="4"/>
        <v>8.410195962870192</v>
      </c>
    </row>
    <row r="24" spans="1:9" ht="26.25" customHeight="1">
      <c r="A24" s="1" t="s">
        <v>134</v>
      </c>
      <c r="B24" s="62">
        <v>2258</v>
      </c>
      <c r="C24" s="31">
        <v>17917</v>
      </c>
      <c r="D24" s="31">
        <v>2459</v>
      </c>
      <c r="E24" s="31">
        <v>20471</v>
      </c>
      <c r="F24" s="58">
        <f t="shared" si="5"/>
        <v>2.3023051139449096</v>
      </c>
      <c r="G24" s="58">
        <f t="shared" si="6"/>
        <v>1.8577253368834392</v>
      </c>
      <c r="H24" s="47">
        <f t="shared" si="3"/>
        <v>8.901682905225863</v>
      </c>
      <c r="I24" s="47">
        <f t="shared" si="4"/>
        <v>14.254618518725232</v>
      </c>
    </row>
    <row r="25" spans="1:9" ht="26.25" customHeight="1">
      <c r="A25" s="1" t="s">
        <v>135</v>
      </c>
      <c r="B25" s="62">
        <v>1192</v>
      </c>
      <c r="C25" s="31">
        <v>9724</v>
      </c>
      <c r="D25" s="31">
        <v>1235</v>
      </c>
      <c r="E25" s="31">
        <v>9723</v>
      </c>
      <c r="F25" s="58">
        <f t="shared" si="5"/>
        <v>1.1563020804074677</v>
      </c>
      <c r="G25" s="58">
        <f t="shared" si="6"/>
        <v>0.8823537419040437</v>
      </c>
      <c r="H25" s="47">
        <f t="shared" si="3"/>
        <v>3.6073825503355708</v>
      </c>
      <c r="I25" s="47">
        <f t="shared" si="4"/>
        <v>-0.010283833813245578</v>
      </c>
    </row>
    <row r="26" spans="1:9" ht="26.25" customHeight="1">
      <c r="A26" s="1" t="s">
        <v>136</v>
      </c>
      <c r="B26" s="62">
        <v>516</v>
      </c>
      <c r="C26" s="31">
        <v>3113</v>
      </c>
      <c r="D26" s="31">
        <v>528</v>
      </c>
      <c r="E26" s="31">
        <v>3422</v>
      </c>
      <c r="F26" s="58">
        <f t="shared" si="5"/>
        <v>0.4943542497612493</v>
      </c>
      <c r="G26" s="58">
        <f t="shared" si="6"/>
        <v>0.3105435055842474</v>
      </c>
      <c r="H26" s="47">
        <f t="shared" si="3"/>
        <v>2.3255813953488373</v>
      </c>
      <c r="I26" s="47">
        <f t="shared" si="4"/>
        <v>9.926116286540315</v>
      </c>
    </row>
    <row r="27" spans="1:9" ht="26.25" customHeight="1">
      <c r="A27" s="1" t="s">
        <v>137</v>
      </c>
      <c r="B27" s="62">
        <v>379</v>
      </c>
      <c r="C27" s="31">
        <v>2916</v>
      </c>
      <c r="D27" s="31">
        <v>398</v>
      </c>
      <c r="E27" s="31">
        <v>2880</v>
      </c>
      <c r="F27" s="58">
        <f t="shared" si="5"/>
        <v>0.3726382412973054</v>
      </c>
      <c r="G27" s="58">
        <f t="shared" si="6"/>
        <v>0.26135747986050045</v>
      </c>
      <c r="H27" s="47">
        <f t="shared" si="3"/>
        <v>5.013192612137203</v>
      </c>
      <c r="I27" s="47">
        <f t="shared" si="4"/>
        <v>-1.2345679012345678</v>
      </c>
    </row>
    <row r="28" spans="1:9" ht="26.25" customHeight="1">
      <c r="A28" s="1" t="s">
        <v>138</v>
      </c>
      <c r="B28" s="62">
        <v>67</v>
      </c>
      <c r="C28" s="31">
        <v>265</v>
      </c>
      <c r="D28" s="31">
        <v>66</v>
      </c>
      <c r="E28" s="31">
        <v>293</v>
      </c>
      <c r="F28" s="58">
        <f t="shared" si="5"/>
        <v>0.061794281220156164</v>
      </c>
      <c r="G28" s="58">
        <f t="shared" si="6"/>
        <v>0.026589493610807854</v>
      </c>
      <c r="H28" s="47">
        <f t="shared" si="3"/>
        <v>-1.4925373134328357</v>
      </c>
      <c r="I28" s="47">
        <f t="shared" si="4"/>
        <v>10.566037735849058</v>
      </c>
    </row>
    <row r="29" spans="1:9" ht="26.25" customHeight="1">
      <c r="A29" s="69" t="s">
        <v>120</v>
      </c>
      <c r="B29" s="70">
        <f>SUM(B30:B32)</f>
        <v>3033</v>
      </c>
      <c r="C29" s="71">
        <f>SUM(C30:C32)</f>
        <v>21725</v>
      </c>
      <c r="D29" s="71">
        <f>SUM(D30:D32)</f>
        <v>3104</v>
      </c>
      <c r="E29" s="71">
        <f>SUM(E30:E32)</f>
        <v>23948</v>
      </c>
      <c r="F29" s="72">
        <f t="shared" si="5"/>
        <v>2.906203771323708</v>
      </c>
      <c r="G29" s="72">
        <f t="shared" si="6"/>
        <v>2.1732600443400223</v>
      </c>
      <c r="H29" s="73">
        <f t="shared" si="3"/>
        <v>2.340916584240026</v>
      </c>
      <c r="I29" s="73">
        <f t="shared" si="4"/>
        <v>10.232451093210587</v>
      </c>
    </row>
    <row r="30" spans="1:9" ht="26.25" customHeight="1">
      <c r="A30" s="1" t="s">
        <v>139</v>
      </c>
      <c r="B30" s="62">
        <v>2112</v>
      </c>
      <c r="C30" s="31">
        <v>15298</v>
      </c>
      <c r="D30" s="31">
        <v>2205</v>
      </c>
      <c r="E30" s="31">
        <v>16804</v>
      </c>
      <c r="F30" s="58">
        <f t="shared" si="5"/>
        <v>2.0644907589461265</v>
      </c>
      <c r="G30" s="58">
        <f t="shared" si="6"/>
        <v>1.524948295686059</v>
      </c>
      <c r="H30" s="47">
        <f t="shared" si="3"/>
        <v>4.403409090909091</v>
      </c>
      <c r="I30" s="47">
        <f t="shared" si="4"/>
        <v>9.8444241077265</v>
      </c>
    </row>
    <row r="31" spans="1:9" ht="26.25" customHeight="1">
      <c r="A31" s="1" t="s">
        <v>140</v>
      </c>
      <c r="B31" s="62">
        <v>408</v>
      </c>
      <c r="C31" s="31">
        <v>2626</v>
      </c>
      <c r="D31" s="31">
        <v>379</v>
      </c>
      <c r="E31" s="31">
        <v>3113</v>
      </c>
      <c r="F31" s="58">
        <f t="shared" si="5"/>
        <v>0.35484897852180586</v>
      </c>
      <c r="G31" s="58">
        <f t="shared" si="6"/>
        <v>0.28250202597421453</v>
      </c>
      <c r="H31" s="47">
        <f t="shared" si="3"/>
        <v>-7.107843137254902</v>
      </c>
      <c r="I31" s="47">
        <f t="shared" si="4"/>
        <v>18.545316070068544</v>
      </c>
    </row>
    <row r="32" spans="1:9" ht="26.25" customHeight="1">
      <c r="A32" s="75" t="s">
        <v>141</v>
      </c>
      <c r="B32" s="63">
        <v>513</v>
      </c>
      <c r="C32" s="64">
        <v>3801</v>
      </c>
      <c r="D32" s="64">
        <v>520</v>
      </c>
      <c r="E32" s="64">
        <v>4031</v>
      </c>
      <c r="F32" s="67">
        <f t="shared" si="5"/>
        <v>0.48686403385577587</v>
      </c>
      <c r="G32" s="67">
        <f t="shared" si="6"/>
        <v>0.36580972267974904</v>
      </c>
      <c r="H32" s="39">
        <f t="shared" si="3"/>
        <v>1.364522417153996</v>
      </c>
      <c r="I32" s="39">
        <f t="shared" si="4"/>
        <v>6.051039200210471</v>
      </c>
    </row>
  </sheetData>
  <mergeCells count="7">
    <mergeCell ref="A2:A4"/>
    <mergeCell ref="A1:I1"/>
    <mergeCell ref="B2:C3"/>
    <mergeCell ref="D2:I2"/>
    <mergeCell ref="F3:G3"/>
    <mergeCell ref="H3:I3"/>
    <mergeCell ref="D3:E3"/>
  </mergeCells>
  <printOptions/>
  <pageMargins left="0.75" right="0.75" top="1" bottom="1" header="0.512" footer="0.51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B19"/>
  <sheetViews>
    <sheetView tabSelected="1" workbookViewId="0" topLeftCell="A1">
      <pane xSplit="2" ySplit="4" topLeftCell="C5" activePane="bottomRight" state="frozen"/>
      <selection pane="topLeft" activeCell="Z22" sqref="Z22"/>
      <selection pane="topRight" activeCell="Z22" sqref="Z22"/>
      <selection pane="bottomLeft" activeCell="Z22" sqref="Z22"/>
      <selection pane="bottomRight" activeCell="CB1" sqref="AE1:CB16384"/>
    </sheetView>
  </sheetViews>
  <sheetFormatPr defaultColWidth="8.66015625" defaultRowHeight="18"/>
  <cols>
    <col min="1" max="1" width="4" style="1" customWidth="1"/>
    <col min="2" max="2" width="15" style="1" customWidth="1"/>
    <col min="3" max="3" width="7" style="1" customWidth="1"/>
    <col min="4" max="4" width="8" style="1" customWidth="1"/>
    <col min="5" max="7" width="6" style="1" customWidth="1"/>
    <col min="8" max="8" width="7" style="1" customWidth="1"/>
    <col min="9" max="11" width="6" style="1" customWidth="1"/>
    <col min="12" max="12" width="7" style="1" customWidth="1"/>
    <col min="13" max="15" width="6" style="1" customWidth="1"/>
    <col min="16" max="16" width="7" style="1" customWidth="1"/>
    <col min="17" max="26" width="6" style="1" customWidth="1"/>
    <col min="27" max="27" width="5" style="1" customWidth="1"/>
    <col min="28" max="30" width="8.83203125" style="1" customWidth="1"/>
    <col min="31" max="80" width="8" style="1" hidden="1" customWidth="1"/>
    <col min="81" max="16384" width="8.83203125" style="1" customWidth="1"/>
  </cols>
  <sheetData>
    <row r="1" spans="1:27" ht="27.75" customHeight="1">
      <c r="A1" s="96" t="s">
        <v>142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27" s="23" customFormat="1" ht="27.75" customHeight="1">
      <c r="A2" s="107" t="s">
        <v>11</v>
      </c>
      <c r="B2" s="106"/>
      <c r="C2" s="106" t="s">
        <v>114</v>
      </c>
      <c r="D2" s="106"/>
      <c r="E2" s="106"/>
      <c r="F2" s="106"/>
      <c r="G2" s="106" t="s">
        <v>116</v>
      </c>
      <c r="H2" s="106"/>
      <c r="I2" s="106"/>
      <c r="J2" s="106"/>
      <c r="K2" s="106" t="s">
        <v>117</v>
      </c>
      <c r="L2" s="106"/>
      <c r="M2" s="106"/>
      <c r="N2" s="106"/>
      <c r="O2" s="106" t="s">
        <v>118</v>
      </c>
      <c r="P2" s="106"/>
      <c r="Q2" s="106"/>
      <c r="R2" s="106"/>
      <c r="S2" s="106" t="s">
        <v>119</v>
      </c>
      <c r="T2" s="106"/>
      <c r="U2" s="106"/>
      <c r="V2" s="106"/>
      <c r="W2" s="106" t="s">
        <v>120</v>
      </c>
      <c r="X2" s="106"/>
      <c r="Y2" s="106"/>
      <c r="Z2" s="105"/>
      <c r="AA2" s="128" t="s">
        <v>229</v>
      </c>
    </row>
    <row r="3" spans="1:80" s="23" customFormat="1" ht="27.75" customHeight="1">
      <c r="A3" s="107"/>
      <c r="B3" s="106"/>
      <c r="C3" s="106" t="s">
        <v>1</v>
      </c>
      <c r="D3" s="106" t="s">
        <v>6</v>
      </c>
      <c r="E3" s="106" t="s">
        <v>12</v>
      </c>
      <c r="F3" s="106"/>
      <c r="G3" s="106" t="s">
        <v>1</v>
      </c>
      <c r="H3" s="106" t="s">
        <v>6</v>
      </c>
      <c r="I3" s="106" t="s">
        <v>12</v>
      </c>
      <c r="J3" s="106"/>
      <c r="K3" s="106" t="s">
        <v>1</v>
      </c>
      <c r="L3" s="106" t="s">
        <v>6</v>
      </c>
      <c r="M3" s="106" t="s">
        <v>12</v>
      </c>
      <c r="N3" s="106"/>
      <c r="O3" s="106" t="s">
        <v>1</v>
      </c>
      <c r="P3" s="106" t="s">
        <v>6</v>
      </c>
      <c r="Q3" s="106" t="s">
        <v>12</v>
      </c>
      <c r="R3" s="106"/>
      <c r="S3" s="106" t="s">
        <v>1</v>
      </c>
      <c r="T3" s="106" t="s">
        <v>6</v>
      </c>
      <c r="U3" s="106" t="s">
        <v>12</v>
      </c>
      <c r="V3" s="106"/>
      <c r="W3" s="106" t="s">
        <v>1</v>
      </c>
      <c r="X3" s="106" t="s">
        <v>6</v>
      </c>
      <c r="Y3" s="106" t="s">
        <v>12</v>
      </c>
      <c r="Z3" s="105"/>
      <c r="AA3" s="129"/>
      <c r="AE3" s="131" t="s">
        <v>117</v>
      </c>
      <c r="AF3" s="131"/>
      <c r="AG3" s="117" t="s">
        <v>163</v>
      </c>
      <c r="AH3" s="117"/>
      <c r="AI3" s="117" t="s">
        <v>164</v>
      </c>
      <c r="AJ3" s="117"/>
      <c r="AK3" s="117" t="s">
        <v>165</v>
      </c>
      <c r="AL3" s="117"/>
      <c r="AM3" s="117" t="s">
        <v>166</v>
      </c>
      <c r="AN3" s="117"/>
      <c r="AO3" s="117" t="s">
        <v>167</v>
      </c>
      <c r="AP3" s="117"/>
      <c r="AQ3" s="131" t="s">
        <v>118</v>
      </c>
      <c r="AR3" s="131"/>
      <c r="AS3" s="117" t="s">
        <v>171</v>
      </c>
      <c r="AT3" s="117"/>
      <c r="AU3" s="117" t="s">
        <v>168</v>
      </c>
      <c r="AV3" s="117"/>
      <c r="AW3" s="117" t="s">
        <v>169</v>
      </c>
      <c r="AX3" s="117"/>
      <c r="AY3" s="117" t="s">
        <v>182</v>
      </c>
      <c r="AZ3" s="117"/>
      <c r="BA3" s="117" t="s">
        <v>183</v>
      </c>
      <c r="BB3" s="117"/>
      <c r="BC3" s="117" t="s">
        <v>170</v>
      </c>
      <c r="BD3" s="117"/>
      <c r="BE3" s="117" t="s">
        <v>172</v>
      </c>
      <c r="BF3" s="117"/>
      <c r="BG3" s="117" t="s">
        <v>173</v>
      </c>
      <c r="BH3" s="117"/>
      <c r="BI3" s="131" t="s">
        <v>119</v>
      </c>
      <c r="BJ3" s="131"/>
      <c r="BK3" s="117" t="s">
        <v>174</v>
      </c>
      <c r="BL3" s="117"/>
      <c r="BM3" s="117" t="s">
        <v>175</v>
      </c>
      <c r="BN3" s="117"/>
      <c r="BO3" s="117" t="s">
        <v>176</v>
      </c>
      <c r="BP3" s="117"/>
      <c r="BQ3" s="117" t="s">
        <v>177</v>
      </c>
      <c r="BR3" s="117"/>
      <c r="BS3" s="117" t="s">
        <v>178</v>
      </c>
      <c r="BT3" s="117"/>
      <c r="BU3" s="131" t="s">
        <v>120</v>
      </c>
      <c r="BV3" s="131"/>
      <c r="BW3" s="117" t="s">
        <v>179</v>
      </c>
      <c r="BX3" s="117"/>
      <c r="BY3" s="117" t="s">
        <v>180</v>
      </c>
      <c r="BZ3" s="117"/>
      <c r="CA3" s="117" t="s">
        <v>181</v>
      </c>
      <c r="CB3" s="117"/>
    </row>
    <row r="4" spans="1:80" s="23" customFormat="1" ht="27.75" customHeight="1">
      <c r="A4" s="107"/>
      <c r="B4" s="106"/>
      <c r="C4" s="106"/>
      <c r="D4" s="106"/>
      <c r="E4" s="19" t="s">
        <v>1</v>
      </c>
      <c r="F4" s="19" t="s">
        <v>6</v>
      </c>
      <c r="G4" s="106"/>
      <c r="H4" s="106"/>
      <c r="I4" s="19" t="s">
        <v>1</v>
      </c>
      <c r="J4" s="19" t="s">
        <v>6</v>
      </c>
      <c r="K4" s="106"/>
      <c r="L4" s="106"/>
      <c r="M4" s="19" t="s">
        <v>1</v>
      </c>
      <c r="N4" s="19" t="s">
        <v>6</v>
      </c>
      <c r="O4" s="106"/>
      <c r="P4" s="106"/>
      <c r="Q4" s="19" t="s">
        <v>1</v>
      </c>
      <c r="R4" s="19" t="s">
        <v>6</v>
      </c>
      <c r="S4" s="106"/>
      <c r="T4" s="106"/>
      <c r="U4" s="19" t="s">
        <v>1</v>
      </c>
      <c r="V4" s="19" t="s">
        <v>6</v>
      </c>
      <c r="W4" s="106"/>
      <c r="X4" s="106"/>
      <c r="Y4" s="19" t="s">
        <v>1</v>
      </c>
      <c r="Z4" s="20" t="s">
        <v>6</v>
      </c>
      <c r="AA4" s="130"/>
      <c r="AE4" s="79" t="s">
        <v>1</v>
      </c>
      <c r="AF4" s="79" t="s">
        <v>6</v>
      </c>
      <c r="AG4" s="23" t="s">
        <v>1</v>
      </c>
      <c r="AH4" s="23" t="s">
        <v>6</v>
      </c>
      <c r="AI4" s="23" t="s">
        <v>1</v>
      </c>
      <c r="AJ4" s="23" t="s">
        <v>6</v>
      </c>
      <c r="AK4" s="23" t="s">
        <v>1</v>
      </c>
      <c r="AL4" s="23" t="s">
        <v>6</v>
      </c>
      <c r="AM4" s="23" t="s">
        <v>1</v>
      </c>
      <c r="AN4" s="23" t="s">
        <v>6</v>
      </c>
      <c r="AO4" s="23" t="s">
        <v>1</v>
      </c>
      <c r="AP4" s="23" t="s">
        <v>6</v>
      </c>
      <c r="AQ4" s="79" t="s">
        <v>1</v>
      </c>
      <c r="AR4" s="79" t="s">
        <v>6</v>
      </c>
      <c r="AS4" s="23" t="s">
        <v>1</v>
      </c>
      <c r="AT4" s="23" t="s">
        <v>6</v>
      </c>
      <c r="AU4" s="23" t="s">
        <v>1</v>
      </c>
      <c r="AV4" s="23" t="s">
        <v>6</v>
      </c>
      <c r="AW4" s="23" t="s">
        <v>1</v>
      </c>
      <c r="AX4" s="23" t="s">
        <v>6</v>
      </c>
      <c r="AY4" s="23" t="s">
        <v>1</v>
      </c>
      <c r="AZ4" s="23" t="s">
        <v>6</v>
      </c>
      <c r="BA4" s="23" t="s">
        <v>1</v>
      </c>
      <c r="BB4" s="23" t="s">
        <v>6</v>
      </c>
      <c r="BC4" s="23" t="s">
        <v>1</v>
      </c>
      <c r="BD4" s="23" t="s">
        <v>6</v>
      </c>
      <c r="BE4" s="23" t="s">
        <v>1</v>
      </c>
      <c r="BF4" s="23" t="s">
        <v>6</v>
      </c>
      <c r="BG4" s="23" t="s">
        <v>1</v>
      </c>
      <c r="BH4" s="23" t="s">
        <v>6</v>
      </c>
      <c r="BI4" s="79" t="s">
        <v>1</v>
      </c>
      <c r="BJ4" s="79" t="s">
        <v>6</v>
      </c>
      <c r="BK4" s="23" t="s">
        <v>1</v>
      </c>
      <c r="BL4" s="23" t="s">
        <v>6</v>
      </c>
      <c r="BM4" s="23" t="s">
        <v>1</v>
      </c>
      <c r="BN4" s="23" t="s">
        <v>6</v>
      </c>
      <c r="BO4" s="23" t="s">
        <v>1</v>
      </c>
      <c r="BP4" s="23" t="s">
        <v>6</v>
      </c>
      <c r="BQ4" s="23" t="s">
        <v>1</v>
      </c>
      <c r="BR4" s="23" t="s">
        <v>6</v>
      </c>
      <c r="BS4" s="23" t="s">
        <v>1</v>
      </c>
      <c r="BT4" s="23" t="s">
        <v>6</v>
      </c>
      <c r="BU4" s="23" t="s">
        <v>1</v>
      </c>
      <c r="BV4" s="23" t="s">
        <v>6</v>
      </c>
      <c r="BW4" s="23" t="s">
        <v>1</v>
      </c>
      <c r="BX4" s="23" t="s">
        <v>6</v>
      </c>
      <c r="BY4" s="23" t="s">
        <v>1</v>
      </c>
      <c r="BZ4" s="23" t="s">
        <v>6</v>
      </c>
      <c r="CA4" s="23" t="s">
        <v>1</v>
      </c>
      <c r="CB4" s="23" t="s">
        <v>6</v>
      </c>
    </row>
    <row r="5" spans="2:27" s="10" customFormat="1" ht="18.75" customHeight="1">
      <c r="B5" s="8"/>
      <c r="E5" s="10" t="s">
        <v>215</v>
      </c>
      <c r="F5" s="10" t="s">
        <v>215</v>
      </c>
      <c r="I5" s="10" t="s">
        <v>215</v>
      </c>
      <c r="J5" s="10" t="s">
        <v>215</v>
      </c>
      <c r="M5" s="10" t="s">
        <v>215</v>
      </c>
      <c r="N5" s="10" t="s">
        <v>215</v>
      </c>
      <c r="Q5" s="10" t="s">
        <v>215</v>
      </c>
      <c r="R5" s="10" t="s">
        <v>215</v>
      </c>
      <c r="U5" s="10" t="s">
        <v>215</v>
      </c>
      <c r="V5" s="10" t="s">
        <v>215</v>
      </c>
      <c r="Y5" s="10" t="s">
        <v>215</v>
      </c>
      <c r="Z5" s="10" t="s">
        <v>215</v>
      </c>
      <c r="AA5" s="24"/>
    </row>
    <row r="6" spans="1:80" ht="27.75" customHeight="1">
      <c r="A6" s="26" t="s">
        <v>211</v>
      </c>
      <c r="B6" s="11" t="s">
        <v>16</v>
      </c>
      <c r="C6" s="31">
        <f>+G6+K6+O6+S6+W6</f>
        <v>106806</v>
      </c>
      <c r="D6" s="31">
        <f>+H6+L6+P6+T6+X6</f>
        <v>1101939</v>
      </c>
      <c r="E6" s="58">
        <f>+E7+E8</f>
        <v>100</v>
      </c>
      <c r="F6" s="58">
        <f>+F7+F8</f>
        <v>100</v>
      </c>
      <c r="G6" s="31">
        <f>+'表２'!D7</f>
        <v>75136</v>
      </c>
      <c r="H6" s="31">
        <f>+'表２'!J7</f>
        <v>814260</v>
      </c>
      <c r="I6" s="58">
        <f aca="true" t="shared" si="0" ref="I6:Z6">+I7+I8</f>
        <v>100</v>
      </c>
      <c r="J6" s="58">
        <f t="shared" si="0"/>
        <v>100</v>
      </c>
      <c r="K6" s="31">
        <f t="shared" si="0"/>
        <v>13870</v>
      </c>
      <c r="L6" s="31">
        <f t="shared" si="0"/>
        <v>122489</v>
      </c>
      <c r="M6" s="58">
        <f t="shared" si="0"/>
        <v>100</v>
      </c>
      <c r="N6" s="58">
        <f t="shared" si="0"/>
        <v>100</v>
      </c>
      <c r="O6" s="31">
        <f t="shared" si="0"/>
        <v>10010</v>
      </c>
      <c r="P6" s="31">
        <f t="shared" si="0"/>
        <v>104453</v>
      </c>
      <c r="Q6" s="58">
        <f t="shared" si="0"/>
        <v>100</v>
      </c>
      <c r="R6" s="58">
        <f t="shared" si="0"/>
        <v>100</v>
      </c>
      <c r="S6" s="31">
        <f t="shared" si="0"/>
        <v>4686</v>
      </c>
      <c r="T6" s="31">
        <f t="shared" si="0"/>
        <v>36789</v>
      </c>
      <c r="U6" s="58">
        <f t="shared" si="0"/>
        <v>100</v>
      </c>
      <c r="V6" s="58">
        <f t="shared" si="0"/>
        <v>100</v>
      </c>
      <c r="W6" s="31">
        <f t="shared" si="0"/>
        <v>3104</v>
      </c>
      <c r="X6" s="31">
        <f t="shared" si="0"/>
        <v>23948</v>
      </c>
      <c r="Y6" s="58">
        <f t="shared" si="0"/>
        <v>100</v>
      </c>
      <c r="Z6" s="58">
        <f t="shared" si="0"/>
        <v>99.99999999999999</v>
      </c>
      <c r="AA6" s="76" t="s">
        <v>216</v>
      </c>
      <c r="AE6" s="71">
        <f>+AG6+AI6+AK6+AM6+AO6</f>
        <v>13870</v>
      </c>
      <c r="AF6" s="71">
        <f>+AH6+AJ6+AL6+AN6+AP6</f>
        <v>122489</v>
      </c>
      <c r="AG6" s="31">
        <f aca="true" t="shared" si="1" ref="AG6:AP6">+AG7+AG8</f>
        <v>3030</v>
      </c>
      <c r="AH6" s="31">
        <f t="shared" si="1"/>
        <v>28794</v>
      </c>
      <c r="AI6" s="31">
        <f t="shared" si="1"/>
        <v>3515</v>
      </c>
      <c r="AJ6" s="31">
        <f t="shared" si="1"/>
        <v>29068</v>
      </c>
      <c r="AK6" s="31">
        <f t="shared" si="1"/>
        <v>3658</v>
      </c>
      <c r="AL6" s="31">
        <f t="shared" si="1"/>
        <v>31969</v>
      </c>
      <c r="AM6" s="31">
        <f t="shared" si="1"/>
        <v>1919</v>
      </c>
      <c r="AN6" s="31">
        <f t="shared" si="1"/>
        <v>18013</v>
      </c>
      <c r="AO6" s="31">
        <f t="shared" si="1"/>
        <v>1748</v>
      </c>
      <c r="AP6" s="31">
        <f t="shared" si="1"/>
        <v>14645</v>
      </c>
      <c r="AQ6" s="71">
        <f>+AS6+AU6+AW6+AY6+BA6+BC6+BE6+BG6</f>
        <v>10010</v>
      </c>
      <c r="AR6" s="71">
        <f>+AT6+AV6+AX6+AZ6+BB6+BD6+BF6+BH6</f>
        <v>104453</v>
      </c>
      <c r="AS6" s="31">
        <f>+AS7+AS8</f>
        <v>2053</v>
      </c>
      <c r="AT6" s="31">
        <f aca="true" t="shared" si="2" ref="AT6:BH6">+AT7+AT8</f>
        <v>24306</v>
      </c>
      <c r="AU6" s="31">
        <f t="shared" si="2"/>
        <v>1332</v>
      </c>
      <c r="AV6" s="31">
        <f t="shared" si="2"/>
        <v>12006</v>
      </c>
      <c r="AW6" s="31">
        <f t="shared" si="2"/>
        <v>699</v>
      </c>
      <c r="AX6" s="31">
        <f t="shared" si="2"/>
        <v>7512</v>
      </c>
      <c r="AY6" s="31">
        <f t="shared" si="2"/>
        <v>1045</v>
      </c>
      <c r="AZ6" s="31">
        <f t="shared" si="2"/>
        <v>8998</v>
      </c>
      <c r="BA6" s="31">
        <f t="shared" si="2"/>
        <v>1117</v>
      </c>
      <c r="BB6" s="31">
        <f t="shared" si="2"/>
        <v>14068</v>
      </c>
      <c r="BC6" s="31">
        <f t="shared" si="2"/>
        <v>1855</v>
      </c>
      <c r="BD6" s="31">
        <f t="shared" si="2"/>
        <v>15394</v>
      </c>
      <c r="BE6" s="31">
        <f t="shared" si="2"/>
        <v>480</v>
      </c>
      <c r="BF6" s="31">
        <f t="shared" si="2"/>
        <v>6088</v>
      </c>
      <c r="BG6" s="31">
        <f t="shared" si="2"/>
        <v>1429</v>
      </c>
      <c r="BH6" s="31">
        <f t="shared" si="2"/>
        <v>16081</v>
      </c>
      <c r="BI6" s="71">
        <f>+BK6+BM6+BO6+BQ6+BS6</f>
        <v>4686</v>
      </c>
      <c r="BJ6" s="71">
        <f>+BL6+BN6+BP6+BR6+BT6</f>
        <v>36789</v>
      </c>
      <c r="BK6" s="31">
        <f aca="true" t="shared" si="3" ref="BK6:BT6">+BK7+BK8</f>
        <v>2459</v>
      </c>
      <c r="BL6" s="31">
        <f t="shared" si="3"/>
        <v>20471</v>
      </c>
      <c r="BM6" s="31">
        <f t="shared" si="3"/>
        <v>1235</v>
      </c>
      <c r="BN6" s="31">
        <f t="shared" si="3"/>
        <v>9723</v>
      </c>
      <c r="BO6" s="31">
        <f t="shared" si="3"/>
        <v>528</v>
      </c>
      <c r="BP6" s="31">
        <f t="shared" si="3"/>
        <v>3422</v>
      </c>
      <c r="BQ6" s="31">
        <f t="shared" si="3"/>
        <v>398</v>
      </c>
      <c r="BR6" s="31">
        <f t="shared" si="3"/>
        <v>2880</v>
      </c>
      <c r="BS6" s="31">
        <f t="shared" si="3"/>
        <v>66</v>
      </c>
      <c r="BT6" s="31">
        <f t="shared" si="3"/>
        <v>293</v>
      </c>
      <c r="BU6" s="71">
        <f>+BW6+BY6+CA6</f>
        <v>3104</v>
      </c>
      <c r="BV6" s="71">
        <f>+BX6+BZ6+CB6</f>
        <v>23948</v>
      </c>
      <c r="BW6" s="31">
        <f aca="true" t="shared" si="4" ref="BW6:CB6">+BW7+BW8</f>
        <v>2205</v>
      </c>
      <c r="BX6" s="31">
        <f t="shared" si="4"/>
        <v>16804</v>
      </c>
      <c r="BY6" s="31">
        <f t="shared" si="4"/>
        <v>379</v>
      </c>
      <c r="BZ6" s="31">
        <f t="shared" si="4"/>
        <v>3113</v>
      </c>
      <c r="CA6" s="31">
        <f t="shared" si="4"/>
        <v>520</v>
      </c>
      <c r="CB6" s="31">
        <f t="shared" si="4"/>
        <v>4031</v>
      </c>
    </row>
    <row r="7" spans="1:80" ht="27.75" customHeight="1">
      <c r="A7" s="26" t="s">
        <v>198</v>
      </c>
      <c r="B7" s="11" t="s">
        <v>17</v>
      </c>
      <c r="C7" s="31">
        <f aca="true" t="shared" si="5" ref="C7:C18">+G7+K7+O7+S7+W7</f>
        <v>78</v>
      </c>
      <c r="D7" s="31">
        <f aca="true" t="shared" si="6" ref="D7:D18">+H7+L7+P7+T7+X7</f>
        <v>1057</v>
      </c>
      <c r="E7" s="58">
        <f>+C7/$C$6*100</f>
        <v>0.07302960507836638</v>
      </c>
      <c r="F7" s="58">
        <f>+D7/$D$6*100</f>
        <v>0.09592182507380172</v>
      </c>
      <c r="G7" s="31">
        <f>+'表２'!D8</f>
        <v>29</v>
      </c>
      <c r="H7" s="31">
        <f>+'表２'!J8</f>
        <v>397</v>
      </c>
      <c r="I7" s="58">
        <f>+G7/$G$6*100</f>
        <v>0.038596678023850084</v>
      </c>
      <c r="J7" s="58">
        <f>+H7/$H$6*100</f>
        <v>0.048755925625721515</v>
      </c>
      <c r="K7" s="31">
        <f>+AE7</f>
        <v>13</v>
      </c>
      <c r="L7" s="31">
        <f>+AF7</f>
        <v>73</v>
      </c>
      <c r="M7" s="58">
        <f>+K7/$K$6*100</f>
        <v>0.09372746935832732</v>
      </c>
      <c r="N7" s="58">
        <f>+L7/$L$6*100</f>
        <v>0.0595971883189511</v>
      </c>
      <c r="O7" s="31">
        <f>+AQ7</f>
        <v>5</v>
      </c>
      <c r="P7" s="31">
        <f>+AR7</f>
        <v>66</v>
      </c>
      <c r="Q7" s="58">
        <f>+O7/$O$6*100</f>
        <v>0.04995004995004995</v>
      </c>
      <c r="R7" s="58">
        <f>+P7/$P$6*100</f>
        <v>0.06318631346155688</v>
      </c>
      <c r="S7" s="31">
        <f>+BI7</f>
        <v>14</v>
      </c>
      <c r="T7" s="31">
        <f>+BJ7</f>
        <v>268</v>
      </c>
      <c r="U7" s="58">
        <f>+S7/$S$6*100</f>
        <v>0.2987622705932565</v>
      </c>
      <c r="V7" s="58">
        <f>+T7/$T$6*100</f>
        <v>0.7284786213270271</v>
      </c>
      <c r="W7" s="31">
        <f>+BU7</f>
        <v>17</v>
      </c>
      <c r="X7" s="31">
        <f>+BV7</f>
        <v>253</v>
      </c>
      <c r="Y7" s="58">
        <f>+W7/$W$6*100</f>
        <v>0.547680412371134</v>
      </c>
      <c r="Z7" s="58">
        <f>+X7/$X$6*100</f>
        <v>1.0564556539168197</v>
      </c>
      <c r="AA7" s="76" t="s">
        <v>217</v>
      </c>
      <c r="AE7" s="71">
        <f aca="true" t="shared" si="7" ref="AE7:AE18">+AG7+AI7+AK7+AM7+AO7</f>
        <v>13</v>
      </c>
      <c r="AF7" s="71">
        <f>+AH7+AJ7+AL7+AN7+AP7</f>
        <v>73</v>
      </c>
      <c r="AG7" s="31">
        <v>8</v>
      </c>
      <c r="AH7" s="31">
        <v>50</v>
      </c>
      <c r="AI7" s="31">
        <v>1</v>
      </c>
      <c r="AJ7" s="31">
        <v>8</v>
      </c>
      <c r="AK7" s="31">
        <v>1</v>
      </c>
      <c r="AL7" s="31">
        <v>4</v>
      </c>
      <c r="AM7" s="31">
        <v>2</v>
      </c>
      <c r="AN7" s="31">
        <v>9</v>
      </c>
      <c r="AO7" s="31">
        <v>1</v>
      </c>
      <c r="AP7" s="31">
        <v>2</v>
      </c>
      <c r="AQ7" s="71">
        <f aca="true" t="shared" si="8" ref="AQ7:AQ18">+AS7+AU7+AW7+AY7+BA7+BC7+BE7+BG7</f>
        <v>5</v>
      </c>
      <c r="AR7" s="71">
        <f aca="true" t="shared" si="9" ref="AR7:AR18">+AT7+AV7+AX7+AZ7+BB7+BD7+BF7+BH7</f>
        <v>66</v>
      </c>
      <c r="AS7" s="31">
        <v>2</v>
      </c>
      <c r="AT7" s="31">
        <v>49</v>
      </c>
      <c r="AU7" s="31">
        <v>0</v>
      </c>
      <c r="AV7" s="31">
        <v>0</v>
      </c>
      <c r="AW7" s="31">
        <v>1</v>
      </c>
      <c r="AX7" s="31">
        <v>11</v>
      </c>
      <c r="AY7" s="31">
        <v>0</v>
      </c>
      <c r="AZ7" s="31">
        <v>0</v>
      </c>
      <c r="BA7" s="31">
        <v>1</v>
      </c>
      <c r="BB7" s="31">
        <v>1</v>
      </c>
      <c r="BC7" s="31">
        <v>0</v>
      </c>
      <c r="BD7" s="31">
        <v>0</v>
      </c>
      <c r="BE7" s="31">
        <v>1</v>
      </c>
      <c r="BF7" s="31">
        <v>5</v>
      </c>
      <c r="BG7" s="31">
        <v>0</v>
      </c>
      <c r="BH7" s="31">
        <v>0</v>
      </c>
      <c r="BI7" s="71">
        <f aca="true" t="shared" si="10" ref="BI7:BI18">+BK7+BM7+BO7+BQ7+BS7</f>
        <v>14</v>
      </c>
      <c r="BJ7" s="71">
        <f aca="true" t="shared" si="11" ref="BJ7:BJ18">+BL7+BN7+BP7+BR7+BT7</f>
        <v>268</v>
      </c>
      <c r="BK7" s="31">
        <v>5</v>
      </c>
      <c r="BL7" s="31">
        <v>52</v>
      </c>
      <c r="BM7" s="31">
        <v>2</v>
      </c>
      <c r="BN7" s="31">
        <v>24</v>
      </c>
      <c r="BO7" s="31">
        <v>2</v>
      </c>
      <c r="BP7" s="31">
        <v>19</v>
      </c>
      <c r="BQ7" s="31">
        <v>4</v>
      </c>
      <c r="BR7" s="31">
        <v>168</v>
      </c>
      <c r="BS7" s="31">
        <v>1</v>
      </c>
      <c r="BT7" s="31">
        <v>5</v>
      </c>
      <c r="BU7" s="71">
        <f aca="true" t="shared" si="12" ref="BU7:BU18">+BW7+BY7+CA7</f>
        <v>17</v>
      </c>
      <c r="BV7" s="71">
        <f aca="true" t="shared" si="13" ref="BV7:BV18">+BX7+BZ7+CB7</f>
        <v>253</v>
      </c>
      <c r="BW7" s="31">
        <v>9</v>
      </c>
      <c r="BX7" s="31">
        <v>108</v>
      </c>
      <c r="BY7" s="31">
        <v>2</v>
      </c>
      <c r="BZ7" s="31">
        <v>8</v>
      </c>
      <c r="CA7" s="31">
        <v>6</v>
      </c>
      <c r="CB7" s="31">
        <v>137</v>
      </c>
    </row>
    <row r="8" spans="1:80" ht="27.75" customHeight="1">
      <c r="A8" s="26" t="s">
        <v>199</v>
      </c>
      <c r="B8" s="11" t="s">
        <v>21</v>
      </c>
      <c r="C8" s="31">
        <f t="shared" si="5"/>
        <v>106728</v>
      </c>
      <c r="D8" s="31">
        <f t="shared" si="6"/>
        <v>1100882</v>
      </c>
      <c r="E8" s="58">
        <f aca="true" t="shared" si="14" ref="E8:E18">+C8/$C$6*100</f>
        <v>99.92697039492164</v>
      </c>
      <c r="F8" s="58">
        <f aca="true" t="shared" si="15" ref="F8:F18">+D8/$D$6*100</f>
        <v>99.9040781749262</v>
      </c>
      <c r="G8" s="31">
        <f>+'表２'!D9</f>
        <v>75107</v>
      </c>
      <c r="H8" s="31">
        <f>+'表２'!J9</f>
        <v>813863</v>
      </c>
      <c r="I8" s="58">
        <f aca="true" t="shared" si="16" ref="I8:I18">+G8/$G$6*100</f>
        <v>99.96140332197615</v>
      </c>
      <c r="J8" s="58">
        <f aca="true" t="shared" si="17" ref="J8:J18">+H8/$H$6*100</f>
        <v>99.95124407437427</v>
      </c>
      <c r="K8" s="31">
        <f>SUM(K9:K18)</f>
        <v>13857</v>
      </c>
      <c r="L8" s="31">
        <f>SUM(L9:L18)</f>
        <v>122416</v>
      </c>
      <c r="M8" s="58">
        <f aca="true" t="shared" si="18" ref="M8:M18">+K8/$K$6*100</f>
        <v>99.90627253064167</v>
      </c>
      <c r="N8" s="58">
        <f aca="true" t="shared" si="19" ref="N8:N18">+L8/$L$6*100</f>
        <v>99.94040281168105</v>
      </c>
      <c r="O8" s="31">
        <f>SUM(O9:O18)</f>
        <v>10005</v>
      </c>
      <c r="P8" s="31">
        <f>SUM(P9:P18)</f>
        <v>104387</v>
      </c>
      <c r="Q8" s="58">
        <f aca="true" t="shared" si="20" ref="Q8:Q18">+O8/$O$6*100</f>
        <v>99.95004995004994</v>
      </c>
      <c r="R8" s="58">
        <f aca="true" t="shared" si="21" ref="R8:R18">+P8/$P$6*100</f>
        <v>99.93681368653844</v>
      </c>
      <c r="S8" s="31">
        <f>SUM(S9:S18)</f>
        <v>4672</v>
      </c>
      <c r="T8" s="31">
        <f>SUM(T9:T18)</f>
        <v>36521</v>
      </c>
      <c r="U8" s="58">
        <f aca="true" t="shared" si="22" ref="U8:U18">+S8/$S$6*100</f>
        <v>99.70123772940674</v>
      </c>
      <c r="V8" s="58">
        <f aca="true" t="shared" si="23" ref="V8:V18">+T8/$T$6*100</f>
        <v>99.27152137867297</v>
      </c>
      <c r="W8" s="31">
        <f>SUM(W9:W18)</f>
        <v>3087</v>
      </c>
      <c r="X8" s="31">
        <f>SUM(X9:X18)</f>
        <v>23695</v>
      </c>
      <c r="Y8" s="58">
        <f aca="true" t="shared" si="24" ref="Y8:Y18">+W8/$W$6*100</f>
        <v>99.45231958762886</v>
      </c>
      <c r="Z8" s="58">
        <f aca="true" t="shared" si="25" ref="Z8:Z18">+X8/$X$6*100</f>
        <v>98.94354434608317</v>
      </c>
      <c r="AA8" s="76" t="s">
        <v>218</v>
      </c>
      <c r="AE8" s="71">
        <f t="shared" si="7"/>
        <v>13857</v>
      </c>
      <c r="AF8" s="71">
        <f aca="true" t="shared" si="26" ref="AF8:AF18">+AH8+AJ8+AL8+AN8+AP8</f>
        <v>122416</v>
      </c>
      <c r="AG8" s="31">
        <f aca="true" t="shared" si="27" ref="AG8:AP8">SUM(AG9:AG18)</f>
        <v>3022</v>
      </c>
      <c r="AH8" s="31">
        <f t="shared" si="27"/>
        <v>28744</v>
      </c>
      <c r="AI8" s="31">
        <f t="shared" si="27"/>
        <v>3514</v>
      </c>
      <c r="AJ8" s="31">
        <f t="shared" si="27"/>
        <v>29060</v>
      </c>
      <c r="AK8" s="31">
        <f t="shared" si="27"/>
        <v>3657</v>
      </c>
      <c r="AL8" s="31">
        <f t="shared" si="27"/>
        <v>31965</v>
      </c>
      <c r="AM8" s="31">
        <f t="shared" si="27"/>
        <v>1917</v>
      </c>
      <c r="AN8" s="31">
        <f t="shared" si="27"/>
        <v>18004</v>
      </c>
      <c r="AO8" s="31">
        <f t="shared" si="27"/>
        <v>1747</v>
      </c>
      <c r="AP8" s="31">
        <f t="shared" si="27"/>
        <v>14643</v>
      </c>
      <c r="AQ8" s="71">
        <f t="shared" si="8"/>
        <v>10005</v>
      </c>
      <c r="AR8" s="71">
        <f t="shared" si="9"/>
        <v>104387</v>
      </c>
      <c r="AS8" s="31">
        <f>SUM(AS9:AS18)</f>
        <v>2051</v>
      </c>
      <c r="AT8" s="31">
        <f aca="true" t="shared" si="28" ref="AT8:BH8">SUM(AT9:AT18)</f>
        <v>24257</v>
      </c>
      <c r="AU8" s="31">
        <f t="shared" si="28"/>
        <v>1332</v>
      </c>
      <c r="AV8" s="31">
        <f t="shared" si="28"/>
        <v>12006</v>
      </c>
      <c r="AW8" s="31">
        <f t="shared" si="28"/>
        <v>698</v>
      </c>
      <c r="AX8" s="31">
        <f t="shared" si="28"/>
        <v>7501</v>
      </c>
      <c r="AY8" s="31">
        <f t="shared" si="28"/>
        <v>1045</v>
      </c>
      <c r="AZ8" s="31">
        <f t="shared" si="28"/>
        <v>8998</v>
      </c>
      <c r="BA8" s="31">
        <f t="shared" si="28"/>
        <v>1116</v>
      </c>
      <c r="BB8" s="31">
        <f t="shared" si="28"/>
        <v>14067</v>
      </c>
      <c r="BC8" s="31">
        <f t="shared" si="28"/>
        <v>1855</v>
      </c>
      <c r="BD8" s="31">
        <f t="shared" si="28"/>
        <v>15394</v>
      </c>
      <c r="BE8" s="31">
        <f t="shared" si="28"/>
        <v>479</v>
      </c>
      <c r="BF8" s="31">
        <f t="shared" si="28"/>
        <v>6083</v>
      </c>
      <c r="BG8" s="31">
        <f t="shared" si="28"/>
        <v>1429</v>
      </c>
      <c r="BH8" s="31">
        <f t="shared" si="28"/>
        <v>16081</v>
      </c>
      <c r="BI8" s="71">
        <f t="shared" si="10"/>
        <v>4672</v>
      </c>
      <c r="BJ8" s="71">
        <f t="shared" si="11"/>
        <v>36521</v>
      </c>
      <c r="BK8" s="31">
        <f aca="true" t="shared" si="29" ref="BK8:BT8">SUM(BK9:BK18)</f>
        <v>2454</v>
      </c>
      <c r="BL8" s="31">
        <f t="shared" si="29"/>
        <v>20419</v>
      </c>
      <c r="BM8" s="31">
        <f t="shared" si="29"/>
        <v>1233</v>
      </c>
      <c r="BN8" s="31">
        <f t="shared" si="29"/>
        <v>9699</v>
      </c>
      <c r="BO8" s="31">
        <f t="shared" si="29"/>
        <v>526</v>
      </c>
      <c r="BP8" s="31">
        <f t="shared" si="29"/>
        <v>3403</v>
      </c>
      <c r="BQ8" s="31">
        <f t="shared" si="29"/>
        <v>394</v>
      </c>
      <c r="BR8" s="31">
        <f t="shared" si="29"/>
        <v>2712</v>
      </c>
      <c r="BS8" s="31">
        <f t="shared" si="29"/>
        <v>65</v>
      </c>
      <c r="BT8" s="31">
        <f t="shared" si="29"/>
        <v>288</v>
      </c>
      <c r="BU8" s="71">
        <f t="shared" si="12"/>
        <v>3087</v>
      </c>
      <c r="BV8" s="71">
        <f t="shared" si="13"/>
        <v>23695</v>
      </c>
      <c r="BW8" s="31">
        <f aca="true" t="shared" si="30" ref="BW8:CB8">SUM(BW9:BW18)</f>
        <v>2196</v>
      </c>
      <c r="BX8" s="31">
        <f t="shared" si="30"/>
        <v>16696</v>
      </c>
      <c r="BY8" s="31">
        <f t="shared" si="30"/>
        <v>377</v>
      </c>
      <c r="BZ8" s="31">
        <f t="shared" si="30"/>
        <v>3105</v>
      </c>
      <c r="CA8" s="31">
        <f t="shared" si="30"/>
        <v>514</v>
      </c>
      <c r="CB8" s="31">
        <f t="shared" si="30"/>
        <v>3894</v>
      </c>
    </row>
    <row r="9" spans="1:80" ht="27.75" customHeight="1">
      <c r="A9" s="26" t="s">
        <v>200</v>
      </c>
      <c r="B9" s="11" t="s">
        <v>22</v>
      </c>
      <c r="C9" s="31">
        <f t="shared" si="5"/>
        <v>15</v>
      </c>
      <c r="D9" s="31">
        <f t="shared" si="6"/>
        <v>120</v>
      </c>
      <c r="E9" s="58">
        <f t="shared" si="14"/>
        <v>0.014044154822762766</v>
      </c>
      <c r="F9" s="58">
        <f t="shared" si="15"/>
        <v>0.01088989499418752</v>
      </c>
      <c r="G9" s="31">
        <f>+'表２'!D10</f>
        <v>8</v>
      </c>
      <c r="H9" s="31">
        <f>+'表２'!J10</f>
        <v>69</v>
      </c>
      <c r="I9" s="58">
        <f t="shared" si="16"/>
        <v>0.010647359454855196</v>
      </c>
      <c r="J9" s="58">
        <f t="shared" si="17"/>
        <v>0.008473951809004496</v>
      </c>
      <c r="K9" s="31">
        <f aca="true" t="shared" si="31" ref="K9:K18">+AE9</f>
        <v>2</v>
      </c>
      <c r="L9" s="31">
        <f aca="true" t="shared" si="32" ref="L9:L18">+AF9</f>
        <v>15</v>
      </c>
      <c r="M9" s="58">
        <f t="shared" si="18"/>
        <v>0.014419610670511897</v>
      </c>
      <c r="N9" s="58">
        <f t="shared" si="19"/>
        <v>0.012245997599784468</v>
      </c>
      <c r="O9" s="31">
        <f aca="true" t="shared" si="33" ref="O9:O18">+AQ9</f>
        <v>4</v>
      </c>
      <c r="P9" s="31">
        <f aca="true" t="shared" si="34" ref="P9:P18">+AR9</f>
        <v>32</v>
      </c>
      <c r="Q9" s="58">
        <f t="shared" si="20"/>
        <v>0.03996003996003996</v>
      </c>
      <c r="R9" s="58">
        <f t="shared" si="21"/>
        <v>0.030635788344997274</v>
      </c>
      <c r="S9" s="31">
        <f aca="true" t="shared" si="35" ref="S9:S18">+BI9</f>
        <v>1</v>
      </c>
      <c r="T9" s="31">
        <f aca="true" t="shared" si="36" ref="T9:T18">+BJ9</f>
        <v>4</v>
      </c>
      <c r="U9" s="58">
        <f t="shared" si="22"/>
        <v>0.02134016218523261</v>
      </c>
      <c r="V9" s="58">
        <f t="shared" si="23"/>
        <v>0.010872815243686973</v>
      </c>
      <c r="W9" s="31">
        <f aca="true" t="shared" si="37" ref="W9:W18">+BU9</f>
        <v>0</v>
      </c>
      <c r="X9" s="31">
        <f aca="true" t="shared" si="38" ref="X9:X18">+BV9</f>
        <v>0</v>
      </c>
      <c r="Y9" s="58">
        <f t="shared" si="24"/>
        <v>0</v>
      </c>
      <c r="Z9" s="58">
        <f t="shared" si="25"/>
        <v>0</v>
      </c>
      <c r="AA9" s="76" t="s">
        <v>219</v>
      </c>
      <c r="AE9" s="71">
        <f t="shared" si="7"/>
        <v>2</v>
      </c>
      <c r="AF9" s="71">
        <f t="shared" si="26"/>
        <v>15</v>
      </c>
      <c r="AG9" s="31">
        <v>0</v>
      </c>
      <c r="AH9" s="31">
        <v>0</v>
      </c>
      <c r="AI9" s="31">
        <v>0</v>
      </c>
      <c r="AJ9" s="31">
        <v>0</v>
      </c>
      <c r="AK9" s="31">
        <v>1</v>
      </c>
      <c r="AL9" s="31">
        <v>8</v>
      </c>
      <c r="AM9" s="31">
        <v>0</v>
      </c>
      <c r="AN9" s="31">
        <v>0</v>
      </c>
      <c r="AO9" s="31">
        <v>1</v>
      </c>
      <c r="AP9" s="31">
        <v>7</v>
      </c>
      <c r="AQ9" s="71">
        <f t="shared" si="8"/>
        <v>4</v>
      </c>
      <c r="AR9" s="71">
        <f t="shared" si="9"/>
        <v>32</v>
      </c>
      <c r="AS9" s="31">
        <v>1</v>
      </c>
      <c r="AT9" s="31">
        <v>8</v>
      </c>
      <c r="AU9" s="31">
        <v>2</v>
      </c>
      <c r="AV9" s="31">
        <v>11</v>
      </c>
      <c r="AW9" s="31">
        <v>1</v>
      </c>
      <c r="AX9" s="31">
        <v>13</v>
      </c>
      <c r="AY9" s="31">
        <v>0</v>
      </c>
      <c r="AZ9" s="31">
        <v>0</v>
      </c>
      <c r="BA9" s="31">
        <v>0</v>
      </c>
      <c r="BB9" s="31">
        <v>0</v>
      </c>
      <c r="BC9" s="31">
        <v>0</v>
      </c>
      <c r="BD9" s="31">
        <v>0</v>
      </c>
      <c r="BE9" s="31">
        <v>0</v>
      </c>
      <c r="BF9" s="31">
        <v>0</v>
      </c>
      <c r="BG9" s="31">
        <v>0</v>
      </c>
      <c r="BH9" s="31">
        <v>0</v>
      </c>
      <c r="BI9" s="71">
        <f t="shared" si="10"/>
        <v>1</v>
      </c>
      <c r="BJ9" s="71">
        <f t="shared" si="11"/>
        <v>4</v>
      </c>
      <c r="BK9" s="31">
        <v>1</v>
      </c>
      <c r="BL9" s="31">
        <v>4</v>
      </c>
      <c r="BM9" s="31">
        <v>0</v>
      </c>
      <c r="BN9" s="31">
        <v>0</v>
      </c>
      <c r="BO9" s="31">
        <v>0</v>
      </c>
      <c r="BP9" s="31">
        <v>0</v>
      </c>
      <c r="BQ9" s="31">
        <v>0</v>
      </c>
      <c r="BR9" s="31">
        <v>0</v>
      </c>
      <c r="BS9" s="31">
        <v>0</v>
      </c>
      <c r="BT9" s="31">
        <v>0</v>
      </c>
      <c r="BU9" s="71">
        <f t="shared" si="12"/>
        <v>0</v>
      </c>
      <c r="BV9" s="71">
        <f t="shared" si="13"/>
        <v>0</v>
      </c>
      <c r="BW9" s="31">
        <v>0</v>
      </c>
      <c r="BX9" s="31">
        <v>0</v>
      </c>
      <c r="BY9" s="31">
        <v>0</v>
      </c>
      <c r="BZ9" s="31">
        <v>0</v>
      </c>
      <c r="CA9" s="31">
        <v>0</v>
      </c>
      <c r="CB9" s="31">
        <v>0</v>
      </c>
    </row>
    <row r="10" spans="1:80" ht="27.75" customHeight="1">
      <c r="A10" s="26" t="s">
        <v>201</v>
      </c>
      <c r="B10" s="11" t="s">
        <v>23</v>
      </c>
      <c r="C10" s="31">
        <f t="shared" si="5"/>
        <v>8917</v>
      </c>
      <c r="D10" s="31">
        <f t="shared" si="6"/>
        <v>88759</v>
      </c>
      <c r="E10" s="58">
        <f t="shared" si="14"/>
        <v>8.348781903638372</v>
      </c>
      <c r="F10" s="58">
        <f t="shared" si="15"/>
        <v>8.054801581575749</v>
      </c>
      <c r="G10" s="31">
        <f>+'表２'!D11</f>
        <v>5232</v>
      </c>
      <c r="H10" s="31">
        <f>+'表２'!J11</f>
        <v>63320</v>
      </c>
      <c r="I10" s="58">
        <f t="shared" si="16"/>
        <v>6.963373083475298</v>
      </c>
      <c r="J10" s="58">
        <f t="shared" si="17"/>
        <v>7.776385920958908</v>
      </c>
      <c r="K10" s="31">
        <f t="shared" si="31"/>
        <v>1611</v>
      </c>
      <c r="L10" s="31">
        <f t="shared" si="32"/>
        <v>12011</v>
      </c>
      <c r="M10" s="58">
        <f t="shared" si="18"/>
        <v>11.614996395097332</v>
      </c>
      <c r="N10" s="58">
        <f t="shared" si="19"/>
        <v>9.805778478067419</v>
      </c>
      <c r="O10" s="31">
        <f t="shared" si="33"/>
        <v>1178</v>
      </c>
      <c r="P10" s="31">
        <f t="shared" si="34"/>
        <v>8516</v>
      </c>
      <c r="Q10" s="58">
        <f t="shared" si="20"/>
        <v>11.768231768231768</v>
      </c>
      <c r="R10" s="58">
        <f t="shared" si="21"/>
        <v>8.152949173312399</v>
      </c>
      <c r="S10" s="31">
        <f t="shared" si="35"/>
        <v>466</v>
      </c>
      <c r="T10" s="31">
        <f t="shared" si="36"/>
        <v>2563</v>
      </c>
      <c r="U10" s="58">
        <f t="shared" si="22"/>
        <v>9.944515578318395</v>
      </c>
      <c r="V10" s="58">
        <f t="shared" si="23"/>
        <v>6.966756367392427</v>
      </c>
      <c r="W10" s="31">
        <f t="shared" si="37"/>
        <v>430</v>
      </c>
      <c r="X10" s="31">
        <f t="shared" si="38"/>
        <v>2349</v>
      </c>
      <c r="Y10" s="58">
        <f t="shared" si="24"/>
        <v>13.853092783505156</v>
      </c>
      <c r="Z10" s="58">
        <f t="shared" si="25"/>
        <v>9.808752296642725</v>
      </c>
      <c r="AA10" s="76" t="s">
        <v>220</v>
      </c>
      <c r="AE10" s="71">
        <f t="shared" si="7"/>
        <v>1611</v>
      </c>
      <c r="AF10" s="71">
        <f t="shared" si="26"/>
        <v>12011</v>
      </c>
      <c r="AG10" s="31">
        <v>274</v>
      </c>
      <c r="AH10" s="31">
        <v>2266</v>
      </c>
      <c r="AI10" s="31">
        <v>406</v>
      </c>
      <c r="AJ10" s="31">
        <v>2872</v>
      </c>
      <c r="AK10" s="31">
        <v>401</v>
      </c>
      <c r="AL10" s="31">
        <v>3120</v>
      </c>
      <c r="AM10" s="31">
        <v>208</v>
      </c>
      <c r="AN10" s="31">
        <v>1622</v>
      </c>
      <c r="AO10" s="31">
        <v>322</v>
      </c>
      <c r="AP10" s="31">
        <v>2131</v>
      </c>
      <c r="AQ10" s="71">
        <f t="shared" si="8"/>
        <v>1178</v>
      </c>
      <c r="AR10" s="71">
        <f t="shared" si="9"/>
        <v>8516</v>
      </c>
      <c r="AS10" s="31">
        <v>212</v>
      </c>
      <c r="AT10" s="31">
        <v>1330</v>
      </c>
      <c r="AU10" s="31">
        <v>239</v>
      </c>
      <c r="AV10" s="31">
        <v>1544</v>
      </c>
      <c r="AW10" s="31">
        <v>68</v>
      </c>
      <c r="AX10" s="31">
        <v>497</v>
      </c>
      <c r="AY10" s="31">
        <v>164</v>
      </c>
      <c r="AZ10" s="31">
        <v>959</v>
      </c>
      <c r="BA10" s="31">
        <v>90</v>
      </c>
      <c r="BB10" s="31">
        <v>603</v>
      </c>
      <c r="BC10" s="31">
        <v>194</v>
      </c>
      <c r="BD10" s="31">
        <v>1560</v>
      </c>
      <c r="BE10" s="31">
        <v>57</v>
      </c>
      <c r="BF10" s="31">
        <v>321</v>
      </c>
      <c r="BG10" s="31">
        <v>154</v>
      </c>
      <c r="BH10" s="31">
        <v>1702</v>
      </c>
      <c r="BI10" s="71">
        <f t="shared" si="10"/>
        <v>466</v>
      </c>
      <c r="BJ10" s="71">
        <f t="shared" si="11"/>
        <v>2563</v>
      </c>
      <c r="BK10" s="31">
        <v>226</v>
      </c>
      <c r="BL10" s="31">
        <v>1357</v>
      </c>
      <c r="BM10" s="31">
        <v>113</v>
      </c>
      <c r="BN10" s="31">
        <v>607</v>
      </c>
      <c r="BO10" s="31">
        <v>69</v>
      </c>
      <c r="BP10" s="31">
        <v>319</v>
      </c>
      <c r="BQ10" s="31">
        <v>56</v>
      </c>
      <c r="BR10" s="31">
        <v>271</v>
      </c>
      <c r="BS10" s="31">
        <v>2</v>
      </c>
      <c r="BT10" s="31">
        <v>9</v>
      </c>
      <c r="BU10" s="71">
        <f t="shared" si="12"/>
        <v>430</v>
      </c>
      <c r="BV10" s="71">
        <f t="shared" si="13"/>
        <v>2349</v>
      </c>
      <c r="BW10" s="31">
        <v>276</v>
      </c>
      <c r="BX10" s="31">
        <v>1541</v>
      </c>
      <c r="BY10" s="31">
        <v>60</v>
      </c>
      <c r="BZ10" s="31">
        <v>375</v>
      </c>
      <c r="CA10" s="31">
        <v>94</v>
      </c>
      <c r="CB10" s="31">
        <v>433</v>
      </c>
    </row>
    <row r="11" spans="1:80" ht="27.75" customHeight="1">
      <c r="A11" s="26" t="s">
        <v>202</v>
      </c>
      <c r="B11" s="11" t="s">
        <v>24</v>
      </c>
      <c r="C11" s="31">
        <f t="shared" si="5"/>
        <v>5206</v>
      </c>
      <c r="D11" s="31">
        <f t="shared" si="6"/>
        <v>86093</v>
      </c>
      <c r="E11" s="58">
        <f t="shared" si="14"/>
        <v>4.874258000486864</v>
      </c>
      <c r="F11" s="58">
        <f t="shared" si="15"/>
        <v>7.812864414454884</v>
      </c>
      <c r="G11" s="31">
        <f>+'表２'!D12</f>
        <v>2802</v>
      </c>
      <c r="H11" s="31">
        <f>+'表２'!J12</f>
        <v>43226</v>
      </c>
      <c r="I11" s="58">
        <f t="shared" si="16"/>
        <v>3.729237649063032</v>
      </c>
      <c r="J11" s="58">
        <f t="shared" si="17"/>
        <v>5.3086237811018595</v>
      </c>
      <c r="K11" s="31">
        <f t="shared" si="31"/>
        <v>861</v>
      </c>
      <c r="L11" s="31">
        <f t="shared" si="32"/>
        <v>11617</v>
      </c>
      <c r="M11" s="58">
        <f t="shared" si="18"/>
        <v>6.207642393655371</v>
      </c>
      <c r="N11" s="58">
        <f t="shared" si="19"/>
        <v>9.48411694111308</v>
      </c>
      <c r="O11" s="31">
        <f t="shared" si="33"/>
        <v>1169</v>
      </c>
      <c r="P11" s="31">
        <f t="shared" si="34"/>
        <v>25662</v>
      </c>
      <c r="Q11" s="58">
        <f t="shared" si="20"/>
        <v>11.678321678321678</v>
      </c>
      <c r="R11" s="58">
        <f t="shared" si="21"/>
        <v>24.567987515916247</v>
      </c>
      <c r="S11" s="31">
        <f t="shared" si="35"/>
        <v>199</v>
      </c>
      <c r="T11" s="31">
        <f t="shared" si="36"/>
        <v>3269</v>
      </c>
      <c r="U11" s="58">
        <f t="shared" si="22"/>
        <v>4.246692274861289</v>
      </c>
      <c r="V11" s="58">
        <f t="shared" si="23"/>
        <v>8.885808257903177</v>
      </c>
      <c r="W11" s="31">
        <f t="shared" si="37"/>
        <v>175</v>
      </c>
      <c r="X11" s="31">
        <f t="shared" si="38"/>
        <v>2319</v>
      </c>
      <c r="Y11" s="58">
        <f t="shared" si="24"/>
        <v>5.637886597938144</v>
      </c>
      <c r="Z11" s="58">
        <f t="shared" si="25"/>
        <v>9.683480875229664</v>
      </c>
      <c r="AA11" s="76" t="s">
        <v>221</v>
      </c>
      <c r="AE11" s="71">
        <f t="shared" si="7"/>
        <v>861</v>
      </c>
      <c r="AF11" s="71">
        <f t="shared" si="26"/>
        <v>11617</v>
      </c>
      <c r="AG11" s="31">
        <v>152</v>
      </c>
      <c r="AH11" s="31">
        <v>2784</v>
      </c>
      <c r="AI11" s="31">
        <v>130</v>
      </c>
      <c r="AJ11" s="31">
        <v>1119</v>
      </c>
      <c r="AK11" s="31">
        <v>333</v>
      </c>
      <c r="AL11" s="31">
        <v>4687</v>
      </c>
      <c r="AM11" s="31">
        <v>95</v>
      </c>
      <c r="AN11" s="31">
        <v>1417</v>
      </c>
      <c r="AO11" s="31">
        <v>151</v>
      </c>
      <c r="AP11" s="31">
        <v>1610</v>
      </c>
      <c r="AQ11" s="71">
        <f t="shared" si="8"/>
        <v>1169</v>
      </c>
      <c r="AR11" s="71">
        <f t="shared" si="9"/>
        <v>25662</v>
      </c>
      <c r="AS11" s="31">
        <v>203</v>
      </c>
      <c r="AT11" s="31">
        <v>9292</v>
      </c>
      <c r="AU11" s="31">
        <v>192</v>
      </c>
      <c r="AV11" s="31">
        <v>2696</v>
      </c>
      <c r="AW11" s="31">
        <v>56</v>
      </c>
      <c r="AX11" s="31">
        <v>1155</v>
      </c>
      <c r="AY11" s="31">
        <v>225</v>
      </c>
      <c r="AZ11" s="31">
        <v>2820</v>
      </c>
      <c r="BA11" s="31">
        <v>123</v>
      </c>
      <c r="BB11" s="31">
        <v>4354</v>
      </c>
      <c r="BC11" s="31">
        <v>183</v>
      </c>
      <c r="BD11" s="31">
        <v>1956</v>
      </c>
      <c r="BE11" s="31">
        <v>34</v>
      </c>
      <c r="BF11" s="31">
        <v>897</v>
      </c>
      <c r="BG11" s="31">
        <v>153</v>
      </c>
      <c r="BH11" s="31">
        <v>2492</v>
      </c>
      <c r="BI11" s="71">
        <f t="shared" si="10"/>
        <v>199</v>
      </c>
      <c r="BJ11" s="71">
        <f t="shared" si="11"/>
        <v>3269</v>
      </c>
      <c r="BK11" s="31">
        <v>82</v>
      </c>
      <c r="BL11" s="31">
        <v>1463</v>
      </c>
      <c r="BM11" s="31">
        <v>58</v>
      </c>
      <c r="BN11" s="31">
        <v>1350</v>
      </c>
      <c r="BO11" s="31">
        <v>23</v>
      </c>
      <c r="BP11" s="31">
        <v>145</v>
      </c>
      <c r="BQ11" s="31">
        <v>35</v>
      </c>
      <c r="BR11" s="31">
        <v>310</v>
      </c>
      <c r="BS11" s="31">
        <v>1</v>
      </c>
      <c r="BT11" s="31">
        <v>1</v>
      </c>
      <c r="BU11" s="71">
        <f t="shared" si="12"/>
        <v>175</v>
      </c>
      <c r="BV11" s="71">
        <f t="shared" si="13"/>
        <v>2319</v>
      </c>
      <c r="BW11" s="31">
        <v>96</v>
      </c>
      <c r="BX11" s="31">
        <v>891</v>
      </c>
      <c r="BY11" s="31">
        <v>32</v>
      </c>
      <c r="BZ11" s="31">
        <v>727</v>
      </c>
      <c r="CA11" s="31">
        <v>47</v>
      </c>
      <c r="CB11" s="31">
        <v>701</v>
      </c>
    </row>
    <row r="12" spans="1:80" ht="27.75" customHeight="1">
      <c r="A12" s="26" t="s">
        <v>203</v>
      </c>
      <c r="B12" s="80" t="s">
        <v>25</v>
      </c>
      <c r="C12" s="31">
        <f t="shared" si="5"/>
        <v>191</v>
      </c>
      <c r="D12" s="31">
        <f t="shared" si="6"/>
        <v>6937</v>
      </c>
      <c r="E12" s="58">
        <f t="shared" si="14"/>
        <v>0.17882890474317922</v>
      </c>
      <c r="F12" s="58">
        <f t="shared" si="15"/>
        <v>0.6295266797889901</v>
      </c>
      <c r="G12" s="31">
        <f>+'表２'!D13</f>
        <v>109</v>
      </c>
      <c r="H12" s="31">
        <f>+'表２'!J13</f>
        <v>5938</v>
      </c>
      <c r="I12" s="58">
        <f t="shared" si="16"/>
        <v>0.14507027257240204</v>
      </c>
      <c r="J12" s="58">
        <f t="shared" si="17"/>
        <v>0.7292510991575173</v>
      </c>
      <c r="K12" s="31">
        <f t="shared" si="31"/>
        <v>25</v>
      </c>
      <c r="L12" s="31">
        <f t="shared" si="32"/>
        <v>455</v>
      </c>
      <c r="M12" s="58">
        <f t="shared" si="18"/>
        <v>0.1802451333813987</v>
      </c>
      <c r="N12" s="58">
        <f t="shared" si="19"/>
        <v>0.37146192719346227</v>
      </c>
      <c r="O12" s="31">
        <f t="shared" si="33"/>
        <v>27</v>
      </c>
      <c r="P12" s="31">
        <f t="shared" si="34"/>
        <v>205</v>
      </c>
      <c r="Q12" s="58">
        <f t="shared" si="20"/>
        <v>0.26973026973026976</v>
      </c>
      <c r="R12" s="58">
        <f t="shared" si="21"/>
        <v>0.19626051908513878</v>
      </c>
      <c r="S12" s="31">
        <f t="shared" si="35"/>
        <v>19</v>
      </c>
      <c r="T12" s="31">
        <f t="shared" si="36"/>
        <v>196</v>
      </c>
      <c r="U12" s="58">
        <f t="shared" si="22"/>
        <v>0.4054630815194195</v>
      </c>
      <c r="V12" s="58">
        <f t="shared" si="23"/>
        <v>0.5327679469406617</v>
      </c>
      <c r="W12" s="31">
        <f t="shared" si="37"/>
        <v>11</v>
      </c>
      <c r="X12" s="31">
        <f t="shared" si="38"/>
        <v>143</v>
      </c>
      <c r="Y12" s="58">
        <f t="shared" si="24"/>
        <v>0.3543814432989691</v>
      </c>
      <c r="Z12" s="58">
        <f t="shared" si="25"/>
        <v>0.5971271087355938</v>
      </c>
      <c r="AA12" s="76" t="s">
        <v>222</v>
      </c>
      <c r="AE12" s="71">
        <f t="shared" si="7"/>
        <v>25</v>
      </c>
      <c r="AF12" s="71">
        <f t="shared" si="26"/>
        <v>455</v>
      </c>
      <c r="AG12" s="31">
        <v>7</v>
      </c>
      <c r="AH12" s="31">
        <v>210</v>
      </c>
      <c r="AI12" s="31">
        <v>2</v>
      </c>
      <c r="AJ12" s="31">
        <v>48</v>
      </c>
      <c r="AK12" s="31">
        <v>6</v>
      </c>
      <c r="AL12" s="31">
        <v>142</v>
      </c>
      <c r="AM12" s="31">
        <v>4</v>
      </c>
      <c r="AN12" s="31">
        <v>34</v>
      </c>
      <c r="AO12" s="31">
        <v>6</v>
      </c>
      <c r="AP12" s="31">
        <v>21</v>
      </c>
      <c r="AQ12" s="71">
        <f t="shared" si="8"/>
        <v>27</v>
      </c>
      <c r="AR12" s="71">
        <f t="shared" si="9"/>
        <v>205</v>
      </c>
      <c r="AS12" s="31">
        <v>3</v>
      </c>
      <c r="AT12" s="31">
        <v>30</v>
      </c>
      <c r="AU12" s="31">
        <v>5</v>
      </c>
      <c r="AV12" s="31">
        <v>22</v>
      </c>
      <c r="AW12" s="31">
        <v>2</v>
      </c>
      <c r="AX12" s="31">
        <v>10</v>
      </c>
      <c r="AY12" s="31">
        <v>3</v>
      </c>
      <c r="AZ12" s="31">
        <v>43</v>
      </c>
      <c r="BA12" s="31">
        <v>7</v>
      </c>
      <c r="BB12" s="31">
        <v>33</v>
      </c>
      <c r="BC12" s="31">
        <v>2</v>
      </c>
      <c r="BD12" s="31">
        <v>17</v>
      </c>
      <c r="BE12" s="31">
        <v>2</v>
      </c>
      <c r="BF12" s="31">
        <v>10</v>
      </c>
      <c r="BG12" s="31">
        <v>3</v>
      </c>
      <c r="BH12" s="31">
        <v>40</v>
      </c>
      <c r="BI12" s="71">
        <f t="shared" si="10"/>
        <v>19</v>
      </c>
      <c r="BJ12" s="71">
        <f t="shared" si="11"/>
        <v>196</v>
      </c>
      <c r="BK12" s="31">
        <v>5</v>
      </c>
      <c r="BL12" s="31">
        <v>71</v>
      </c>
      <c r="BM12" s="31">
        <v>9</v>
      </c>
      <c r="BN12" s="31">
        <v>88</v>
      </c>
      <c r="BO12" s="31">
        <v>1</v>
      </c>
      <c r="BP12" s="31">
        <v>12</v>
      </c>
      <c r="BQ12" s="31">
        <v>3</v>
      </c>
      <c r="BR12" s="31">
        <v>24</v>
      </c>
      <c r="BS12" s="31">
        <v>1</v>
      </c>
      <c r="BT12" s="31">
        <v>1</v>
      </c>
      <c r="BU12" s="71">
        <f t="shared" si="12"/>
        <v>11</v>
      </c>
      <c r="BV12" s="71">
        <f t="shared" si="13"/>
        <v>143</v>
      </c>
      <c r="BW12" s="31">
        <v>7</v>
      </c>
      <c r="BX12" s="31">
        <v>119</v>
      </c>
      <c r="BY12" s="31">
        <v>2</v>
      </c>
      <c r="BZ12" s="31">
        <v>17</v>
      </c>
      <c r="CA12" s="31">
        <v>2</v>
      </c>
      <c r="CB12" s="31">
        <v>7</v>
      </c>
    </row>
    <row r="13" spans="1:80" ht="27.75" customHeight="1">
      <c r="A13" s="26" t="s">
        <v>204</v>
      </c>
      <c r="B13" s="11" t="s">
        <v>26</v>
      </c>
      <c r="C13" s="31">
        <f t="shared" si="5"/>
        <v>3877</v>
      </c>
      <c r="D13" s="31">
        <f t="shared" si="6"/>
        <v>82618</v>
      </c>
      <c r="E13" s="58">
        <f t="shared" si="14"/>
        <v>3.629945883190083</v>
      </c>
      <c r="F13" s="58">
        <f t="shared" si="15"/>
        <v>7.497511205248203</v>
      </c>
      <c r="G13" s="31">
        <f>+'表２'!D14</f>
        <v>2501</v>
      </c>
      <c r="H13" s="31">
        <f>+'表２'!J14</f>
        <v>60313</v>
      </c>
      <c r="I13" s="58">
        <f t="shared" si="16"/>
        <v>3.3286307495741054</v>
      </c>
      <c r="J13" s="58">
        <f t="shared" si="17"/>
        <v>7.407093557340408</v>
      </c>
      <c r="K13" s="31">
        <f t="shared" si="31"/>
        <v>515</v>
      </c>
      <c r="L13" s="31">
        <f t="shared" si="32"/>
        <v>7783</v>
      </c>
      <c r="M13" s="58">
        <f t="shared" si="18"/>
        <v>3.713049747656813</v>
      </c>
      <c r="N13" s="58">
        <f t="shared" si="19"/>
        <v>6.354039954608169</v>
      </c>
      <c r="O13" s="31">
        <f t="shared" si="33"/>
        <v>636</v>
      </c>
      <c r="P13" s="31">
        <f t="shared" si="34"/>
        <v>11984</v>
      </c>
      <c r="Q13" s="58">
        <f t="shared" si="20"/>
        <v>6.353646353646354</v>
      </c>
      <c r="R13" s="58">
        <f t="shared" si="21"/>
        <v>11.473102735201477</v>
      </c>
      <c r="S13" s="31">
        <f t="shared" si="35"/>
        <v>91</v>
      </c>
      <c r="T13" s="31">
        <f t="shared" si="36"/>
        <v>1401</v>
      </c>
      <c r="U13" s="58">
        <f t="shared" si="22"/>
        <v>1.9419547588561674</v>
      </c>
      <c r="V13" s="58">
        <f t="shared" si="23"/>
        <v>3.8082035391013616</v>
      </c>
      <c r="W13" s="31">
        <f t="shared" si="37"/>
        <v>134</v>
      </c>
      <c r="X13" s="31">
        <f t="shared" si="38"/>
        <v>1137</v>
      </c>
      <c r="Y13" s="58">
        <f t="shared" si="24"/>
        <v>4.31701030927835</v>
      </c>
      <c r="Z13" s="58">
        <f t="shared" si="25"/>
        <v>4.747786871555036</v>
      </c>
      <c r="AA13" s="76" t="s">
        <v>223</v>
      </c>
      <c r="AE13" s="71">
        <f t="shared" si="7"/>
        <v>515</v>
      </c>
      <c r="AF13" s="71">
        <f t="shared" si="26"/>
        <v>7783</v>
      </c>
      <c r="AG13" s="31">
        <v>105</v>
      </c>
      <c r="AH13" s="31">
        <v>2555</v>
      </c>
      <c r="AI13" s="31">
        <v>98</v>
      </c>
      <c r="AJ13" s="31">
        <v>727</v>
      </c>
      <c r="AK13" s="31">
        <v>130</v>
      </c>
      <c r="AL13" s="31">
        <v>1914</v>
      </c>
      <c r="AM13" s="31">
        <v>92</v>
      </c>
      <c r="AN13" s="31">
        <v>1261</v>
      </c>
      <c r="AO13" s="31">
        <v>90</v>
      </c>
      <c r="AP13" s="31">
        <v>1326</v>
      </c>
      <c r="AQ13" s="71">
        <f t="shared" si="8"/>
        <v>636</v>
      </c>
      <c r="AR13" s="71">
        <f t="shared" si="9"/>
        <v>11984</v>
      </c>
      <c r="AS13" s="31">
        <v>119</v>
      </c>
      <c r="AT13" s="31">
        <v>1836</v>
      </c>
      <c r="AU13" s="31">
        <v>97</v>
      </c>
      <c r="AV13" s="31">
        <v>1743</v>
      </c>
      <c r="AW13" s="31">
        <v>32</v>
      </c>
      <c r="AX13" s="31">
        <v>917</v>
      </c>
      <c r="AY13" s="31">
        <v>71</v>
      </c>
      <c r="AZ13" s="31">
        <v>876</v>
      </c>
      <c r="BA13" s="31">
        <v>77</v>
      </c>
      <c r="BB13" s="31">
        <v>1497</v>
      </c>
      <c r="BC13" s="31">
        <v>88</v>
      </c>
      <c r="BD13" s="31">
        <v>1281</v>
      </c>
      <c r="BE13" s="31">
        <v>38</v>
      </c>
      <c r="BF13" s="31">
        <v>957</v>
      </c>
      <c r="BG13" s="31">
        <v>114</v>
      </c>
      <c r="BH13" s="31">
        <v>2877</v>
      </c>
      <c r="BI13" s="71">
        <f t="shared" si="10"/>
        <v>91</v>
      </c>
      <c r="BJ13" s="71">
        <f t="shared" si="11"/>
        <v>1401</v>
      </c>
      <c r="BK13" s="31">
        <v>50</v>
      </c>
      <c r="BL13" s="31">
        <v>782</v>
      </c>
      <c r="BM13" s="31">
        <v>19</v>
      </c>
      <c r="BN13" s="31">
        <v>312</v>
      </c>
      <c r="BO13" s="31">
        <v>10</v>
      </c>
      <c r="BP13" s="31">
        <v>111</v>
      </c>
      <c r="BQ13" s="31">
        <v>10</v>
      </c>
      <c r="BR13" s="31">
        <v>168</v>
      </c>
      <c r="BS13" s="31">
        <v>2</v>
      </c>
      <c r="BT13" s="31">
        <v>28</v>
      </c>
      <c r="BU13" s="71">
        <f t="shared" si="12"/>
        <v>134</v>
      </c>
      <c r="BV13" s="71">
        <f t="shared" si="13"/>
        <v>1137</v>
      </c>
      <c r="BW13" s="31">
        <v>109</v>
      </c>
      <c r="BX13" s="31">
        <v>865</v>
      </c>
      <c r="BY13" s="31">
        <v>9</v>
      </c>
      <c r="BZ13" s="31">
        <v>138</v>
      </c>
      <c r="CA13" s="31">
        <v>16</v>
      </c>
      <c r="CB13" s="31">
        <v>134</v>
      </c>
    </row>
    <row r="14" spans="1:80" ht="27.75" customHeight="1">
      <c r="A14" s="26" t="s">
        <v>205</v>
      </c>
      <c r="B14" s="80" t="s">
        <v>27</v>
      </c>
      <c r="C14" s="31">
        <f t="shared" si="5"/>
        <v>48355</v>
      </c>
      <c r="D14" s="31">
        <f t="shared" si="6"/>
        <v>397712</v>
      </c>
      <c r="E14" s="58">
        <f t="shared" si="14"/>
        <v>45.27367376364624</v>
      </c>
      <c r="F14" s="58">
        <f t="shared" si="15"/>
        <v>36.09201598273589</v>
      </c>
      <c r="G14" s="31">
        <f>+'表２'!D15</f>
        <v>35583</v>
      </c>
      <c r="H14" s="31">
        <f>+'表２'!J15</f>
        <v>302724</v>
      </c>
      <c r="I14" s="58">
        <f t="shared" si="16"/>
        <v>47.358123935264054</v>
      </c>
      <c r="J14" s="58">
        <f t="shared" si="17"/>
        <v>37.177805614914156</v>
      </c>
      <c r="K14" s="31">
        <f t="shared" si="31"/>
        <v>5809</v>
      </c>
      <c r="L14" s="31">
        <f t="shared" si="32"/>
        <v>43476</v>
      </c>
      <c r="M14" s="58">
        <f t="shared" si="18"/>
        <v>41.881759192501804</v>
      </c>
      <c r="N14" s="58">
        <f t="shared" si="19"/>
        <v>35.49379944321531</v>
      </c>
      <c r="O14" s="31">
        <f t="shared" si="33"/>
        <v>3725</v>
      </c>
      <c r="P14" s="31">
        <f t="shared" si="34"/>
        <v>30553</v>
      </c>
      <c r="Q14" s="58">
        <f t="shared" si="20"/>
        <v>37.21278721278721</v>
      </c>
      <c r="R14" s="58">
        <f t="shared" si="21"/>
        <v>29.250476290771925</v>
      </c>
      <c r="S14" s="31">
        <f t="shared" si="35"/>
        <v>2037</v>
      </c>
      <c r="T14" s="31">
        <f t="shared" si="36"/>
        <v>13530</v>
      </c>
      <c r="U14" s="58">
        <f t="shared" si="22"/>
        <v>43.46991037131882</v>
      </c>
      <c r="V14" s="58">
        <f t="shared" si="23"/>
        <v>36.777297561771185</v>
      </c>
      <c r="W14" s="31">
        <f t="shared" si="37"/>
        <v>1201</v>
      </c>
      <c r="X14" s="31">
        <f t="shared" si="38"/>
        <v>7429</v>
      </c>
      <c r="Y14" s="58">
        <f t="shared" si="24"/>
        <v>38.69201030927835</v>
      </c>
      <c r="Z14" s="58">
        <f t="shared" si="25"/>
        <v>31.021379655921162</v>
      </c>
      <c r="AA14" s="76" t="s">
        <v>224</v>
      </c>
      <c r="AE14" s="71">
        <f t="shared" si="7"/>
        <v>5809</v>
      </c>
      <c r="AF14" s="71">
        <f t="shared" si="26"/>
        <v>43476</v>
      </c>
      <c r="AG14" s="31">
        <v>1294</v>
      </c>
      <c r="AH14" s="31">
        <v>9214</v>
      </c>
      <c r="AI14" s="31">
        <v>1520</v>
      </c>
      <c r="AJ14" s="31">
        <v>10659</v>
      </c>
      <c r="AK14" s="31">
        <v>1499</v>
      </c>
      <c r="AL14" s="31">
        <v>12061</v>
      </c>
      <c r="AM14" s="31">
        <v>850</v>
      </c>
      <c r="AN14" s="31">
        <v>6872</v>
      </c>
      <c r="AO14" s="31">
        <v>646</v>
      </c>
      <c r="AP14" s="31">
        <v>4670</v>
      </c>
      <c r="AQ14" s="71">
        <f t="shared" si="8"/>
        <v>3725</v>
      </c>
      <c r="AR14" s="71">
        <f t="shared" si="9"/>
        <v>30553</v>
      </c>
      <c r="AS14" s="31">
        <v>809</v>
      </c>
      <c r="AT14" s="31">
        <v>5614</v>
      </c>
      <c r="AU14" s="31">
        <v>391</v>
      </c>
      <c r="AV14" s="31">
        <v>2686</v>
      </c>
      <c r="AW14" s="31">
        <v>266</v>
      </c>
      <c r="AX14" s="31">
        <v>2000</v>
      </c>
      <c r="AY14" s="31">
        <v>252</v>
      </c>
      <c r="AZ14" s="31">
        <v>1712</v>
      </c>
      <c r="BA14" s="31">
        <v>448</v>
      </c>
      <c r="BB14" s="31">
        <v>4885</v>
      </c>
      <c r="BC14" s="31">
        <v>835</v>
      </c>
      <c r="BD14" s="31">
        <v>6593</v>
      </c>
      <c r="BE14" s="31">
        <v>213</v>
      </c>
      <c r="BF14" s="31">
        <v>2148</v>
      </c>
      <c r="BG14" s="31">
        <v>511</v>
      </c>
      <c r="BH14" s="31">
        <v>4915</v>
      </c>
      <c r="BI14" s="71">
        <f t="shared" si="10"/>
        <v>2037</v>
      </c>
      <c r="BJ14" s="71">
        <f t="shared" si="11"/>
        <v>13530</v>
      </c>
      <c r="BK14" s="31">
        <v>1123</v>
      </c>
      <c r="BL14" s="31">
        <v>8532</v>
      </c>
      <c r="BM14" s="31">
        <v>522</v>
      </c>
      <c r="BN14" s="31">
        <v>3077</v>
      </c>
      <c r="BO14" s="31">
        <v>230</v>
      </c>
      <c r="BP14" s="31">
        <v>1306</v>
      </c>
      <c r="BQ14" s="31">
        <v>143</v>
      </c>
      <c r="BR14" s="31">
        <v>577</v>
      </c>
      <c r="BS14" s="31">
        <v>19</v>
      </c>
      <c r="BT14" s="31">
        <v>38</v>
      </c>
      <c r="BU14" s="71">
        <f t="shared" si="12"/>
        <v>1201</v>
      </c>
      <c r="BV14" s="71">
        <f t="shared" si="13"/>
        <v>7429</v>
      </c>
      <c r="BW14" s="31">
        <v>915</v>
      </c>
      <c r="BX14" s="31">
        <v>6155</v>
      </c>
      <c r="BY14" s="31">
        <v>130</v>
      </c>
      <c r="BZ14" s="31">
        <v>710</v>
      </c>
      <c r="CA14" s="31">
        <v>156</v>
      </c>
      <c r="CB14" s="31">
        <v>564</v>
      </c>
    </row>
    <row r="15" spans="1:80" ht="27.75" customHeight="1">
      <c r="A15" s="26" t="s">
        <v>206</v>
      </c>
      <c r="B15" s="11" t="s">
        <v>28</v>
      </c>
      <c r="C15" s="31">
        <f t="shared" si="5"/>
        <v>2144</v>
      </c>
      <c r="D15" s="31">
        <f t="shared" si="6"/>
        <v>38271</v>
      </c>
      <c r="E15" s="58">
        <f t="shared" si="14"/>
        <v>2.0073778626668917</v>
      </c>
      <c r="F15" s="58">
        <f t="shared" si="15"/>
        <v>3.473059761021254</v>
      </c>
      <c r="G15" s="31">
        <f>+'表２'!D16</f>
        <v>1712</v>
      </c>
      <c r="H15" s="31">
        <f>+'表２'!J16</f>
        <v>34526</v>
      </c>
      <c r="I15" s="58">
        <f t="shared" si="16"/>
        <v>2.278534923339012</v>
      </c>
      <c r="J15" s="58">
        <f t="shared" si="17"/>
        <v>4.240168987792597</v>
      </c>
      <c r="K15" s="31">
        <f t="shared" si="31"/>
        <v>211</v>
      </c>
      <c r="L15" s="31">
        <f t="shared" si="32"/>
        <v>1799</v>
      </c>
      <c r="M15" s="58">
        <f t="shared" si="18"/>
        <v>1.521268925739005</v>
      </c>
      <c r="N15" s="58">
        <f t="shared" si="19"/>
        <v>1.4687033121341508</v>
      </c>
      <c r="O15" s="31">
        <f t="shared" si="33"/>
        <v>114</v>
      </c>
      <c r="P15" s="31">
        <f t="shared" si="34"/>
        <v>949</v>
      </c>
      <c r="Q15" s="58">
        <f t="shared" si="20"/>
        <v>1.138861138861139</v>
      </c>
      <c r="R15" s="58">
        <f t="shared" si="21"/>
        <v>0.9085425981063253</v>
      </c>
      <c r="S15" s="31">
        <f t="shared" si="35"/>
        <v>61</v>
      </c>
      <c r="T15" s="31">
        <f t="shared" si="36"/>
        <v>564</v>
      </c>
      <c r="U15" s="58">
        <f t="shared" si="22"/>
        <v>1.301749893299189</v>
      </c>
      <c r="V15" s="58">
        <f t="shared" si="23"/>
        <v>1.533066949359863</v>
      </c>
      <c r="W15" s="31">
        <f t="shared" si="37"/>
        <v>46</v>
      </c>
      <c r="X15" s="31">
        <f t="shared" si="38"/>
        <v>433</v>
      </c>
      <c r="Y15" s="58">
        <f t="shared" si="24"/>
        <v>1.4819587628865978</v>
      </c>
      <c r="Z15" s="58">
        <f t="shared" si="25"/>
        <v>1.8080841823951896</v>
      </c>
      <c r="AA15" s="76" t="s">
        <v>225</v>
      </c>
      <c r="AE15" s="71">
        <f t="shared" si="7"/>
        <v>211</v>
      </c>
      <c r="AF15" s="71">
        <f t="shared" si="26"/>
        <v>1799</v>
      </c>
      <c r="AG15" s="31">
        <v>61</v>
      </c>
      <c r="AH15" s="31">
        <v>556</v>
      </c>
      <c r="AI15" s="31">
        <v>60</v>
      </c>
      <c r="AJ15" s="31">
        <v>480</v>
      </c>
      <c r="AK15" s="31">
        <v>40</v>
      </c>
      <c r="AL15" s="31">
        <v>395</v>
      </c>
      <c r="AM15" s="31">
        <v>28</v>
      </c>
      <c r="AN15" s="31">
        <v>222</v>
      </c>
      <c r="AO15" s="31">
        <v>22</v>
      </c>
      <c r="AP15" s="31">
        <v>146</v>
      </c>
      <c r="AQ15" s="71">
        <f t="shared" si="8"/>
        <v>114</v>
      </c>
      <c r="AR15" s="71">
        <f t="shared" si="9"/>
        <v>949</v>
      </c>
      <c r="AS15" s="31">
        <v>36</v>
      </c>
      <c r="AT15" s="31">
        <v>259</v>
      </c>
      <c r="AU15" s="31">
        <v>15</v>
      </c>
      <c r="AV15" s="31">
        <v>85</v>
      </c>
      <c r="AW15" s="31">
        <v>5</v>
      </c>
      <c r="AX15" s="31">
        <v>55</v>
      </c>
      <c r="AY15" s="31">
        <v>5</v>
      </c>
      <c r="AZ15" s="31">
        <v>35</v>
      </c>
      <c r="BA15" s="31">
        <v>10</v>
      </c>
      <c r="BB15" s="31">
        <v>64</v>
      </c>
      <c r="BC15" s="31">
        <v>25</v>
      </c>
      <c r="BD15" s="31">
        <v>288</v>
      </c>
      <c r="BE15" s="31">
        <v>5</v>
      </c>
      <c r="BF15" s="31">
        <v>20</v>
      </c>
      <c r="BG15" s="31">
        <v>13</v>
      </c>
      <c r="BH15" s="31">
        <v>143</v>
      </c>
      <c r="BI15" s="71">
        <f t="shared" si="10"/>
        <v>61</v>
      </c>
      <c r="BJ15" s="71">
        <f t="shared" si="11"/>
        <v>564</v>
      </c>
      <c r="BK15" s="31">
        <v>37</v>
      </c>
      <c r="BL15" s="31">
        <v>336</v>
      </c>
      <c r="BM15" s="31">
        <v>17</v>
      </c>
      <c r="BN15" s="31">
        <v>207</v>
      </c>
      <c r="BO15" s="31">
        <v>4</v>
      </c>
      <c r="BP15" s="31">
        <v>16</v>
      </c>
      <c r="BQ15" s="31">
        <v>3</v>
      </c>
      <c r="BR15" s="31">
        <v>5</v>
      </c>
      <c r="BS15" s="31">
        <v>0</v>
      </c>
      <c r="BT15" s="31">
        <v>0</v>
      </c>
      <c r="BU15" s="71">
        <f t="shared" si="12"/>
        <v>46</v>
      </c>
      <c r="BV15" s="71">
        <f t="shared" si="13"/>
        <v>433</v>
      </c>
      <c r="BW15" s="31">
        <v>40</v>
      </c>
      <c r="BX15" s="31">
        <v>419</v>
      </c>
      <c r="BY15" s="31">
        <v>5</v>
      </c>
      <c r="BZ15" s="31">
        <v>13</v>
      </c>
      <c r="CA15" s="31">
        <v>1</v>
      </c>
      <c r="CB15" s="31">
        <v>1</v>
      </c>
    </row>
    <row r="16" spans="1:80" ht="27.75" customHeight="1">
      <c r="A16" s="26" t="s">
        <v>207</v>
      </c>
      <c r="B16" s="11" t="s">
        <v>29</v>
      </c>
      <c r="C16" s="31">
        <f t="shared" si="5"/>
        <v>5824</v>
      </c>
      <c r="D16" s="31">
        <f t="shared" si="6"/>
        <v>21845</v>
      </c>
      <c r="E16" s="58">
        <f t="shared" si="14"/>
        <v>5.452877179184689</v>
      </c>
      <c r="F16" s="58">
        <f t="shared" si="15"/>
        <v>1.9824146345668863</v>
      </c>
      <c r="G16" s="31">
        <f>+'表２'!D17</f>
        <v>4340</v>
      </c>
      <c r="H16" s="31">
        <f>+'表２'!J17</f>
        <v>18644</v>
      </c>
      <c r="I16" s="58">
        <f t="shared" si="16"/>
        <v>5.776192504258944</v>
      </c>
      <c r="J16" s="58">
        <f t="shared" si="17"/>
        <v>2.289686340972171</v>
      </c>
      <c r="K16" s="31">
        <f t="shared" si="31"/>
        <v>692</v>
      </c>
      <c r="L16" s="31">
        <f t="shared" si="32"/>
        <v>1604</v>
      </c>
      <c r="M16" s="58">
        <f t="shared" si="18"/>
        <v>4.989185291997116</v>
      </c>
      <c r="N16" s="58">
        <f t="shared" si="19"/>
        <v>1.3095053433369526</v>
      </c>
      <c r="O16" s="31">
        <f t="shared" si="33"/>
        <v>585</v>
      </c>
      <c r="P16" s="31">
        <f t="shared" si="34"/>
        <v>1063</v>
      </c>
      <c r="Q16" s="58">
        <f t="shared" si="20"/>
        <v>5.844155844155844</v>
      </c>
      <c r="R16" s="58">
        <f t="shared" si="21"/>
        <v>1.017682594085378</v>
      </c>
      <c r="S16" s="31">
        <f t="shared" si="35"/>
        <v>147</v>
      </c>
      <c r="T16" s="31">
        <f t="shared" si="36"/>
        <v>301</v>
      </c>
      <c r="U16" s="58">
        <f t="shared" si="22"/>
        <v>3.1370038412291934</v>
      </c>
      <c r="V16" s="58">
        <f t="shared" si="23"/>
        <v>0.8181793470874447</v>
      </c>
      <c r="W16" s="31">
        <f t="shared" si="37"/>
        <v>60</v>
      </c>
      <c r="X16" s="31">
        <f t="shared" si="38"/>
        <v>233</v>
      </c>
      <c r="Y16" s="58">
        <f t="shared" si="24"/>
        <v>1.9329896907216495</v>
      </c>
      <c r="Z16" s="58">
        <f t="shared" si="25"/>
        <v>0.9729413729747788</v>
      </c>
      <c r="AA16" s="76" t="s">
        <v>226</v>
      </c>
      <c r="AE16" s="71">
        <f t="shared" si="7"/>
        <v>692</v>
      </c>
      <c r="AF16" s="71">
        <f t="shared" si="26"/>
        <v>1604</v>
      </c>
      <c r="AG16" s="31">
        <v>171</v>
      </c>
      <c r="AH16" s="31">
        <v>410</v>
      </c>
      <c r="AI16" s="31">
        <v>210</v>
      </c>
      <c r="AJ16" s="31">
        <v>506</v>
      </c>
      <c r="AK16" s="31">
        <v>240</v>
      </c>
      <c r="AL16" s="31">
        <v>487</v>
      </c>
      <c r="AM16" s="31">
        <v>51</v>
      </c>
      <c r="AN16" s="31">
        <v>127</v>
      </c>
      <c r="AO16" s="31">
        <v>20</v>
      </c>
      <c r="AP16" s="31">
        <v>74</v>
      </c>
      <c r="AQ16" s="71">
        <f t="shared" si="8"/>
        <v>585</v>
      </c>
      <c r="AR16" s="71">
        <f t="shared" si="9"/>
        <v>1063</v>
      </c>
      <c r="AS16" s="31">
        <v>80</v>
      </c>
      <c r="AT16" s="31">
        <v>179</v>
      </c>
      <c r="AU16" s="31">
        <v>31</v>
      </c>
      <c r="AV16" s="31">
        <v>82</v>
      </c>
      <c r="AW16" s="31">
        <v>27</v>
      </c>
      <c r="AX16" s="31">
        <v>44</v>
      </c>
      <c r="AY16" s="31">
        <v>82</v>
      </c>
      <c r="AZ16" s="31">
        <v>92</v>
      </c>
      <c r="BA16" s="31">
        <v>109</v>
      </c>
      <c r="BB16" s="31">
        <v>207</v>
      </c>
      <c r="BC16" s="31">
        <v>99</v>
      </c>
      <c r="BD16" s="31">
        <v>165</v>
      </c>
      <c r="BE16" s="31">
        <v>9</v>
      </c>
      <c r="BF16" s="31">
        <v>17</v>
      </c>
      <c r="BG16" s="31">
        <v>148</v>
      </c>
      <c r="BH16" s="31">
        <v>277</v>
      </c>
      <c r="BI16" s="71">
        <f t="shared" si="10"/>
        <v>147</v>
      </c>
      <c r="BJ16" s="71">
        <f t="shared" si="11"/>
        <v>301</v>
      </c>
      <c r="BK16" s="31">
        <v>86</v>
      </c>
      <c r="BL16" s="31">
        <v>181</v>
      </c>
      <c r="BM16" s="31">
        <v>56</v>
      </c>
      <c r="BN16" s="31">
        <v>108</v>
      </c>
      <c r="BO16" s="31">
        <v>5</v>
      </c>
      <c r="BP16" s="31">
        <v>12</v>
      </c>
      <c r="BQ16" s="31">
        <v>0</v>
      </c>
      <c r="BR16" s="31">
        <v>0</v>
      </c>
      <c r="BS16" s="31">
        <v>0</v>
      </c>
      <c r="BT16" s="31">
        <v>0</v>
      </c>
      <c r="BU16" s="71">
        <f t="shared" si="12"/>
        <v>60</v>
      </c>
      <c r="BV16" s="71">
        <f t="shared" si="13"/>
        <v>233</v>
      </c>
      <c r="BW16" s="31">
        <v>48</v>
      </c>
      <c r="BX16" s="31">
        <v>209</v>
      </c>
      <c r="BY16" s="31">
        <v>4</v>
      </c>
      <c r="BZ16" s="31">
        <v>7</v>
      </c>
      <c r="CA16" s="31">
        <v>8</v>
      </c>
      <c r="CB16" s="31">
        <v>17</v>
      </c>
    </row>
    <row r="17" spans="1:80" ht="27.75" customHeight="1">
      <c r="A17" s="26" t="s">
        <v>208</v>
      </c>
      <c r="B17" s="11" t="s">
        <v>30</v>
      </c>
      <c r="C17" s="31">
        <f t="shared" si="5"/>
        <v>31793</v>
      </c>
      <c r="D17" s="31">
        <f t="shared" si="6"/>
        <v>344878</v>
      </c>
      <c r="E17" s="58">
        <f t="shared" si="14"/>
        <v>29.76705428533977</v>
      </c>
      <c r="F17" s="58">
        <f t="shared" si="15"/>
        <v>31.29737671504503</v>
      </c>
      <c r="G17" s="31">
        <f>+'表２'!D18</f>
        <v>22596</v>
      </c>
      <c r="H17" s="31">
        <f>+'表２'!J18</f>
        <v>261972</v>
      </c>
      <c r="I17" s="58">
        <f t="shared" si="16"/>
        <v>30.0734667802385</v>
      </c>
      <c r="J17" s="58">
        <f t="shared" si="17"/>
        <v>32.17301598997863</v>
      </c>
      <c r="K17" s="31">
        <f t="shared" si="31"/>
        <v>4070</v>
      </c>
      <c r="L17" s="31">
        <f t="shared" si="32"/>
        <v>37472</v>
      </c>
      <c r="M17" s="58">
        <f t="shared" si="18"/>
        <v>29.343907714491706</v>
      </c>
      <c r="N17" s="58">
        <f t="shared" si="19"/>
        <v>30.59213480394158</v>
      </c>
      <c r="O17" s="31">
        <f t="shared" si="33"/>
        <v>2516</v>
      </c>
      <c r="P17" s="31">
        <f t="shared" si="34"/>
        <v>22847</v>
      </c>
      <c r="Q17" s="58">
        <f t="shared" si="20"/>
        <v>25.134865134865137</v>
      </c>
      <c r="R17" s="58">
        <f t="shared" si="21"/>
        <v>21.87299550994227</v>
      </c>
      <c r="S17" s="31">
        <f t="shared" si="35"/>
        <v>1612</v>
      </c>
      <c r="T17" s="31">
        <f t="shared" si="36"/>
        <v>13691</v>
      </c>
      <c r="U17" s="58">
        <f t="shared" si="22"/>
        <v>34.400341442594964</v>
      </c>
      <c r="V17" s="58">
        <f t="shared" si="23"/>
        <v>37.21492837532958</v>
      </c>
      <c r="W17" s="31">
        <f t="shared" si="37"/>
        <v>999</v>
      </c>
      <c r="X17" s="31">
        <f t="shared" si="38"/>
        <v>8896</v>
      </c>
      <c r="Y17" s="58">
        <f t="shared" si="24"/>
        <v>32.18427835051546</v>
      </c>
      <c r="Z17" s="58">
        <f t="shared" si="25"/>
        <v>37.147152163019875</v>
      </c>
      <c r="AA17" s="76" t="s">
        <v>227</v>
      </c>
      <c r="AE17" s="71">
        <f t="shared" si="7"/>
        <v>4070</v>
      </c>
      <c r="AF17" s="71">
        <f t="shared" si="26"/>
        <v>37472</v>
      </c>
      <c r="AG17" s="31">
        <v>937</v>
      </c>
      <c r="AH17" s="31">
        <v>9888</v>
      </c>
      <c r="AI17" s="31">
        <v>1075</v>
      </c>
      <c r="AJ17" s="31">
        <v>8740</v>
      </c>
      <c r="AK17" s="31">
        <v>998</v>
      </c>
      <c r="AL17" s="31">
        <v>8606</v>
      </c>
      <c r="AM17" s="31">
        <v>581</v>
      </c>
      <c r="AN17" s="31">
        <v>5961</v>
      </c>
      <c r="AO17" s="31">
        <v>479</v>
      </c>
      <c r="AP17" s="31">
        <v>4277</v>
      </c>
      <c r="AQ17" s="71">
        <f t="shared" si="8"/>
        <v>2516</v>
      </c>
      <c r="AR17" s="71">
        <f t="shared" si="9"/>
        <v>22847</v>
      </c>
      <c r="AS17" s="31">
        <v>578</v>
      </c>
      <c r="AT17" s="31">
        <v>5262</v>
      </c>
      <c r="AU17" s="31">
        <v>356</v>
      </c>
      <c r="AV17" s="31">
        <v>2634</v>
      </c>
      <c r="AW17" s="31">
        <v>234</v>
      </c>
      <c r="AX17" s="31">
        <v>2485</v>
      </c>
      <c r="AY17" s="31">
        <v>239</v>
      </c>
      <c r="AZ17" s="31">
        <v>2301</v>
      </c>
      <c r="BA17" s="31">
        <v>244</v>
      </c>
      <c r="BB17" s="31">
        <v>2275</v>
      </c>
      <c r="BC17" s="31">
        <v>425</v>
      </c>
      <c r="BD17" s="31">
        <v>3296</v>
      </c>
      <c r="BE17" s="31">
        <v>114</v>
      </c>
      <c r="BF17" s="31">
        <v>1614</v>
      </c>
      <c r="BG17" s="31">
        <v>326</v>
      </c>
      <c r="BH17" s="31">
        <v>2980</v>
      </c>
      <c r="BI17" s="71">
        <f t="shared" si="10"/>
        <v>1612</v>
      </c>
      <c r="BJ17" s="71">
        <f t="shared" si="11"/>
        <v>13691</v>
      </c>
      <c r="BK17" s="31">
        <v>830</v>
      </c>
      <c r="BL17" s="31">
        <v>7116</v>
      </c>
      <c r="BM17" s="31">
        <v>432</v>
      </c>
      <c r="BN17" s="31">
        <v>3748</v>
      </c>
      <c r="BO17" s="31">
        <v>179</v>
      </c>
      <c r="BP17" s="31">
        <v>1394</v>
      </c>
      <c r="BQ17" s="31">
        <v>135</v>
      </c>
      <c r="BR17" s="31">
        <v>1259</v>
      </c>
      <c r="BS17" s="31">
        <v>36</v>
      </c>
      <c r="BT17" s="31">
        <v>174</v>
      </c>
      <c r="BU17" s="71">
        <f t="shared" si="12"/>
        <v>999</v>
      </c>
      <c r="BV17" s="71">
        <f t="shared" si="13"/>
        <v>8896</v>
      </c>
      <c r="BW17" s="31">
        <v>690</v>
      </c>
      <c r="BX17" s="31">
        <v>6011</v>
      </c>
      <c r="BY17" s="31">
        <v>127</v>
      </c>
      <c r="BZ17" s="31">
        <v>992</v>
      </c>
      <c r="CA17" s="31">
        <v>182</v>
      </c>
      <c r="CB17" s="31">
        <v>1893</v>
      </c>
    </row>
    <row r="18" spans="1:80" ht="27.75" customHeight="1">
      <c r="A18" s="33" t="s">
        <v>209</v>
      </c>
      <c r="B18" s="14" t="s">
        <v>31</v>
      </c>
      <c r="C18" s="63">
        <f t="shared" si="5"/>
        <v>406</v>
      </c>
      <c r="D18" s="64">
        <f t="shared" si="6"/>
        <v>33649</v>
      </c>
      <c r="E18" s="67">
        <f t="shared" si="14"/>
        <v>0.3801284572027789</v>
      </c>
      <c r="F18" s="67">
        <f t="shared" si="15"/>
        <v>3.053617305495132</v>
      </c>
      <c r="G18" s="64">
        <f>+'表２'!D19</f>
        <v>224</v>
      </c>
      <c r="H18" s="64">
        <f>+'表２'!J19</f>
        <v>23131</v>
      </c>
      <c r="I18" s="67">
        <f t="shared" si="16"/>
        <v>0.2981260647359455</v>
      </c>
      <c r="J18" s="67">
        <f t="shared" si="17"/>
        <v>2.8407388303490286</v>
      </c>
      <c r="K18" s="64">
        <f t="shared" si="31"/>
        <v>61</v>
      </c>
      <c r="L18" s="64">
        <f t="shared" si="32"/>
        <v>6184</v>
      </c>
      <c r="M18" s="67">
        <f t="shared" si="18"/>
        <v>0.43979812545061286</v>
      </c>
      <c r="N18" s="67">
        <f t="shared" si="19"/>
        <v>5.048616610471145</v>
      </c>
      <c r="O18" s="64">
        <f t="shared" si="33"/>
        <v>51</v>
      </c>
      <c r="P18" s="64">
        <f t="shared" si="34"/>
        <v>2576</v>
      </c>
      <c r="Q18" s="67">
        <f t="shared" si="20"/>
        <v>0.5094905094905096</v>
      </c>
      <c r="R18" s="67">
        <f t="shared" si="21"/>
        <v>2.4661809617722805</v>
      </c>
      <c r="S18" s="64">
        <f t="shared" si="35"/>
        <v>39</v>
      </c>
      <c r="T18" s="64">
        <f t="shared" si="36"/>
        <v>1002</v>
      </c>
      <c r="U18" s="67">
        <f t="shared" si="22"/>
        <v>0.8322663252240717</v>
      </c>
      <c r="V18" s="67">
        <f t="shared" si="23"/>
        <v>2.7236402185435864</v>
      </c>
      <c r="W18" s="64">
        <f t="shared" si="37"/>
        <v>31</v>
      </c>
      <c r="X18" s="64">
        <f t="shared" si="38"/>
        <v>756</v>
      </c>
      <c r="Y18" s="67">
        <f t="shared" si="24"/>
        <v>0.9987113402061855</v>
      </c>
      <c r="Z18" s="77">
        <f t="shared" si="25"/>
        <v>3.1568398196091527</v>
      </c>
      <c r="AA18" s="59" t="s">
        <v>228</v>
      </c>
      <c r="AE18" s="71">
        <f t="shared" si="7"/>
        <v>61</v>
      </c>
      <c r="AF18" s="71">
        <f t="shared" si="26"/>
        <v>6184</v>
      </c>
      <c r="AG18" s="31">
        <v>21</v>
      </c>
      <c r="AH18" s="31">
        <v>861</v>
      </c>
      <c r="AI18" s="31">
        <v>13</v>
      </c>
      <c r="AJ18" s="31">
        <v>3909</v>
      </c>
      <c r="AK18" s="31">
        <v>9</v>
      </c>
      <c r="AL18" s="31">
        <v>545</v>
      </c>
      <c r="AM18" s="31">
        <v>8</v>
      </c>
      <c r="AN18" s="31">
        <v>488</v>
      </c>
      <c r="AO18" s="31">
        <v>10</v>
      </c>
      <c r="AP18" s="31">
        <v>381</v>
      </c>
      <c r="AQ18" s="71">
        <f t="shared" si="8"/>
        <v>51</v>
      </c>
      <c r="AR18" s="71">
        <f t="shared" si="9"/>
        <v>2576</v>
      </c>
      <c r="AS18" s="31">
        <v>10</v>
      </c>
      <c r="AT18" s="31">
        <v>447</v>
      </c>
      <c r="AU18" s="31">
        <v>4</v>
      </c>
      <c r="AV18" s="31">
        <v>503</v>
      </c>
      <c r="AW18" s="31">
        <v>7</v>
      </c>
      <c r="AX18" s="31">
        <v>325</v>
      </c>
      <c r="AY18" s="31">
        <v>4</v>
      </c>
      <c r="AZ18" s="31">
        <v>160</v>
      </c>
      <c r="BA18" s="31">
        <v>8</v>
      </c>
      <c r="BB18" s="31">
        <v>149</v>
      </c>
      <c r="BC18" s="31">
        <v>4</v>
      </c>
      <c r="BD18" s="31">
        <v>238</v>
      </c>
      <c r="BE18" s="31">
        <v>7</v>
      </c>
      <c r="BF18" s="31">
        <v>99</v>
      </c>
      <c r="BG18" s="31">
        <v>7</v>
      </c>
      <c r="BH18" s="31">
        <v>655</v>
      </c>
      <c r="BI18" s="71">
        <f t="shared" si="10"/>
        <v>39</v>
      </c>
      <c r="BJ18" s="71">
        <f t="shared" si="11"/>
        <v>1002</v>
      </c>
      <c r="BK18" s="31">
        <v>14</v>
      </c>
      <c r="BL18" s="31">
        <v>577</v>
      </c>
      <c r="BM18" s="31">
        <v>7</v>
      </c>
      <c r="BN18" s="31">
        <v>202</v>
      </c>
      <c r="BO18" s="31">
        <v>5</v>
      </c>
      <c r="BP18" s="31">
        <v>88</v>
      </c>
      <c r="BQ18" s="31">
        <v>9</v>
      </c>
      <c r="BR18" s="31">
        <v>98</v>
      </c>
      <c r="BS18" s="31">
        <v>4</v>
      </c>
      <c r="BT18" s="31">
        <v>37</v>
      </c>
      <c r="BU18" s="71">
        <f t="shared" si="12"/>
        <v>31</v>
      </c>
      <c r="BV18" s="71">
        <f t="shared" si="13"/>
        <v>756</v>
      </c>
      <c r="BW18" s="31">
        <v>15</v>
      </c>
      <c r="BX18" s="31">
        <v>486</v>
      </c>
      <c r="BY18" s="31">
        <v>8</v>
      </c>
      <c r="BZ18" s="31">
        <v>126</v>
      </c>
      <c r="CA18" s="31">
        <v>8</v>
      </c>
      <c r="CB18" s="31">
        <v>144</v>
      </c>
    </row>
    <row r="19" spans="3:24" ht="13.5">
      <c r="C19" s="31"/>
      <c r="D19" s="31"/>
      <c r="E19" s="57"/>
      <c r="F19" s="57"/>
      <c r="K19" s="31"/>
      <c r="L19" s="31"/>
      <c r="O19" s="78"/>
      <c r="P19" s="78"/>
      <c r="S19" s="78"/>
      <c r="T19" s="78"/>
      <c r="W19" s="78"/>
      <c r="X19" s="78"/>
    </row>
  </sheetData>
  <mergeCells count="52">
    <mergeCell ref="A1:AA1"/>
    <mergeCell ref="AE3:AF3"/>
    <mergeCell ref="AQ3:AR3"/>
    <mergeCell ref="BI3:BJ3"/>
    <mergeCell ref="AO3:AP3"/>
    <mergeCell ref="AS3:AT3"/>
    <mergeCell ref="AU3:AV3"/>
    <mergeCell ref="AW3:AX3"/>
    <mergeCell ref="AG3:AH3"/>
    <mergeCell ref="AI3:AJ3"/>
    <mergeCell ref="BC3:BD3"/>
    <mergeCell ref="BE3:BF3"/>
    <mergeCell ref="BG3:BH3"/>
    <mergeCell ref="BK3:BL3"/>
    <mergeCell ref="BW3:BX3"/>
    <mergeCell ref="BY3:BZ3"/>
    <mergeCell ref="CA3:CB3"/>
    <mergeCell ref="BM3:BN3"/>
    <mergeCell ref="BO3:BP3"/>
    <mergeCell ref="BQ3:BR3"/>
    <mergeCell ref="BS3:BT3"/>
    <mergeCell ref="BU3:BV3"/>
    <mergeCell ref="AK3:AL3"/>
    <mergeCell ref="AM3:AN3"/>
    <mergeCell ref="AA2:AA4"/>
    <mergeCell ref="W2:Z2"/>
    <mergeCell ref="W3:W4"/>
    <mergeCell ref="X3:X4"/>
    <mergeCell ref="Y3:Z3"/>
    <mergeCell ref="S2:V2"/>
    <mergeCell ref="S3:S4"/>
    <mergeCell ref="T3:T4"/>
    <mergeCell ref="U3:V3"/>
    <mergeCell ref="O2:R2"/>
    <mergeCell ref="O3:O4"/>
    <mergeCell ref="P3:P4"/>
    <mergeCell ref="Q3:R3"/>
    <mergeCell ref="C2:F2"/>
    <mergeCell ref="K2:N2"/>
    <mergeCell ref="K3:K4"/>
    <mergeCell ref="L3:L4"/>
    <mergeCell ref="M3:N3"/>
    <mergeCell ref="AY3:AZ3"/>
    <mergeCell ref="BA3:BB3"/>
    <mergeCell ref="A2:B4"/>
    <mergeCell ref="G2:J2"/>
    <mergeCell ref="G3:G4"/>
    <mergeCell ref="H3:H4"/>
    <mergeCell ref="I3:J3"/>
    <mergeCell ref="E3:F3"/>
    <mergeCell ref="C3:C4"/>
    <mergeCell ref="D3:D4"/>
  </mergeCells>
  <printOptions/>
  <pageMargins left="0.6" right="0.59" top="1" bottom="1" header="0.512" footer="0.512"/>
  <pageSetup horizontalDpi="600" verticalDpi="6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pane xSplit="1" ySplit="4" topLeftCell="B5" activePane="bottomRight" state="frozen"/>
      <selection pane="topLeft" activeCell="Z22" sqref="Z22"/>
      <selection pane="topRight" activeCell="Z22" sqref="Z22"/>
      <selection pane="bottomLeft" activeCell="Z22" sqref="Z22"/>
      <selection pane="bottomRight" activeCell="Z22" sqref="Z22"/>
    </sheetView>
  </sheetViews>
  <sheetFormatPr defaultColWidth="8.66015625" defaultRowHeight="18"/>
  <cols>
    <col min="1" max="1" width="10" style="1" customWidth="1"/>
    <col min="2" max="2" width="7" style="1" customWidth="1"/>
    <col min="3" max="3" width="8" style="1" customWidth="1"/>
    <col min="4" max="5" width="7" style="1" customWidth="1"/>
    <col min="6" max="6" width="6" style="1" customWidth="1"/>
    <col min="7" max="9" width="8" style="1" customWidth="1"/>
    <col min="10" max="10" width="7" style="1" customWidth="1"/>
    <col min="11" max="11" width="6" style="1" customWidth="1"/>
    <col min="12" max="12" width="4" style="1" customWidth="1"/>
    <col min="13" max="16384" width="8.83203125" style="1" customWidth="1"/>
  </cols>
  <sheetData>
    <row r="1" spans="1:11" s="4" customFormat="1" ht="29.25" customHeight="1">
      <c r="A1" s="91" t="s">
        <v>143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s="23" customFormat="1" ht="26.25" customHeight="1">
      <c r="A2" s="107" t="s">
        <v>144</v>
      </c>
      <c r="B2" s="106" t="s">
        <v>7</v>
      </c>
      <c r="C2" s="106"/>
      <c r="D2" s="106" t="s">
        <v>8</v>
      </c>
      <c r="E2" s="106"/>
      <c r="F2" s="106"/>
      <c r="G2" s="106"/>
      <c r="H2" s="106"/>
      <c r="I2" s="106"/>
      <c r="J2" s="106"/>
      <c r="K2" s="105"/>
    </row>
    <row r="3" spans="1:11" s="23" customFormat="1" ht="26.25" customHeight="1">
      <c r="A3" s="107"/>
      <c r="B3" s="106"/>
      <c r="C3" s="106"/>
      <c r="D3" s="84" t="s">
        <v>1</v>
      </c>
      <c r="E3" s="106"/>
      <c r="F3" s="106"/>
      <c r="G3" s="84" t="s">
        <v>6</v>
      </c>
      <c r="H3" s="106"/>
      <c r="I3" s="106"/>
      <c r="J3" s="106"/>
      <c r="K3" s="105"/>
    </row>
    <row r="4" spans="1:11" s="23" customFormat="1" ht="26.25" customHeight="1">
      <c r="A4" s="107"/>
      <c r="B4" s="19" t="s">
        <v>1</v>
      </c>
      <c r="C4" s="19" t="s">
        <v>6</v>
      </c>
      <c r="D4" s="18"/>
      <c r="E4" s="19" t="s">
        <v>2</v>
      </c>
      <c r="F4" s="19" t="s">
        <v>5</v>
      </c>
      <c r="G4" s="18"/>
      <c r="H4" s="19" t="s">
        <v>14</v>
      </c>
      <c r="I4" s="19" t="s">
        <v>15</v>
      </c>
      <c r="J4" s="19" t="s">
        <v>2</v>
      </c>
      <c r="K4" s="20" t="s">
        <v>5</v>
      </c>
    </row>
    <row r="5" spans="2:11" s="10" customFormat="1" ht="14.25" customHeight="1">
      <c r="B5" s="24"/>
      <c r="F5" s="10" t="s">
        <v>196</v>
      </c>
      <c r="K5" s="10" t="s">
        <v>196</v>
      </c>
    </row>
    <row r="6" spans="1:11" ht="24.75" customHeight="1">
      <c r="A6" s="41" t="s">
        <v>145</v>
      </c>
      <c r="B6" s="62">
        <v>82794</v>
      </c>
      <c r="C6" s="31">
        <v>933502</v>
      </c>
      <c r="D6" s="31">
        <v>77605</v>
      </c>
      <c r="E6" s="60">
        <f>+D6-B6</f>
        <v>-5189</v>
      </c>
      <c r="F6" s="47">
        <f>+E6/B6*100</f>
        <v>-6.267362369253811</v>
      </c>
      <c r="G6" s="31">
        <f>+H6+I6</f>
        <v>860508</v>
      </c>
      <c r="H6" s="31">
        <v>497257</v>
      </c>
      <c r="I6" s="31">
        <v>363251</v>
      </c>
      <c r="J6" s="60">
        <f>+G6-C6</f>
        <v>-72994</v>
      </c>
      <c r="K6" s="47">
        <f>+J6/C6*100</f>
        <v>-7.819372641943992</v>
      </c>
    </row>
    <row r="7" spans="1:11" ht="24.75" customHeight="1">
      <c r="A7" s="41" t="s">
        <v>146</v>
      </c>
      <c r="B7" s="62">
        <v>50511</v>
      </c>
      <c r="C7" s="31">
        <v>558093</v>
      </c>
      <c r="D7" s="31">
        <v>48728</v>
      </c>
      <c r="E7" s="60">
        <f aca="true" t="shared" si="0" ref="E7:E19">+D7-B7</f>
        <v>-1783</v>
      </c>
      <c r="F7" s="47">
        <f aca="true" t="shared" si="1" ref="F7:F19">+E7/B7*100</f>
        <v>-3.5299241749321935</v>
      </c>
      <c r="G7" s="31">
        <f aca="true" t="shared" si="2" ref="G7:G18">+H7+I7</f>
        <v>554534</v>
      </c>
      <c r="H7" s="31">
        <v>336525</v>
      </c>
      <c r="I7" s="31">
        <v>218009</v>
      </c>
      <c r="J7" s="60">
        <f aca="true" t="shared" si="3" ref="J7:J19">+G7-C7</f>
        <v>-3559</v>
      </c>
      <c r="K7" s="47">
        <f aca="true" t="shared" si="4" ref="K7:K19">+J7/C7*100</f>
        <v>-0.6377073355157653</v>
      </c>
    </row>
    <row r="8" spans="1:11" ht="24.75" customHeight="1">
      <c r="A8" s="41" t="s">
        <v>149</v>
      </c>
      <c r="B8" s="62">
        <v>39139</v>
      </c>
      <c r="C8" s="31">
        <v>426968</v>
      </c>
      <c r="D8" s="31">
        <v>37290</v>
      </c>
      <c r="E8" s="60">
        <f t="shared" si="0"/>
        <v>-1849</v>
      </c>
      <c r="F8" s="47">
        <f t="shared" si="1"/>
        <v>-4.7241881499271825</v>
      </c>
      <c r="G8" s="31">
        <f t="shared" si="2"/>
        <v>416690</v>
      </c>
      <c r="H8" s="31">
        <v>239264</v>
      </c>
      <c r="I8" s="31">
        <v>177426</v>
      </c>
      <c r="J8" s="60">
        <f t="shared" si="3"/>
        <v>-10278</v>
      </c>
      <c r="K8" s="47">
        <f t="shared" si="4"/>
        <v>-2.4072061606490416</v>
      </c>
    </row>
    <row r="9" spans="1:11" ht="24.75" customHeight="1">
      <c r="A9" s="41" t="s">
        <v>147</v>
      </c>
      <c r="B9" s="62">
        <v>31594</v>
      </c>
      <c r="C9" s="31">
        <v>404722</v>
      </c>
      <c r="D9" s="31">
        <v>30097</v>
      </c>
      <c r="E9" s="60">
        <f t="shared" si="0"/>
        <v>-1497</v>
      </c>
      <c r="F9" s="47">
        <f t="shared" si="1"/>
        <v>-4.738241438247768</v>
      </c>
      <c r="G9" s="31">
        <f t="shared" si="2"/>
        <v>392307</v>
      </c>
      <c r="H9" s="31">
        <v>229742</v>
      </c>
      <c r="I9" s="31">
        <v>162565</v>
      </c>
      <c r="J9" s="60">
        <f t="shared" si="3"/>
        <v>-12415</v>
      </c>
      <c r="K9" s="47">
        <f t="shared" si="4"/>
        <v>-3.0675377172478884</v>
      </c>
    </row>
    <row r="10" spans="1:11" ht="24.75" customHeight="1">
      <c r="A10" s="41" t="s">
        <v>230</v>
      </c>
      <c r="B10" s="62">
        <v>629221</v>
      </c>
      <c r="C10" s="31">
        <v>7476744</v>
      </c>
      <c r="D10" s="31">
        <v>587024</v>
      </c>
      <c r="E10" s="60">
        <f t="shared" si="0"/>
        <v>-42197</v>
      </c>
      <c r="F10" s="47">
        <f t="shared" si="1"/>
        <v>-6.706228813087929</v>
      </c>
      <c r="G10" s="31">
        <f t="shared" si="2"/>
        <v>7134941</v>
      </c>
      <c r="H10" s="31">
        <v>4517722</v>
      </c>
      <c r="I10" s="31">
        <v>2617219</v>
      </c>
      <c r="J10" s="60">
        <f t="shared" si="3"/>
        <v>-341803</v>
      </c>
      <c r="K10" s="47">
        <f t="shared" si="4"/>
        <v>-4.5715487918270306</v>
      </c>
    </row>
    <row r="11" spans="1:11" ht="24.75" customHeight="1">
      <c r="A11" s="41" t="s">
        <v>150</v>
      </c>
      <c r="B11" s="62">
        <v>124884</v>
      </c>
      <c r="C11" s="31">
        <v>1388493</v>
      </c>
      <c r="D11" s="31">
        <v>117000</v>
      </c>
      <c r="E11" s="60">
        <f t="shared" si="0"/>
        <v>-7884</v>
      </c>
      <c r="F11" s="47">
        <f t="shared" si="1"/>
        <v>-6.313058518304987</v>
      </c>
      <c r="G11" s="31">
        <f t="shared" si="2"/>
        <v>1347684</v>
      </c>
      <c r="H11" s="31">
        <v>800613</v>
      </c>
      <c r="I11" s="31">
        <v>547071</v>
      </c>
      <c r="J11" s="60">
        <f t="shared" si="3"/>
        <v>-40809</v>
      </c>
      <c r="K11" s="47">
        <f t="shared" si="4"/>
        <v>-2.939085757004176</v>
      </c>
    </row>
    <row r="12" spans="1:11" ht="24.75" customHeight="1">
      <c r="A12" s="41" t="s">
        <v>151</v>
      </c>
      <c r="B12" s="62">
        <v>46789</v>
      </c>
      <c r="C12" s="31">
        <v>536614</v>
      </c>
      <c r="D12" s="31">
        <v>43058</v>
      </c>
      <c r="E12" s="60">
        <f t="shared" si="0"/>
        <v>-3731</v>
      </c>
      <c r="F12" s="47">
        <f t="shared" si="1"/>
        <v>-7.974096475667358</v>
      </c>
      <c r="G12" s="31">
        <f t="shared" si="2"/>
        <v>499176</v>
      </c>
      <c r="H12" s="31">
        <v>314162</v>
      </c>
      <c r="I12" s="31">
        <v>185014</v>
      </c>
      <c r="J12" s="60">
        <f t="shared" si="3"/>
        <v>-37438</v>
      </c>
      <c r="K12" s="47">
        <f t="shared" si="4"/>
        <v>-6.976709515592214</v>
      </c>
    </row>
    <row r="13" spans="1:11" ht="24.75" customHeight="1">
      <c r="A13" s="41" t="s">
        <v>152</v>
      </c>
      <c r="B13" s="62">
        <v>153713</v>
      </c>
      <c r="C13" s="31">
        <v>1580201</v>
      </c>
      <c r="D13" s="31">
        <v>141085</v>
      </c>
      <c r="E13" s="60">
        <f t="shared" si="0"/>
        <v>-12628</v>
      </c>
      <c r="F13" s="47">
        <f t="shared" si="1"/>
        <v>-8.215310351108885</v>
      </c>
      <c r="G13" s="31">
        <f t="shared" si="2"/>
        <v>1455469</v>
      </c>
      <c r="H13" s="31">
        <v>874803</v>
      </c>
      <c r="I13" s="31">
        <v>580666</v>
      </c>
      <c r="J13" s="60">
        <f t="shared" si="3"/>
        <v>-124732</v>
      </c>
      <c r="K13" s="47">
        <f t="shared" si="4"/>
        <v>-7.893426216032011</v>
      </c>
    </row>
    <row r="14" spans="1:11" ht="24.75" customHeight="1">
      <c r="A14" s="41" t="s">
        <v>153</v>
      </c>
      <c r="B14" s="62">
        <v>96563</v>
      </c>
      <c r="C14" s="31">
        <v>815177</v>
      </c>
      <c r="D14" s="31">
        <v>86836</v>
      </c>
      <c r="E14" s="60">
        <f t="shared" si="0"/>
        <v>-9727</v>
      </c>
      <c r="F14" s="47">
        <f t="shared" si="1"/>
        <v>-10.073216449364663</v>
      </c>
      <c r="G14" s="31">
        <f t="shared" si="2"/>
        <v>751909</v>
      </c>
      <c r="H14" s="31">
        <v>433102</v>
      </c>
      <c r="I14" s="31">
        <v>318807</v>
      </c>
      <c r="J14" s="60">
        <f t="shared" si="3"/>
        <v>-63268</v>
      </c>
      <c r="K14" s="47">
        <f t="shared" si="4"/>
        <v>-7.761259211189716</v>
      </c>
    </row>
    <row r="15" spans="1:11" ht="24.75" customHeight="1">
      <c r="A15" s="41" t="s">
        <v>154</v>
      </c>
      <c r="B15" s="62">
        <v>263157</v>
      </c>
      <c r="C15" s="31">
        <v>2728539</v>
      </c>
      <c r="D15" s="31">
        <v>232804</v>
      </c>
      <c r="E15" s="60">
        <f t="shared" si="0"/>
        <v>-30353</v>
      </c>
      <c r="F15" s="47">
        <f t="shared" si="1"/>
        <v>-11.534179216209335</v>
      </c>
      <c r="G15" s="31">
        <f t="shared" si="2"/>
        <v>2427045</v>
      </c>
      <c r="H15" s="31">
        <v>1502462</v>
      </c>
      <c r="I15" s="31">
        <v>924583</v>
      </c>
      <c r="J15" s="60">
        <f t="shared" si="3"/>
        <v>-301494</v>
      </c>
      <c r="K15" s="47">
        <f t="shared" si="4"/>
        <v>-11.049649647668588</v>
      </c>
    </row>
    <row r="16" spans="1:11" ht="24.75" customHeight="1">
      <c r="A16" s="41" t="s">
        <v>155</v>
      </c>
      <c r="B16" s="62">
        <v>76042</v>
      </c>
      <c r="C16" s="31">
        <v>788697</v>
      </c>
      <c r="D16" s="31">
        <v>75750</v>
      </c>
      <c r="E16" s="60">
        <f t="shared" si="0"/>
        <v>-292</v>
      </c>
      <c r="F16" s="47">
        <f t="shared" si="1"/>
        <v>-0.3839983167197075</v>
      </c>
      <c r="G16" s="31">
        <f t="shared" si="2"/>
        <v>737868</v>
      </c>
      <c r="H16" s="31">
        <v>422811</v>
      </c>
      <c r="I16" s="31">
        <v>315057</v>
      </c>
      <c r="J16" s="60">
        <f t="shared" si="3"/>
        <v>-50829</v>
      </c>
      <c r="K16" s="47">
        <f t="shared" si="4"/>
        <v>-6.444680276455977</v>
      </c>
    </row>
    <row r="17" spans="1:11" ht="24.75" customHeight="1">
      <c r="A17" s="41" t="s">
        <v>156</v>
      </c>
      <c r="B17" s="62">
        <v>60604</v>
      </c>
      <c r="C17" s="31">
        <v>628326</v>
      </c>
      <c r="D17" s="31">
        <v>55411</v>
      </c>
      <c r="E17" s="60">
        <f t="shared" si="0"/>
        <v>-5193</v>
      </c>
      <c r="F17" s="47">
        <f t="shared" si="1"/>
        <v>-8.568741337205466</v>
      </c>
      <c r="G17" s="31">
        <f t="shared" si="2"/>
        <v>571918</v>
      </c>
      <c r="H17" s="31">
        <v>333034</v>
      </c>
      <c r="I17" s="31">
        <v>238884</v>
      </c>
      <c r="J17" s="60">
        <f t="shared" si="3"/>
        <v>-56408</v>
      </c>
      <c r="K17" s="47">
        <f t="shared" si="4"/>
        <v>-8.977505307754255</v>
      </c>
    </row>
    <row r="18" spans="1:11" ht="24.75" customHeight="1">
      <c r="A18" s="41" t="s">
        <v>157</v>
      </c>
      <c r="B18" s="62">
        <v>56265</v>
      </c>
      <c r="C18" s="31">
        <v>510545</v>
      </c>
      <c r="D18" s="31">
        <v>52225</v>
      </c>
      <c r="E18" s="60">
        <f t="shared" si="0"/>
        <v>-4040</v>
      </c>
      <c r="F18" s="47">
        <f t="shared" si="1"/>
        <v>-7.180307473562605</v>
      </c>
      <c r="G18" s="31">
        <f t="shared" si="2"/>
        <v>466989</v>
      </c>
      <c r="H18" s="31">
        <v>264491</v>
      </c>
      <c r="I18" s="31">
        <v>202498</v>
      </c>
      <c r="J18" s="60">
        <f t="shared" si="3"/>
        <v>-43556</v>
      </c>
      <c r="K18" s="47">
        <f t="shared" si="4"/>
        <v>-8.531275401776533</v>
      </c>
    </row>
    <row r="19" spans="1:11" ht="24.75" customHeight="1">
      <c r="A19" s="49" t="s">
        <v>116</v>
      </c>
      <c r="B19" s="63">
        <f>+'表２'!C7</f>
        <v>77996</v>
      </c>
      <c r="C19" s="64">
        <f>+'表２'!G7</f>
        <v>837396</v>
      </c>
      <c r="D19" s="64">
        <f>+'表２'!D7</f>
        <v>75136</v>
      </c>
      <c r="E19" s="38">
        <f t="shared" si="0"/>
        <v>-2860</v>
      </c>
      <c r="F19" s="39">
        <f t="shared" si="1"/>
        <v>-3.666854710497974</v>
      </c>
      <c r="G19" s="64">
        <f>+'表２'!J7</f>
        <v>814260</v>
      </c>
      <c r="H19" s="64">
        <f>+'表２'!M7</f>
        <v>468858</v>
      </c>
      <c r="I19" s="64">
        <f>+'表２'!O7</f>
        <v>345402</v>
      </c>
      <c r="J19" s="38">
        <f t="shared" si="3"/>
        <v>-23136</v>
      </c>
      <c r="K19" s="39">
        <f t="shared" si="4"/>
        <v>-2.762850550993795</v>
      </c>
    </row>
    <row r="20" ht="13.5">
      <c r="B20" s="1" t="s">
        <v>189</v>
      </c>
    </row>
  </sheetData>
  <mergeCells count="6">
    <mergeCell ref="B2:C3"/>
    <mergeCell ref="A2:A4"/>
    <mergeCell ref="A1:K1"/>
    <mergeCell ref="D2:K2"/>
    <mergeCell ref="D3:F3"/>
    <mergeCell ref="G3:K3"/>
  </mergeCells>
  <printOptions/>
  <pageMargins left="0.6" right="0.6" top="1" bottom="1" header="0.512" footer="0.512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pane xSplit="2" ySplit="3" topLeftCell="W10" activePane="bottomRight" state="frozen"/>
      <selection pane="topLeft" activeCell="Z22" sqref="Z22"/>
      <selection pane="topRight" activeCell="Z22" sqref="Z22"/>
      <selection pane="bottomLeft" activeCell="Z22" sqref="Z22"/>
      <selection pane="bottomRight" activeCell="Z22" sqref="Z22"/>
    </sheetView>
  </sheetViews>
  <sheetFormatPr defaultColWidth="8.66015625" defaultRowHeight="18"/>
  <cols>
    <col min="1" max="1" width="4" style="1" customWidth="1"/>
    <col min="2" max="2" width="15" style="1" customWidth="1"/>
    <col min="3" max="3" width="6" style="1" customWidth="1"/>
    <col min="4" max="4" width="7" style="1" customWidth="1"/>
    <col min="5" max="5" width="6" style="1" customWidth="1"/>
    <col min="6" max="6" width="7" style="1" customWidth="1"/>
    <col min="7" max="7" width="6" style="1" customWidth="1"/>
    <col min="8" max="8" width="7" style="1" customWidth="1"/>
    <col min="9" max="9" width="6" style="1" customWidth="1"/>
    <col min="10" max="11" width="7" style="1" customWidth="1"/>
    <col min="12" max="12" width="8.16015625" style="1" customWidth="1"/>
    <col min="13" max="13" width="7" style="1" customWidth="1"/>
    <col min="14" max="14" width="8" style="1" customWidth="1"/>
    <col min="15" max="15" width="6" style="1" customWidth="1"/>
    <col min="16" max="17" width="7" style="1" customWidth="1"/>
    <col min="18" max="18" width="8" style="1" customWidth="1"/>
    <col min="19" max="19" width="6" style="1" customWidth="1"/>
    <col min="20" max="21" width="7" style="1" customWidth="1"/>
    <col min="22" max="22" width="8" style="1" customWidth="1"/>
    <col min="23" max="23" width="6" style="1" customWidth="1"/>
    <col min="24" max="24" width="7" style="1" customWidth="1"/>
    <col min="25" max="25" width="6" style="1" customWidth="1"/>
    <col min="26" max="26" width="7" style="1" customWidth="1"/>
    <col min="27" max="27" width="6" style="1" customWidth="1"/>
    <col min="28" max="28" width="7" style="1" customWidth="1"/>
    <col min="29" max="29" width="6" style="1" customWidth="1"/>
    <col min="30" max="30" width="7" style="1" customWidth="1"/>
    <col min="31" max="31" width="3" style="1" customWidth="1"/>
    <col min="32" max="16384" width="8.83203125" style="1" customWidth="1"/>
  </cols>
  <sheetData>
    <row r="1" spans="1:30" ht="29.25" customHeight="1">
      <c r="A1" s="96" t="s">
        <v>161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</row>
    <row r="2" spans="1:30" s="23" customFormat="1" ht="26.25" customHeight="1">
      <c r="A2" s="107" t="s">
        <v>11</v>
      </c>
      <c r="B2" s="106"/>
      <c r="C2" s="106" t="s">
        <v>145</v>
      </c>
      <c r="D2" s="106"/>
      <c r="E2" s="106" t="s">
        <v>146</v>
      </c>
      <c r="F2" s="106"/>
      <c r="G2" s="106" t="s">
        <v>149</v>
      </c>
      <c r="H2" s="106"/>
      <c r="I2" s="106" t="s">
        <v>147</v>
      </c>
      <c r="J2" s="106"/>
      <c r="K2" s="106" t="s">
        <v>148</v>
      </c>
      <c r="L2" s="106"/>
      <c r="M2" s="106" t="s">
        <v>162</v>
      </c>
      <c r="N2" s="106"/>
      <c r="O2" s="106" t="s">
        <v>151</v>
      </c>
      <c r="P2" s="106"/>
      <c r="Q2" s="106" t="s">
        <v>152</v>
      </c>
      <c r="R2" s="106"/>
      <c r="S2" s="106" t="s">
        <v>153</v>
      </c>
      <c r="T2" s="106"/>
      <c r="U2" s="106" t="s">
        <v>154</v>
      </c>
      <c r="V2" s="106"/>
      <c r="W2" s="106" t="s">
        <v>155</v>
      </c>
      <c r="X2" s="106"/>
      <c r="Y2" s="106" t="s">
        <v>156</v>
      </c>
      <c r="Z2" s="106"/>
      <c r="AA2" s="106" t="s">
        <v>157</v>
      </c>
      <c r="AB2" s="106"/>
      <c r="AC2" s="106" t="s">
        <v>116</v>
      </c>
      <c r="AD2" s="105"/>
    </row>
    <row r="3" spans="1:30" s="23" customFormat="1" ht="26.25" customHeight="1">
      <c r="A3" s="107"/>
      <c r="B3" s="106"/>
      <c r="C3" s="19" t="s">
        <v>1</v>
      </c>
      <c r="D3" s="19" t="s">
        <v>6</v>
      </c>
      <c r="E3" s="19" t="s">
        <v>1</v>
      </c>
      <c r="F3" s="19" t="s">
        <v>6</v>
      </c>
      <c r="G3" s="19" t="s">
        <v>1</v>
      </c>
      <c r="H3" s="19" t="s">
        <v>6</v>
      </c>
      <c r="I3" s="19" t="s">
        <v>1</v>
      </c>
      <c r="J3" s="19" t="s">
        <v>6</v>
      </c>
      <c r="K3" s="19" t="s">
        <v>1</v>
      </c>
      <c r="L3" s="19" t="s">
        <v>6</v>
      </c>
      <c r="M3" s="19" t="s">
        <v>1</v>
      </c>
      <c r="N3" s="19" t="s">
        <v>6</v>
      </c>
      <c r="O3" s="19" t="s">
        <v>1</v>
      </c>
      <c r="P3" s="19" t="s">
        <v>6</v>
      </c>
      <c r="Q3" s="19" t="s">
        <v>1</v>
      </c>
      <c r="R3" s="19" t="s">
        <v>6</v>
      </c>
      <c r="S3" s="19" t="s">
        <v>1</v>
      </c>
      <c r="T3" s="19" t="s">
        <v>6</v>
      </c>
      <c r="U3" s="19" t="s">
        <v>1</v>
      </c>
      <c r="V3" s="19" t="s">
        <v>6</v>
      </c>
      <c r="W3" s="19" t="s">
        <v>1</v>
      </c>
      <c r="X3" s="19" t="s">
        <v>6</v>
      </c>
      <c r="Y3" s="19" t="s">
        <v>1</v>
      </c>
      <c r="Z3" s="19" t="s">
        <v>6</v>
      </c>
      <c r="AA3" s="19" t="s">
        <v>1</v>
      </c>
      <c r="AB3" s="19" t="s">
        <v>6</v>
      </c>
      <c r="AC3" s="19" t="s">
        <v>1</v>
      </c>
      <c r="AD3" s="20" t="s">
        <v>6</v>
      </c>
    </row>
    <row r="4" spans="1:30" ht="26.25" customHeight="1">
      <c r="A4" s="26" t="s">
        <v>211</v>
      </c>
      <c r="B4" s="45" t="s">
        <v>16</v>
      </c>
      <c r="C4" s="61">
        <f>SUM(C5:C6)</f>
        <v>77605</v>
      </c>
      <c r="D4" s="81">
        <f aca="true" t="shared" si="0" ref="D4:AD4">SUM(D5:D6)</f>
        <v>860508</v>
      </c>
      <c r="E4" s="81">
        <f t="shared" si="0"/>
        <v>48728</v>
      </c>
      <c r="F4" s="81">
        <f t="shared" si="0"/>
        <v>554534</v>
      </c>
      <c r="G4" s="81">
        <f t="shared" si="0"/>
        <v>37290</v>
      </c>
      <c r="H4" s="81">
        <f t="shared" si="0"/>
        <v>416690</v>
      </c>
      <c r="I4" s="81">
        <f t="shared" si="0"/>
        <v>30097</v>
      </c>
      <c r="J4" s="81">
        <f t="shared" si="0"/>
        <v>392307</v>
      </c>
      <c r="K4" s="81">
        <f t="shared" si="0"/>
        <v>587024</v>
      </c>
      <c r="L4" s="81">
        <f t="shared" si="0"/>
        <v>7134941</v>
      </c>
      <c r="M4" s="81">
        <f t="shared" si="0"/>
        <v>117000</v>
      </c>
      <c r="N4" s="81">
        <f t="shared" si="0"/>
        <v>1347684</v>
      </c>
      <c r="O4" s="81">
        <f t="shared" si="0"/>
        <v>43058</v>
      </c>
      <c r="P4" s="81">
        <f t="shared" si="0"/>
        <v>499176</v>
      </c>
      <c r="Q4" s="81">
        <f t="shared" si="0"/>
        <v>141085</v>
      </c>
      <c r="R4" s="81">
        <f t="shared" si="0"/>
        <v>1455469</v>
      </c>
      <c r="S4" s="81">
        <f t="shared" si="0"/>
        <v>86836</v>
      </c>
      <c r="T4" s="81">
        <f t="shared" si="0"/>
        <v>751909</v>
      </c>
      <c r="U4" s="81">
        <f t="shared" si="0"/>
        <v>232804</v>
      </c>
      <c r="V4" s="81">
        <f t="shared" si="0"/>
        <v>2427045</v>
      </c>
      <c r="W4" s="81">
        <f t="shared" si="0"/>
        <v>75750</v>
      </c>
      <c r="X4" s="81">
        <f t="shared" si="0"/>
        <v>737868</v>
      </c>
      <c r="Y4" s="81">
        <f t="shared" si="0"/>
        <v>55411</v>
      </c>
      <c r="Z4" s="81">
        <f t="shared" si="0"/>
        <v>571918</v>
      </c>
      <c r="AA4" s="81">
        <f t="shared" si="0"/>
        <v>52225</v>
      </c>
      <c r="AB4" s="81">
        <f t="shared" si="0"/>
        <v>466989</v>
      </c>
      <c r="AC4" s="81">
        <f t="shared" si="0"/>
        <v>75136</v>
      </c>
      <c r="AD4" s="81">
        <f t="shared" si="0"/>
        <v>814260</v>
      </c>
    </row>
    <row r="5" spans="1:30" ht="26.25" customHeight="1">
      <c r="A5" s="26" t="s">
        <v>198</v>
      </c>
      <c r="B5" s="45" t="s">
        <v>17</v>
      </c>
      <c r="C5" s="62">
        <v>54</v>
      </c>
      <c r="D5" s="81">
        <v>682</v>
      </c>
      <c r="E5" s="81">
        <v>44</v>
      </c>
      <c r="F5" s="81">
        <v>517</v>
      </c>
      <c r="G5" s="81">
        <v>32</v>
      </c>
      <c r="H5" s="81">
        <v>348</v>
      </c>
      <c r="I5" s="81">
        <v>22</v>
      </c>
      <c r="J5" s="81">
        <v>226</v>
      </c>
      <c r="K5" s="81">
        <v>174</v>
      </c>
      <c r="L5" s="81">
        <v>2474</v>
      </c>
      <c r="M5" s="81">
        <v>83</v>
      </c>
      <c r="N5" s="81">
        <v>683</v>
      </c>
      <c r="O5" s="81">
        <v>29</v>
      </c>
      <c r="P5" s="81">
        <v>211</v>
      </c>
      <c r="Q5" s="81">
        <v>44</v>
      </c>
      <c r="R5" s="81">
        <v>463</v>
      </c>
      <c r="S5" s="81">
        <v>34</v>
      </c>
      <c r="T5" s="81">
        <v>659</v>
      </c>
      <c r="U5" s="81">
        <v>35</v>
      </c>
      <c r="V5" s="81">
        <v>373</v>
      </c>
      <c r="W5" s="81">
        <v>56</v>
      </c>
      <c r="X5" s="81">
        <v>695</v>
      </c>
      <c r="Y5" s="81">
        <v>39</v>
      </c>
      <c r="Z5" s="81">
        <v>337</v>
      </c>
      <c r="AA5" s="81">
        <v>14</v>
      </c>
      <c r="AB5" s="81">
        <v>190</v>
      </c>
      <c r="AC5" s="81">
        <f>+'表２'!D8</f>
        <v>29</v>
      </c>
      <c r="AD5" s="81">
        <f>+'表２'!J8</f>
        <v>397</v>
      </c>
    </row>
    <row r="6" spans="1:30" ht="26.25" customHeight="1">
      <c r="A6" s="26" t="s">
        <v>199</v>
      </c>
      <c r="B6" s="45" t="s">
        <v>21</v>
      </c>
      <c r="C6" s="62">
        <f>SUM(C7:C16)</f>
        <v>77551</v>
      </c>
      <c r="D6" s="81">
        <f aca="true" t="shared" si="1" ref="D6:AD6">SUM(D7:D16)</f>
        <v>859826</v>
      </c>
      <c r="E6" s="81">
        <f t="shared" si="1"/>
        <v>48684</v>
      </c>
      <c r="F6" s="81">
        <f t="shared" si="1"/>
        <v>554017</v>
      </c>
      <c r="G6" s="81">
        <f t="shared" si="1"/>
        <v>37258</v>
      </c>
      <c r="H6" s="81">
        <f t="shared" si="1"/>
        <v>416342</v>
      </c>
      <c r="I6" s="81">
        <f t="shared" si="1"/>
        <v>30075</v>
      </c>
      <c r="J6" s="81">
        <f t="shared" si="1"/>
        <v>392081</v>
      </c>
      <c r="K6" s="81">
        <f t="shared" si="1"/>
        <v>586850</v>
      </c>
      <c r="L6" s="81">
        <f t="shared" si="1"/>
        <v>7132467</v>
      </c>
      <c r="M6" s="81">
        <f t="shared" si="1"/>
        <v>116917</v>
      </c>
      <c r="N6" s="81">
        <f t="shared" si="1"/>
        <v>1347001</v>
      </c>
      <c r="O6" s="81">
        <f t="shared" si="1"/>
        <v>43029</v>
      </c>
      <c r="P6" s="81">
        <f t="shared" si="1"/>
        <v>498965</v>
      </c>
      <c r="Q6" s="81">
        <f t="shared" si="1"/>
        <v>141041</v>
      </c>
      <c r="R6" s="81">
        <f t="shared" si="1"/>
        <v>1455006</v>
      </c>
      <c r="S6" s="81">
        <f t="shared" si="1"/>
        <v>86802</v>
      </c>
      <c r="T6" s="81">
        <f t="shared" si="1"/>
        <v>751250</v>
      </c>
      <c r="U6" s="81">
        <f t="shared" si="1"/>
        <v>232769</v>
      </c>
      <c r="V6" s="81">
        <f t="shared" si="1"/>
        <v>2426672</v>
      </c>
      <c r="W6" s="81">
        <f t="shared" si="1"/>
        <v>75694</v>
      </c>
      <c r="X6" s="81">
        <f t="shared" si="1"/>
        <v>737173</v>
      </c>
      <c r="Y6" s="81">
        <f t="shared" si="1"/>
        <v>55372</v>
      </c>
      <c r="Z6" s="81">
        <f t="shared" si="1"/>
        <v>571581</v>
      </c>
      <c r="AA6" s="81">
        <f t="shared" si="1"/>
        <v>52211</v>
      </c>
      <c r="AB6" s="81">
        <f t="shared" si="1"/>
        <v>466799</v>
      </c>
      <c r="AC6" s="81">
        <f t="shared" si="1"/>
        <v>75107</v>
      </c>
      <c r="AD6" s="81">
        <f t="shared" si="1"/>
        <v>813863</v>
      </c>
    </row>
    <row r="7" spans="1:30" ht="26.25" customHeight="1">
      <c r="A7" s="26" t="s">
        <v>200</v>
      </c>
      <c r="B7" s="45" t="s">
        <v>22</v>
      </c>
      <c r="C7" s="62">
        <v>28</v>
      </c>
      <c r="D7" s="31">
        <v>435</v>
      </c>
      <c r="E7" s="31">
        <v>12</v>
      </c>
      <c r="F7" s="31">
        <v>81</v>
      </c>
      <c r="G7" s="31">
        <v>0</v>
      </c>
      <c r="H7" s="31">
        <v>0</v>
      </c>
      <c r="I7" s="31">
        <v>3</v>
      </c>
      <c r="J7" s="31">
        <v>11</v>
      </c>
      <c r="K7" s="31">
        <v>58</v>
      </c>
      <c r="L7" s="31">
        <v>2705</v>
      </c>
      <c r="M7" s="31">
        <v>3</v>
      </c>
      <c r="N7" s="31">
        <v>15</v>
      </c>
      <c r="O7" s="31">
        <v>0</v>
      </c>
      <c r="P7" s="31">
        <v>0</v>
      </c>
      <c r="Q7" s="31">
        <v>5</v>
      </c>
      <c r="R7" s="31">
        <v>36</v>
      </c>
      <c r="S7" s="31">
        <v>7</v>
      </c>
      <c r="T7" s="31">
        <v>75</v>
      </c>
      <c r="U7" s="31">
        <v>11</v>
      </c>
      <c r="V7" s="31">
        <v>67</v>
      </c>
      <c r="W7" s="31">
        <v>4</v>
      </c>
      <c r="X7" s="31">
        <v>36</v>
      </c>
      <c r="Y7" s="31">
        <v>6</v>
      </c>
      <c r="Z7" s="31">
        <v>77</v>
      </c>
      <c r="AA7" s="31">
        <v>23</v>
      </c>
      <c r="AB7" s="31">
        <v>310</v>
      </c>
      <c r="AC7" s="81">
        <f>+'表２'!D10</f>
        <v>8</v>
      </c>
      <c r="AD7" s="81">
        <f>+'表２'!J10</f>
        <v>69</v>
      </c>
    </row>
    <row r="8" spans="1:30" ht="26.25" customHeight="1">
      <c r="A8" s="26" t="s">
        <v>201</v>
      </c>
      <c r="B8" s="45" t="s">
        <v>23</v>
      </c>
      <c r="C8" s="62">
        <v>6765</v>
      </c>
      <c r="D8" s="31">
        <v>81262</v>
      </c>
      <c r="E8" s="31">
        <v>4208</v>
      </c>
      <c r="F8" s="31">
        <v>51067</v>
      </c>
      <c r="G8" s="31">
        <v>3509</v>
      </c>
      <c r="H8" s="31">
        <v>34486</v>
      </c>
      <c r="I8" s="31">
        <v>2760</v>
      </c>
      <c r="J8" s="31">
        <v>33690</v>
      </c>
      <c r="K8" s="31">
        <v>33104</v>
      </c>
      <c r="L8" s="31">
        <v>412558</v>
      </c>
      <c r="M8" s="31">
        <v>10482</v>
      </c>
      <c r="N8" s="31">
        <v>108926</v>
      </c>
      <c r="O8" s="31">
        <v>3945</v>
      </c>
      <c r="P8" s="31">
        <v>33421</v>
      </c>
      <c r="Q8" s="31">
        <v>9387</v>
      </c>
      <c r="R8" s="31">
        <v>110652</v>
      </c>
      <c r="S8" s="31">
        <v>4905</v>
      </c>
      <c r="T8" s="31">
        <v>34223</v>
      </c>
      <c r="U8" s="31">
        <v>11872</v>
      </c>
      <c r="V8" s="31">
        <v>160622</v>
      </c>
      <c r="W8" s="31">
        <v>4625</v>
      </c>
      <c r="X8" s="31">
        <v>41934</v>
      </c>
      <c r="Y8" s="31">
        <v>4780</v>
      </c>
      <c r="Z8" s="31">
        <v>50701</v>
      </c>
      <c r="AA8" s="31">
        <v>4577</v>
      </c>
      <c r="AB8" s="31">
        <v>45798</v>
      </c>
      <c r="AC8" s="81">
        <f>+'表２'!D11</f>
        <v>5232</v>
      </c>
      <c r="AD8" s="81">
        <f>+'表２'!J11</f>
        <v>63320</v>
      </c>
    </row>
    <row r="9" spans="1:30" ht="26.25" customHeight="1">
      <c r="A9" s="26" t="s">
        <v>202</v>
      </c>
      <c r="B9" s="45" t="s">
        <v>24</v>
      </c>
      <c r="C9" s="62">
        <v>3041</v>
      </c>
      <c r="D9" s="31">
        <v>48559</v>
      </c>
      <c r="E9" s="31">
        <v>1838</v>
      </c>
      <c r="F9" s="31">
        <v>31596</v>
      </c>
      <c r="G9" s="31">
        <v>2699</v>
      </c>
      <c r="H9" s="31">
        <v>36684</v>
      </c>
      <c r="I9" s="31">
        <v>1293</v>
      </c>
      <c r="J9" s="31">
        <v>32978</v>
      </c>
      <c r="K9" s="31">
        <v>69321</v>
      </c>
      <c r="L9" s="31">
        <v>872867</v>
      </c>
      <c r="M9" s="31">
        <v>8682</v>
      </c>
      <c r="N9" s="31">
        <v>173487</v>
      </c>
      <c r="O9" s="31">
        <v>4523</v>
      </c>
      <c r="P9" s="31">
        <v>90723</v>
      </c>
      <c r="Q9" s="31">
        <v>15638</v>
      </c>
      <c r="R9" s="31">
        <v>191740</v>
      </c>
      <c r="S9" s="31">
        <v>11578</v>
      </c>
      <c r="T9" s="31">
        <v>124555</v>
      </c>
      <c r="U9" s="31">
        <v>29785</v>
      </c>
      <c r="V9" s="31">
        <v>359934</v>
      </c>
      <c r="W9" s="31">
        <v>5636</v>
      </c>
      <c r="X9" s="31">
        <v>101284</v>
      </c>
      <c r="Y9" s="31">
        <v>3276</v>
      </c>
      <c r="Z9" s="31">
        <v>66854</v>
      </c>
      <c r="AA9" s="31">
        <v>2435</v>
      </c>
      <c r="AB9" s="31">
        <v>66893</v>
      </c>
      <c r="AC9" s="81">
        <f>+'表２'!D12</f>
        <v>2802</v>
      </c>
      <c r="AD9" s="81">
        <f>+'表２'!J12</f>
        <v>43226</v>
      </c>
    </row>
    <row r="10" spans="1:30" ht="26.25" customHeight="1">
      <c r="A10" s="26" t="s">
        <v>203</v>
      </c>
      <c r="B10" s="32" t="s">
        <v>25</v>
      </c>
      <c r="C10" s="62">
        <v>68</v>
      </c>
      <c r="D10" s="31">
        <v>4673</v>
      </c>
      <c r="E10" s="31">
        <v>61</v>
      </c>
      <c r="F10" s="31">
        <v>4730</v>
      </c>
      <c r="G10" s="31">
        <v>24</v>
      </c>
      <c r="H10" s="31">
        <v>1891</v>
      </c>
      <c r="I10" s="31">
        <v>33</v>
      </c>
      <c r="J10" s="31">
        <v>2958</v>
      </c>
      <c r="K10" s="31">
        <v>323</v>
      </c>
      <c r="L10" s="31">
        <v>33486</v>
      </c>
      <c r="M10" s="31">
        <v>105</v>
      </c>
      <c r="N10" s="31">
        <v>8096</v>
      </c>
      <c r="O10" s="31">
        <v>46</v>
      </c>
      <c r="P10" s="31">
        <v>2836</v>
      </c>
      <c r="Q10" s="31">
        <v>107</v>
      </c>
      <c r="R10" s="31">
        <v>10620</v>
      </c>
      <c r="S10" s="31">
        <v>50</v>
      </c>
      <c r="T10" s="31">
        <v>3728</v>
      </c>
      <c r="U10" s="31">
        <v>108</v>
      </c>
      <c r="V10" s="31">
        <v>14631</v>
      </c>
      <c r="W10" s="31">
        <v>59</v>
      </c>
      <c r="X10" s="31">
        <v>3643</v>
      </c>
      <c r="Y10" s="31">
        <v>78</v>
      </c>
      <c r="Z10" s="31">
        <v>4488</v>
      </c>
      <c r="AA10" s="31">
        <v>75</v>
      </c>
      <c r="AB10" s="31">
        <v>2537</v>
      </c>
      <c r="AC10" s="81">
        <f>+'表２'!D13</f>
        <v>109</v>
      </c>
      <c r="AD10" s="81">
        <f>+'表２'!J13</f>
        <v>5938</v>
      </c>
    </row>
    <row r="11" spans="1:30" ht="26.25" customHeight="1">
      <c r="A11" s="26" t="s">
        <v>204</v>
      </c>
      <c r="B11" s="45" t="s">
        <v>26</v>
      </c>
      <c r="C11" s="62">
        <v>2298</v>
      </c>
      <c r="D11" s="31">
        <v>60593</v>
      </c>
      <c r="E11" s="31">
        <v>1647</v>
      </c>
      <c r="F11" s="31">
        <v>43344</v>
      </c>
      <c r="G11" s="31">
        <v>857</v>
      </c>
      <c r="H11" s="31">
        <v>24952</v>
      </c>
      <c r="I11" s="31">
        <v>954</v>
      </c>
      <c r="J11" s="31">
        <v>26232</v>
      </c>
      <c r="K11" s="31">
        <v>24831</v>
      </c>
      <c r="L11" s="31">
        <v>481199</v>
      </c>
      <c r="M11" s="31">
        <v>4098</v>
      </c>
      <c r="N11" s="31">
        <v>101236</v>
      </c>
      <c r="O11" s="31">
        <v>1691</v>
      </c>
      <c r="P11" s="31">
        <v>37301</v>
      </c>
      <c r="Q11" s="31">
        <v>4250</v>
      </c>
      <c r="R11" s="31">
        <v>103899</v>
      </c>
      <c r="S11" s="31">
        <v>2246</v>
      </c>
      <c r="T11" s="31">
        <v>41963</v>
      </c>
      <c r="U11" s="31">
        <v>7034</v>
      </c>
      <c r="V11" s="31">
        <v>158844</v>
      </c>
      <c r="W11" s="31">
        <v>3012</v>
      </c>
      <c r="X11" s="31">
        <v>64712</v>
      </c>
      <c r="Y11" s="31">
        <v>1897</v>
      </c>
      <c r="Z11" s="31">
        <v>38879</v>
      </c>
      <c r="AA11" s="31">
        <v>2061</v>
      </c>
      <c r="AB11" s="31">
        <v>36063</v>
      </c>
      <c r="AC11" s="81">
        <f>+'表２'!D14</f>
        <v>2501</v>
      </c>
      <c r="AD11" s="81">
        <f>+'表２'!J14</f>
        <v>60313</v>
      </c>
    </row>
    <row r="12" spans="1:30" ht="26.25" customHeight="1">
      <c r="A12" s="26" t="s">
        <v>205</v>
      </c>
      <c r="B12" s="83" t="s">
        <v>27</v>
      </c>
      <c r="C12" s="62">
        <v>32506</v>
      </c>
      <c r="D12" s="31">
        <v>293449</v>
      </c>
      <c r="E12" s="31">
        <v>21805</v>
      </c>
      <c r="F12" s="31">
        <v>201184</v>
      </c>
      <c r="G12" s="31">
        <v>15193</v>
      </c>
      <c r="H12" s="31">
        <v>138728</v>
      </c>
      <c r="I12" s="31">
        <v>12964</v>
      </c>
      <c r="J12" s="31">
        <v>123635</v>
      </c>
      <c r="K12" s="31">
        <v>240120</v>
      </c>
      <c r="L12" s="31">
        <v>2206073</v>
      </c>
      <c r="M12" s="31">
        <v>47791</v>
      </c>
      <c r="N12" s="31">
        <v>416612</v>
      </c>
      <c r="O12" s="31">
        <v>17495</v>
      </c>
      <c r="P12" s="31">
        <v>131017</v>
      </c>
      <c r="Q12" s="31">
        <v>65234</v>
      </c>
      <c r="R12" s="31">
        <v>512743</v>
      </c>
      <c r="S12" s="31">
        <v>39186</v>
      </c>
      <c r="T12" s="31">
        <v>261078</v>
      </c>
      <c r="U12" s="31">
        <v>106930</v>
      </c>
      <c r="V12" s="31">
        <v>842377</v>
      </c>
      <c r="W12" s="31">
        <v>35382</v>
      </c>
      <c r="X12" s="31">
        <v>243010</v>
      </c>
      <c r="Y12" s="31">
        <v>24816</v>
      </c>
      <c r="Z12" s="31">
        <v>193228</v>
      </c>
      <c r="AA12" s="31">
        <v>23654</v>
      </c>
      <c r="AB12" s="31">
        <v>144312</v>
      </c>
      <c r="AC12" s="81">
        <f>+'表２'!D15</f>
        <v>35583</v>
      </c>
      <c r="AD12" s="81">
        <f>+'表２'!J15</f>
        <v>302724</v>
      </c>
    </row>
    <row r="13" spans="1:30" ht="26.25" customHeight="1">
      <c r="A13" s="26" t="s">
        <v>206</v>
      </c>
      <c r="B13" s="45" t="s">
        <v>28</v>
      </c>
      <c r="C13" s="62">
        <v>1583</v>
      </c>
      <c r="D13" s="31">
        <v>31586</v>
      </c>
      <c r="E13" s="31">
        <v>968</v>
      </c>
      <c r="F13" s="31">
        <v>17757</v>
      </c>
      <c r="G13" s="31">
        <v>730</v>
      </c>
      <c r="H13" s="31">
        <v>18251</v>
      </c>
      <c r="I13" s="31">
        <v>617</v>
      </c>
      <c r="J13" s="31">
        <v>15916</v>
      </c>
      <c r="K13" s="31">
        <v>10213</v>
      </c>
      <c r="L13" s="31">
        <v>356305</v>
      </c>
      <c r="M13" s="31">
        <v>1739</v>
      </c>
      <c r="N13" s="31">
        <v>32462</v>
      </c>
      <c r="O13" s="31">
        <v>524</v>
      </c>
      <c r="P13" s="31">
        <v>9305</v>
      </c>
      <c r="Q13" s="31">
        <v>2334</v>
      </c>
      <c r="R13" s="31">
        <v>44397</v>
      </c>
      <c r="S13" s="31">
        <v>1115</v>
      </c>
      <c r="T13" s="31">
        <v>22576</v>
      </c>
      <c r="U13" s="31">
        <v>3763</v>
      </c>
      <c r="V13" s="31">
        <v>94486</v>
      </c>
      <c r="W13" s="31">
        <v>1215</v>
      </c>
      <c r="X13" s="31">
        <v>19177</v>
      </c>
      <c r="Y13" s="31">
        <v>1058</v>
      </c>
      <c r="Z13" s="31">
        <v>19237</v>
      </c>
      <c r="AA13" s="31">
        <v>992</v>
      </c>
      <c r="AB13" s="31">
        <v>12004</v>
      </c>
      <c r="AC13" s="81">
        <f>+'表２'!D16</f>
        <v>1712</v>
      </c>
      <c r="AD13" s="81">
        <f>+'表２'!J16</f>
        <v>34526</v>
      </c>
    </row>
    <row r="14" spans="1:30" ht="26.25" customHeight="1">
      <c r="A14" s="26" t="s">
        <v>207</v>
      </c>
      <c r="B14" s="45" t="s">
        <v>29</v>
      </c>
      <c r="C14" s="62">
        <v>8468</v>
      </c>
      <c r="D14" s="31">
        <v>23521</v>
      </c>
      <c r="E14" s="31">
        <v>2713</v>
      </c>
      <c r="F14" s="31">
        <v>10818</v>
      </c>
      <c r="G14" s="31">
        <v>2482</v>
      </c>
      <c r="H14" s="31">
        <v>10300</v>
      </c>
      <c r="I14" s="31">
        <v>1751</v>
      </c>
      <c r="J14" s="31">
        <v>6867</v>
      </c>
      <c r="K14" s="31">
        <v>39557</v>
      </c>
      <c r="L14" s="31">
        <v>196184</v>
      </c>
      <c r="M14" s="31">
        <v>8568</v>
      </c>
      <c r="N14" s="31">
        <v>31071</v>
      </c>
      <c r="O14" s="31">
        <v>2976</v>
      </c>
      <c r="P14" s="31">
        <v>8935</v>
      </c>
      <c r="Q14" s="31">
        <v>6035</v>
      </c>
      <c r="R14" s="31">
        <v>25656</v>
      </c>
      <c r="S14" s="31">
        <v>4949</v>
      </c>
      <c r="T14" s="31">
        <v>15361</v>
      </c>
      <c r="U14" s="31">
        <v>14377</v>
      </c>
      <c r="V14" s="31">
        <v>63961</v>
      </c>
      <c r="W14" s="31">
        <v>4134</v>
      </c>
      <c r="X14" s="31">
        <v>17485</v>
      </c>
      <c r="Y14" s="31">
        <v>3005</v>
      </c>
      <c r="Z14" s="31">
        <v>10075</v>
      </c>
      <c r="AA14" s="31">
        <v>2920</v>
      </c>
      <c r="AB14" s="31">
        <v>7193</v>
      </c>
      <c r="AC14" s="81">
        <f>+'表２'!D17</f>
        <v>4340</v>
      </c>
      <c r="AD14" s="81">
        <f>+'表２'!J17</f>
        <v>18644</v>
      </c>
    </row>
    <row r="15" spans="1:30" ht="26.25" customHeight="1">
      <c r="A15" s="26" t="s">
        <v>208</v>
      </c>
      <c r="B15" s="45" t="s">
        <v>30</v>
      </c>
      <c r="C15" s="62">
        <v>22506</v>
      </c>
      <c r="D15" s="31">
        <v>283540</v>
      </c>
      <c r="E15" s="31">
        <v>15210</v>
      </c>
      <c r="F15" s="31">
        <v>174142</v>
      </c>
      <c r="G15" s="31">
        <v>11616</v>
      </c>
      <c r="H15" s="31">
        <v>130100</v>
      </c>
      <c r="I15" s="31">
        <v>9564</v>
      </c>
      <c r="J15" s="31">
        <v>134625</v>
      </c>
      <c r="K15" s="31">
        <v>167977</v>
      </c>
      <c r="L15" s="31">
        <v>2376988</v>
      </c>
      <c r="M15" s="31">
        <v>35100</v>
      </c>
      <c r="N15" s="31">
        <v>442717</v>
      </c>
      <c r="O15" s="31">
        <v>11691</v>
      </c>
      <c r="P15" s="31">
        <v>176763</v>
      </c>
      <c r="Q15" s="31">
        <v>37769</v>
      </c>
      <c r="R15" s="31">
        <v>422991</v>
      </c>
      <c r="S15" s="31">
        <v>22549</v>
      </c>
      <c r="T15" s="31">
        <v>227732</v>
      </c>
      <c r="U15" s="31">
        <v>58604</v>
      </c>
      <c r="V15" s="31">
        <v>685320</v>
      </c>
      <c r="W15" s="31">
        <v>21415</v>
      </c>
      <c r="X15" s="31">
        <v>224002</v>
      </c>
      <c r="Y15" s="31">
        <v>16261</v>
      </c>
      <c r="Z15" s="31">
        <v>170407</v>
      </c>
      <c r="AA15" s="31">
        <v>15312</v>
      </c>
      <c r="AB15" s="31">
        <v>140740</v>
      </c>
      <c r="AC15" s="81">
        <f>+'表２'!D18</f>
        <v>22596</v>
      </c>
      <c r="AD15" s="81">
        <f>+'表２'!J18</f>
        <v>261972</v>
      </c>
    </row>
    <row r="16" spans="1:30" ht="26.25" customHeight="1">
      <c r="A16" s="26" t="s">
        <v>209</v>
      </c>
      <c r="B16" s="45" t="s">
        <v>31</v>
      </c>
      <c r="C16" s="62">
        <v>288</v>
      </c>
      <c r="D16" s="31">
        <v>32208</v>
      </c>
      <c r="E16" s="31">
        <v>222</v>
      </c>
      <c r="F16" s="31">
        <v>19298</v>
      </c>
      <c r="G16" s="31">
        <v>148</v>
      </c>
      <c r="H16" s="31">
        <v>20950</v>
      </c>
      <c r="I16" s="31">
        <v>136</v>
      </c>
      <c r="J16" s="31">
        <v>15169</v>
      </c>
      <c r="K16" s="31">
        <v>1346</v>
      </c>
      <c r="L16" s="31">
        <v>194102</v>
      </c>
      <c r="M16" s="31">
        <v>349</v>
      </c>
      <c r="N16" s="31">
        <v>32379</v>
      </c>
      <c r="O16" s="31">
        <v>138</v>
      </c>
      <c r="P16" s="31">
        <v>8664</v>
      </c>
      <c r="Q16" s="31">
        <v>282</v>
      </c>
      <c r="R16" s="31">
        <v>32272</v>
      </c>
      <c r="S16" s="31">
        <v>217</v>
      </c>
      <c r="T16" s="31">
        <v>19959</v>
      </c>
      <c r="U16" s="31">
        <v>285</v>
      </c>
      <c r="V16" s="31">
        <v>46430</v>
      </c>
      <c r="W16" s="31">
        <v>212</v>
      </c>
      <c r="X16" s="31">
        <v>21890</v>
      </c>
      <c r="Y16" s="31">
        <v>195</v>
      </c>
      <c r="Z16" s="31">
        <v>17635</v>
      </c>
      <c r="AA16" s="31">
        <v>162</v>
      </c>
      <c r="AB16" s="31">
        <v>10949</v>
      </c>
      <c r="AC16" s="81">
        <f>+'表２'!D19</f>
        <v>224</v>
      </c>
      <c r="AD16" s="81">
        <f>+'表２'!J19</f>
        <v>23131</v>
      </c>
    </row>
    <row r="17" spans="1:30" ht="26.25" customHeight="1">
      <c r="A17" s="56" t="s">
        <v>231</v>
      </c>
      <c r="B17" s="82" t="s">
        <v>158</v>
      </c>
      <c r="C17" s="61">
        <f>+C5</f>
        <v>54</v>
      </c>
      <c r="D17" s="78">
        <f aca="true" t="shared" si="2" ref="D17:AD17">+D5</f>
        <v>682</v>
      </c>
      <c r="E17" s="78">
        <f t="shared" si="2"/>
        <v>44</v>
      </c>
      <c r="F17" s="78">
        <f t="shared" si="2"/>
        <v>517</v>
      </c>
      <c r="G17" s="78">
        <f t="shared" si="2"/>
        <v>32</v>
      </c>
      <c r="H17" s="78">
        <f t="shared" si="2"/>
        <v>348</v>
      </c>
      <c r="I17" s="78">
        <f t="shared" si="2"/>
        <v>22</v>
      </c>
      <c r="J17" s="78">
        <f t="shared" si="2"/>
        <v>226</v>
      </c>
      <c r="K17" s="78">
        <f t="shared" si="2"/>
        <v>174</v>
      </c>
      <c r="L17" s="78">
        <f t="shared" si="2"/>
        <v>2474</v>
      </c>
      <c r="M17" s="78">
        <f t="shared" si="2"/>
        <v>83</v>
      </c>
      <c r="N17" s="78">
        <f t="shared" si="2"/>
        <v>683</v>
      </c>
      <c r="O17" s="78">
        <f t="shared" si="2"/>
        <v>29</v>
      </c>
      <c r="P17" s="78">
        <f t="shared" si="2"/>
        <v>211</v>
      </c>
      <c r="Q17" s="78">
        <f t="shared" si="2"/>
        <v>44</v>
      </c>
      <c r="R17" s="78">
        <f t="shared" si="2"/>
        <v>463</v>
      </c>
      <c r="S17" s="78">
        <f t="shared" si="2"/>
        <v>34</v>
      </c>
      <c r="T17" s="78">
        <f t="shared" si="2"/>
        <v>659</v>
      </c>
      <c r="U17" s="78">
        <f t="shared" si="2"/>
        <v>35</v>
      </c>
      <c r="V17" s="78">
        <f t="shared" si="2"/>
        <v>373</v>
      </c>
      <c r="W17" s="78">
        <f t="shared" si="2"/>
        <v>56</v>
      </c>
      <c r="X17" s="78">
        <f t="shared" si="2"/>
        <v>695</v>
      </c>
      <c r="Y17" s="78">
        <f t="shared" si="2"/>
        <v>39</v>
      </c>
      <c r="Z17" s="78">
        <f t="shared" si="2"/>
        <v>337</v>
      </c>
      <c r="AA17" s="78">
        <f t="shared" si="2"/>
        <v>14</v>
      </c>
      <c r="AB17" s="78">
        <f t="shared" si="2"/>
        <v>190</v>
      </c>
      <c r="AC17" s="78">
        <f t="shared" si="2"/>
        <v>29</v>
      </c>
      <c r="AD17" s="78">
        <f t="shared" si="2"/>
        <v>397</v>
      </c>
    </row>
    <row r="18" spans="1:30" ht="26.25" customHeight="1">
      <c r="A18" s="26" t="s">
        <v>232</v>
      </c>
      <c r="B18" s="45" t="s">
        <v>159</v>
      </c>
      <c r="C18" s="62">
        <f>SUM(C7:C9)</f>
        <v>9834</v>
      </c>
      <c r="D18" s="81">
        <f aca="true" t="shared" si="3" ref="D18:AD18">SUM(D7:D9)</f>
        <v>130256</v>
      </c>
      <c r="E18" s="81">
        <f t="shared" si="3"/>
        <v>6058</v>
      </c>
      <c r="F18" s="81">
        <f t="shared" si="3"/>
        <v>82744</v>
      </c>
      <c r="G18" s="81">
        <f t="shared" si="3"/>
        <v>6208</v>
      </c>
      <c r="H18" s="81">
        <f t="shared" si="3"/>
        <v>71170</v>
      </c>
      <c r="I18" s="81">
        <f t="shared" si="3"/>
        <v>4056</v>
      </c>
      <c r="J18" s="81">
        <f t="shared" si="3"/>
        <v>66679</v>
      </c>
      <c r="K18" s="81">
        <f t="shared" si="3"/>
        <v>102483</v>
      </c>
      <c r="L18" s="81">
        <f t="shared" si="3"/>
        <v>1288130</v>
      </c>
      <c r="M18" s="81">
        <f t="shared" si="3"/>
        <v>19167</v>
      </c>
      <c r="N18" s="81">
        <f t="shared" si="3"/>
        <v>282428</v>
      </c>
      <c r="O18" s="81">
        <f t="shared" si="3"/>
        <v>8468</v>
      </c>
      <c r="P18" s="81">
        <f t="shared" si="3"/>
        <v>124144</v>
      </c>
      <c r="Q18" s="81">
        <f t="shared" si="3"/>
        <v>25030</v>
      </c>
      <c r="R18" s="81">
        <f t="shared" si="3"/>
        <v>302428</v>
      </c>
      <c r="S18" s="81">
        <f t="shared" si="3"/>
        <v>16490</v>
      </c>
      <c r="T18" s="81">
        <f t="shared" si="3"/>
        <v>158853</v>
      </c>
      <c r="U18" s="81">
        <f t="shared" si="3"/>
        <v>41668</v>
      </c>
      <c r="V18" s="81">
        <f t="shared" si="3"/>
        <v>520623</v>
      </c>
      <c r="W18" s="81">
        <f t="shared" si="3"/>
        <v>10265</v>
      </c>
      <c r="X18" s="81">
        <f t="shared" si="3"/>
        <v>143254</v>
      </c>
      <c r="Y18" s="81">
        <f t="shared" si="3"/>
        <v>8062</v>
      </c>
      <c r="Z18" s="81">
        <f t="shared" si="3"/>
        <v>117632</v>
      </c>
      <c r="AA18" s="81">
        <f t="shared" si="3"/>
        <v>7035</v>
      </c>
      <c r="AB18" s="81">
        <f t="shared" si="3"/>
        <v>113001</v>
      </c>
      <c r="AC18" s="81">
        <f t="shared" si="3"/>
        <v>8042</v>
      </c>
      <c r="AD18" s="81">
        <f t="shared" si="3"/>
        <v>106615</v>
      </c>
    </row>
    <row r="19" spans="1:30" ht="26.25" customHeight="1">
      <c r="A19" s="33" t="s">
        <v>233</v>
      </c>
      <c r="B19" s="49" t="s">
        <v>160</v>
      </c>
      <c r="C19" s="63">
        <f>SUM(C10:C16)</f>
        <v>67717</v>
      </c>
      <c r="D19" s="64">
        <f aca="true" t="shared" si="4" ref="D19:AD19">SUM(D10:D16)</f>
        <v>729570</v>
      </c>
      <c r="E19" s="64">
        <f t="shared" si="4"/>
        <v>42626</v>
      </c>
      <c r="F19" s="64">
        <f t="shared" si="4"/>
        <v>471273</v>
      </c>
      <c r="G19" s="64">
        <f t="shared" si="4"/>
        <v>31050</v>
      </c>
      <c r="H19" s="64">
        <f t="shared" si="4"/>
        <v>345172</v>
      </c>
      <c r="I19" s="64">
        <f t="shared" si="4"/>
        <v>26019</v>
      </c>
      <c r="J19" s="64">
        <f t="shared" si="4"/>
        <v>325402</v>
      </c>
      <c r="K19" s="64">
        <f t="shared" si="4"/>
        <v>484367</v>
      </c>
      <c r="L19" s="64">
        <f t="shared" si="4"/>
        <v>5844337</v>
      </c>
      <c r="M19" s="64">
        <f t="shared" si="4"/>
        <v>97750</v>
      </c>
      <c r="N19" s="64">
        <f t="shared" si="4"/>
        <v>1064573</v>
      </c>
      <c r="O19" s="64">
        <f t="shared" si="4"/>
        <v>34561</v>
      </c>
      <c r="P19" s="64">
        <f t="shared" si="4"/>
        <v>374821</v>
      </c>
      <c r="Q19" s="64">
        <f t="shared" si="4"/>
        <v>116011</v>
      </c>
      <c r="R19" s="64">
        <f t="shared" si="4"/>
        <v>1152578</v>
      </c>
      <c r="S19" s="64">
        <f t="shared" si="4"/>
        <v>70312</v>
      </c>
      <c r="T19" s="64">
        <f t="shared" si="4"/>
        <v>592397</v>
      </c>
      <c r="U19" s="64">
        <f t="shared" si="4"/>
        <v>191101</v>
      </c>
      <c r="V19" s="64">
        <f t="shared" si="4"/>
        <v>1906049</v>
      </c>
      <c r="W19" s="64">
        <f t="shared" si="4"/>
        <v>65429</v>
      </c>
      <c r="X19" s="64">
        <f t="shared" si="4"/>
        <v>593919</v>
      </c>
      <c r="Y19" s="64">
        <f t="shared" si="4"/>
        <v>47310</v>
      </c>
      <c r="Z19" s="64">
        <f t="shared" si="4"/>
        <v>453949</v>
      </c>
      <c r="AA19" s="64">
        <f t="shared" si="4"/>
        <v>45176</v>
      </c>
      <c r="AB19" s="64">
        <f t="shared" si="4"/>
        <v>353798</v>
      </c>
      <c r="AC19" s="64">
        <f t="shared" si="4"/>
        <v>67065</v>
      </c>
      <c r="AD19" s="64">
        <f t="shared" si="4"/>
        <v>707248</v>
      </c>
    </row>
    <row r="20" ht="13.5">
      <c r="C20" s="1" t="s">
        <v>189</v>
      </c>
    </row>
  </sheetData>
  <mergeCells count="16">
    <mergeCell ref="A2:B3"/>
    <mergeCell ref="Q2:R2"/>
    <mergeCell ref="C2:D2"/>
    <mergeCell ref="E2:F2"/>
    <mergeCell ref="G2:H2"/>
    <mergeCell ref="I2:J2"/>
    <mergeCell ref="AA2:AB2"/>
    <mergeCell ref="AC2:AD2"/>
    <mergeCell ref="A1:AD1"/>
    <mergeCell ref="S2:T2"/>
    <mergeCell ref="U2:V2"/>
    <mergeCell ref="W2:X2"/>
    <mergeCell ref="Y2:Z2"/>
    <mergeCell ref="K2:L2"/>
    <mergeCell ref="M2:N2"/>
    <mergeCell ref="O2:P2"/>
  </mergeCells>
  <printOptions/>
  <pageMargins left="0.6" right="0.59" top="1" bottom="1" header="0.512" footer="0.51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pane xSplit="2" ySplit="5" topLeftCell="C13" activePane="bottomRight" state="frozen"/>
      <selection pane="topLeft" activeCell="Z22" sqref="Z22"/>
      <selection pane="topRight" activeCell="Z22" sqref="Z22"/>
      <selection pane="bottomLeft" activeCell="Z22" sqref="Z22"/>
      <selection pane="bottomRight" activeCell="A1" sqref="A1:P1"/>
    </sheetView>
  </sheetViews>
  <sheetFormatPr defaultColWidth="8.66015625" defaultRowHeight="18"/>
  <cols>
    <col min="1" max="1" width="4" style="1" customWidth="1"/>
    <col min="2" max="2" width="15" style="1" customWidth="1"/>
    <col min="3" max="4" width="6" style="1" customWidth="1"/>
    <col min="5" max="5" width="5" style="1" customWidth="1"/>
    <col min="6" max="6" width="6" style="1" customWidth="1"/>
    <col min="7" max="10" width="7" style="1" customWidth="1"/>
    <col min="11" max="11" width="5" style="1" customWidth="1"/>
    <col min="12" max="15" width="7" style="1" customWidth="1"/>
    <col min="16" max="16" width="5.83203125" style="1" customWidth="1"/>
    <col min="17" max="17" width="3" style="1" customWidth="1"/>
    <col min="18" max="16384" width="8.83203125" style="1" customWidth="1"/>
  </cols>
  <sheetData>
    <row r="1" spans="1:16" s="4" customFormat="1" ht="27.75" customHeight="1">
      <c r="A1" s="91" t="s">
        <v>10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4" customFormat="1" ht="23.25" customHeight="1">
      <c r="A2" s="104" t="s">
        <v>11</v>
      </c>
      <c r="B2" s="98"/>
      <c r="C2" s="98" t="s">
        <v>1</v>
      </c>
      <c r="D2" s="98"/>
      <c r="E2" s="98"/>
      <c r="F2" s="98"/>
      <c r="G2" s="98" t="s">
        <v>6</v>
      </c>
      <c r="H2" s="98"/>
      <c r="I2" s="98"/>
      <c r="J2" s="98"/>
      <c r="K2" s="98"/>
      <c r="L2" s="98"/>
      <c r="M2" s="98"/>
      <c r="N2" s="98"/>
      <c r="O2" s="98"/>
      <c r="P2" s="99"/>
    </row>
    <row r="3" spans="1:16" s="4" customFormat="1" ht="27.75" customHeight="1">
      <c r="A3" s="104"/>
      <c r="B3" s="98"/>
      <c r="C3" s="84" t="s">
        <v>7</v>
      </c>
      <c r="D3" s="97" t="s">
        <v>8</v>
      </c>
      <c r="E3" s="98"/>
      <c r="F3" s="98"/>
      <c r="G3" s="98" t="s">
        <v>7</v>
      </c>
      <c r="H3" s="98"/>
      <c r="I3" s="98"/>
      <c r="J3" s="98" t="s">
        <v>8</v>
      </c>
      <c r="K3" s="98"/>
      <c r="L3" s="98"/>
      <c r="M3" s="98"/>
      <c r="N3" s="98"/>
      <c r="O3" s="98"/>
      <c r="P3" s="99"/>
    </row>
    <row r="4" spans="1:16" s="23" customFormat="1" ht="15.75" customHeight="1">
      <c r="A4" s="104"/>
      <c r="B4" s="98"/>
      <c r="C4" s="85"/>
      <c r="D4" s="86"/>
      <c r="E4" s="106" t="s">
        <v>12</v>
      </c>
      <c r="F4" s="106" t="s">
        <v>2</v>
      </c>
      <c r="G4" s="106" t="s">
        <v>13</v>
      </c>
      <c r="H4" s="106" t="s">
        <v>14</v>
      </c>
      <c r="I4" s="106" t="s">
        <v>15</v>
      </c>
      <c r="J4" s="105" t="s">
        <v>13</v>
      </c>
      <c r="K4" s="107"/>
      <c r="L4" s="106"/>
      <c r="M4" s="105" t="s">
        <v>14</v>
      </c>
      <c r="N4" s="21"/>
      <c r="O4" s="105" t="s">
        <v>15</v>
      </c>
      <c r="P4" s="22"/>
    </row>
    <row r="5" spans="1:16" s="23" customFormat="1" ht="21.75" customHeight="1">
      <c r="A5" s="104"/>
      <c r="B5" s="98"/>
      <c r="C5" s="86"/>
      <c r="D5" s="106"/>
      <c r="E5" s="106"/>
      <c r="F5" s="106"/>
      <c r="G5" s="106"/>
      <c r="H5" s="106"/>
      <c r="I5" s="106"/>
      <c r="J5" s="106"/>
      <c r="K5" s="19" t="s">
        <v>12</v>
      </c>
      <c r="L5" s="19" t="s">
        <v>2</v>
      </c>
      <c r="M5" s="106"/>
      <c r="N5" s="19" t="s">
        <v>2</v>
      </c>
      <c r="O5" s="106"/>
      <c r="P5" s="20" t="s">
        <v>2</v>
      </c>
    </row>
    <row r="6" spans="1:16" s="10" customFormat="1" ht="18.75" customHeight="1">
      <c r="A6" s="9"/>
      <c r="B6" s="9"/>
      <c r="C6" s="24"/>
      <c r="D6" s="25"/>
      <c r="E6" s="25" t="s">
        <v>196</v>
      </c>
      <c r="F6" s="25"/>
      <c r="G6" s="25"/>
      <c r="H6" s="25"/>
      <c r="I6" s="25"/>
      <c r="J6" s="25"/>
      <c r="K6" s="25" t="s">
        <v>196</v>
      </c>
      <c r="L6" s="25"/>
      <c r="M6" s="25"/>
      <c r="N6" s="25"/>
      <c r="O6" s="25"/>
      <c r="P6" s="25"/>
    </row>
    <row r="7" spans="1:17" ht="23.25" customHeight="1">
      <c r="A7" s="26" t="s">
        <v>197</v>
      </c>
      <c r="B7" s="27" t="s">
        <v>16</v>
      </c>
      <c r="C7" s="28">
        <f>SUM(C8:C9)</f>
        <v>77996</v>
      </c>
      <c r="D7" s="29">
        <f aca="true" t="shared" si="0" ref="D7:P7">SUM(D8:D9)</f>
        <v>75136</v>
      </c>
      <c r="E7" s="30">
        <f t="shared" si="0"/>
        <v>100</v>
      </c>
      <c r="F7" s="29">
        <f t="shared" si="0"/>
        <v>-2860</v>
      </c>
      <c r="G7" s="29">
        <f t="shared" si="0"/>
        <v>837396</v>
      </c>
      <c r="H7" s="29">
        <f t="shared" si="0"/>
        <v>498030</v>
      </c>
      <c r="I7" s="29">
        <f t="shared" si="0"/>
        <v>339366</v>
      </c>
      <c r="J7" s="29">
        <f t="shared" si="0"/>
        <v>814260</v>
      </c>
      <c r="K7" s="30">
        <f t="shared" si="0"/>
        <v>100</v>
      </c>
      <c r="L7" s="29">
        <f t="shared" si="0"/>
        <v>-23136</v>
      </c>
      <c r="M7" s="29">
        <f t="shared" si="0"/>
        <v>468858</v>
      </c>
      <c r="N7" s="29">
        <f t="shared" si="0"/>
        <v>-29172</v>
      </c>
      <c r="O7" s="29">
        <f t="shared" si="0"/>
        <v>345402</v>
      </c>
      <c r="P7" s="29">
        <f t="shared" si="0"/>
        <v>6036</v>
      </c>
      <c r="Q7" s="31"/>
    </row>
    <row r="8" spans="1:17" ht="23.25" customHeight="1">
      <c r="A8" s="26" t="s">
        <v>198</v>
      </c>
      <c r="B8" s="27" t="s">
        <v>17</v>
      </c>
      <c r="C8" s="28">
        <v>32</v>
      </c>
      <c r="D8" s="29">
        <v>29</v>
      </c>
      <c r="E8" s="30">
        <f>+D8/$D$7*100</f>
        <v>0.038596678023850084</v>
      </c>
      <c r="F8" s="29">
        <f>+D8-C8</f>
        <v>-3</v>
      </c>
      <c r="G8" s="29">
        <v>375</v>
      </c>
      <c r="H8" s="29">
        <v>292</v>
      </c>
      <c r="I8" s="29">
        <v>83</v>
      </c>
      <c r="J8" s="29">
        <v>397</v>
      </c>
      <c r="K8" s="30">
        <f>+J8/$J$7*100</f>
        <v>0.048755925625721515</v>
      </c>
      <c r="L8" s="29">
        <f>+J8-G8</f>
        <v>22</v>
      </c>
      <c r="M8" s="29">
        <f>139+40+118</f>
        <v>297</v>
      </c>
      <c r="N8" s="29">
        <f>+M8-H8</f>
        <v>5</v>
      </c>
      <c r="O8" s="29">
        <f>84+6+10</f>
        <v>100</v>
      </c>
      <c r="P8" s="29">
        <f>+O8-I8</f>
        <v>17</v>
      </c>
      <c r="Q8" s="31"/>
    </row>
    <row r="9" spans="1:17" ht="23.25" customHeight="1">
      <c r="A9" s="26" t="s">
        <v>199</v>
      </c>
      <c r="B9" s="27" t="s">
        <v>21</v>
      </c>
      <c r="C9" s="28">
        <f>SUM(C10:C19)</f>
        <v>77964</v>
      </c>
      <c r="D9" s="29">
        <f>SUM(D10:D19)</f>
        <v>75107</v>
      </c>
      <c r="E9" s="30">
        <f aca="true" t="shared" si="1" ref="E9:E19">+D9/$D$7*100</f>
        <v>99.96140332197615</v>
      </c>
      <c r="F9" s="29">
        <f aca="true" t="shared" si="2" ref="F9:P9">SUM(F10:F19)</f>
        <v>-2857</v>
      </c>
      <c r="G9" s="29">
        <f t="shared" si="2"/>
        <v>837021</v>
      </c>
      <c r="H9" s="29">
        <f t="shared" si="2"/>
        <v>497738</v>
      </c>
      <c r="I9" s="29">
        <f t="shared" si="2"/>
        <v>339283</v>
      </c>
      <c r="J9" s="29">
        <f t="shared" si="2"/>
        <v>813863</v>
      </c>
      <c r="K9" s="30">
        <f aca="true" t="shared" si="3" ref="K9:K19">+J9/$J$7*100</f>
        <v>99.95124407437427</v>
      </c>
      <c r="L9" s="29">
        <f t="shared" si="2"/>
        <v>-23158</v>
      </c>
      <c r="M9" s="29">
        <f t="shared" si="2"/>
        <v>468561</v>
      </c>
      <c r="N9" s="29">
        <f t="shared" si="2"/>
        <v>-29177</v>
      </c>
      <c r="O9" s="29">
        <f t="shared" si="2"/>
        <v>345302</v>
      </c>
      <c r="P9" s="29">
        <f t="shared" si="2"/>
        <v>6019</v>
      </c>
      <c r="Q9" s="31"/>
    </row>
    <row r="10" spans="1:17" ht="23.25" customHeight="1">
      <c r="A10" s="26" t="s">
        <v>200</v>
      </c>
      <c r="B10" s="27" t="s">
        <v>22</v>
      </c>
      <c r="C10" s="28">
        <v>8</v>
      </c>
      <c r="D10" s="29">
        <v>8</v>
      </c>
      <c r="E10" s="30">
        <f t="shared" si="1"/>
        <v>0.010647359454855196</v>
      </c>
      <c r="F10" s="29">
        <f aca="true" t="shared" si="4" ref="F10:F19">+D10-C10</f>
        <v>0</v>
      </c>
      <c r="G10" s="29">
        <v>58</v>
      </c>
      <c r="H10" s="29">
        <v>52</v>
      </c>
      <c r="I10" s="29">
        <v>6</v>
      </c>
      <c r="J10" s="29">
        <v>69</v>
      </c>
      <c r="K10" s="30">
        <f t="shared" si="3"/>
        <v>0.008473951809004496</v>
      </c>
      <c r="L10" s="29">
        <f aca="true" t="shared" si="5" ref="L10:L19">+J10-G10</f>
        <v>11</v>
      </c>
      <c r="M10" s="29">
        <v>61</v>
      </c>
      <c r="N10" s="29">
        <f aca="true" t="shared" si="6" ref="N10:N19">+M10-H10</f>
        <v>9</v>
      </c>
      <c r="O10" s="29">
        <v>8</v>
      </c>
      <c r="P10" s="29">
        <f aca="true" t="shared" si="7" ref="P10:P19">+O10-I10</f>
        <v>2</v>
      </c>
      <c r="Q10" s="31"/>
    </row>
    <row r="11" spans="1:17" ht="23.25" customHeight="1">
      <c r="A11" s="26" t="s">
        <v>201</v>
      </c>
      <c r="B11" s="27" t="s">
        <v>23</v>
      </c>
      <c r="C11" s="28">
        <v>5752</v>
      </c>
      <c r="D11" s="29">
        <v>5232</v>
      </c>
      <c r="E11" s="30">
        <f t="shared" si="1"/>
        <v>6.963373083475298</v>
      </c>
      <c r="F11" s="29">
        <f t="shared" si="4"/>
        <v>-520</v>
      </c>
      <c r="G11" s="29">
        <v>76535</v>
      </c>
      <c r="H11" s="29">
        <v>62962</v>
      </c>
      <c r="I11" s="29">
        <v>13573</v>
      </c>
      <c r="J11" s="29">
        <v>63320</v>
      </c>
      <c r="K11" s="30">
        <f t="shared" si="3"/>
        <v>7.776385920958908</v>
      </c>
      <c r="L11" s="29">
        <f t="shared" si="5"/>
        <v>-13215</v>
      </c>
      <c r="M11" s="29">
        <v>52367</v>
      </c>
      <c r="N11" s="29">
        <f t="shared" si="6"/>
        <v>-10595</v>
      </c>
      <c r="O11" s="29">
        <v>10953</v>
      </c>
      <c r="P11" s="29">
        <f t="shared" si="7"/>
        <v>-2620</v>
      </c>
      <c r="Q11" s="31"/>
    </row>
    <row r="12" spans="1:17" ht="23.25" customHeight="1">
      <c r="A12" s="26" t="s">
        <v>202</v>
      </c>
      <c r="B12" s="27" t="s">
        <v>24</v>
      </c>
      <c r="C12" s="28">
        <v>3224</v>
      </c>
      <c r="D12" s="29">
        <v>2802</v>
      </c>
      <c r="E12" s="30">
        <f t="shared" si="1"/>
        <v>3.729237649063032</v>
      </c>
      <c r="F12" s="29">
        <f t="shared" si="4"/>
        <v>-422</v>
      </c>
      <c r="G12" s="29">
        <v>50924</v>
      </c>
      <c r="H12" s="29">
        <v>32033</v>
      </c>
      <c r="I12" s="29">
        <v>18891</v>
      </c>
      <c r="J12" s="29">
        <v>43226</v>
      </c>
      <c r="K12" s="30">
        <f t="shared" si="3"/>
        <v>5.3086237811018595</v>
      </c>
      <c r="L12" s="29">
        <f t="shared" si="5"/>
        <v>-7698</v>
      </c>
      <c r="M12" s="29">
        <v>27634</v>
      </c>
      <c r="N12" s="29">
        <f t="shared" si="6"/>
        <v>-4399</v>
      </c>
      <c r="O12" s="29">
        <v>15592</v>
      </c>
      <c r="P12" s="29">
        <f t="shared" si="7"/>
        <v>-3299</v>
      </c>
      <c r="Q12" s="31"/>
    </row>
    <row r="13" spans="1:17" ht="23.25" customHeight="1">
      <c r="A13" s="26" t="s">
        <v>203</v>
      </c>
      <c r="B13" s="32" t="s">
        <v>25</v>
      </c>
      <c r="C13" s="28">
        <v>94</v>
      </c>
      <c r="D13" s="29">
        <v>109</v>
      </c>
      <c r="E13" s="30">
        <f t="shared" si="1"/>
        <v>0.14507027257240204</v>
      </c>
      <c r="F13" s="29">
        <f t="shared" si="4"/>
        <v>15</v>
      </c>
      <c r="G13" s="29">
        <v>6730</v>
      </c>
      <c r="H13" s="29">
        <v>5934</v>
      </c>
      <c r="I13" s="29">
        <v>796</v>
      </c>
      <c r="J13" s="29">
        <v>5938</v>
      </c>
      <c r="K13" s="30">
        <f t="shared" si="3"/>
        <v>0.7292510991575173</v>
      </c>
      <c r="L13" s="29">
        <f t="shared" si="5"/>
        <v>-792</v>
      </c>
      <c r="M13" s="29">
        <v>5356</v>
      </c>
      <c r="N13" s="29">
        <f t="shared" si="6"/>
        <v>-578</v>
      </c>
      <c r="O13" s="29">
        <v>582</v>
      </c>
      <c r="P13" s="29">
        <f t="shared" si="7"/>
        <v>-214</v>
      </c>
      <c r="Q13" s="31"/>
    </row>
    <row r="14" spans="1:17" ht="23.25" customHeight="1">
      <c r="A14" s="26" t="s">
        <v>204</v>
      </c>
      <c r="B14" s="27" t="s">
        <v>26</v>
      </c>
      <c r="C14" s="28">
        <v>2609</v>
      </c>
      <c r="D14" s="29">
        <v>2501</v>
      </c>
      <c r="E14" s="30">
        <f t="shared" si="1"/>
        <v>3.3286307495741054</v>
      </c>
      <c r="F14" s="29">
        <f t="shared" si="4"/>
        <v>-108</v>
      </c>
      <c r="G14" s="29">
        <v>65430</v>
      </c>
      <c r="H14" s="29">
        <v>53195</v>
      </c>
      <c r="I14" s="29">
        <v>12235</v>
      </c>
      <c r="J14" s="29">
        <v>60313</v>
      </c>
      <c r="K14" s="30">
        <f t="shared" si="3"/>
        <v>7.407093557340408</v>
      </c>
      <c r="L14" s="29">
        <f t="shared" si="5"/>
        <v>-5117</v>
      </c>
      <c r="M14" s="29">
        <v>47253</v>
      </c>
      <c r="N14" s="29">
        <f t="shared" si="6"/>
        <v>-5942</v>
      </c>
      <c r="O14" s="29">
        <v>13060</v>
      </c>
      <c r="P14" s="29">
        <f t="shared" si="7"/>
        <v>825</v>
      </c>
      <c r="Q14" s="31"/>
    </row>
    <row r="15" spans="1:17" ht="23.25" customHeight="1">
      <c r="A15" s="26" t="s">
        <v>205</v>
      </c>
      <c r="B15" s="32" t="s">
        <v>27</v>
      </c>
      <c r="C15" s="28">
        <v>37895</v>
      </c>
      <c r="D15" s="29">
        <v>35583</v>
      </c>
      <c r="E15" s="30">
        <f t="shared" si="1"/>
        <v>47.358123935264054</v>
      </c>
      <c r="F15" s="29">
        <f t="shared" si="4"/>
        <v>-2312</v>
      </c>
      <c r="G15" s="29">
        <v>320222</v>
      </c>
      <c r="H15" s="29">
        <v>172775</v>
      </c>
      <c r="I15" s="29">
        <v>147447</v>
      </c>
      <c r="J15" s="29">
        <v>302724</v>
      </c>
      <c r="K15" s="30">
        <f t="shared" si="3"/>
        <v>37.177805614914156</v>
      </c>
      <c r="L15" s="29">
        <f t="shared" si="5"/>
        <v>-17498</v>
      </c>
      <c r="M15" s="29">
        <v>157687</v>
      </c>
      <c r="N15" s="29">
        <f t="shared" si="6"/>
        <v>-15088</v>
      </c>
      <c r="O15" s="29">
        <v>145037</v>
      </c>
      <c r="P15" s="29">
        <f t="shared" si="7"/>
        <v>-2410</v>
      </c>
      <c r="Q15" s="31"/>
    </row>
    <row r="16" spans="1:17" ht="23.25" customHeight="1">
      <c r="A16" s="26" t="s">
        <v>206</v>
      </c>
      <c r="B16" s="27" t="s">
        <v>28</v>
      </c>
      <c r="C16" s="28">
        <v>1816</v>
      </c>
      <c r="D16" s="29">
        <v>1712</v>
      </c>
      <c r="E16" s="30">
        <f t="shared" si="1"/>
        <v>2.278534923339012</v>
      </c>
      <c r="F16" s="29">
        <f t="shared" si="4"/>
        <v>-104</v>
      </c>
      <c r="G16" s="29">
        <v>35627</v>
      </c>
      <c r="H16" s="29">
        <v>17023</v>
      </c>
      <c r="I16" s="29">
        <v>18604</v>
      </c>
      <c r="J16" s="29">
        <v>34526</v>
      </c>
      <c r="K16" s="30">
        <f t="shared" si="3"/>
        <v>4.240168987792597</v>
      </c>
      <c r="L16" s="29">
        <f t="shared" si="5"/>
        <v>-1101</v>
      </c>
      <c r="M16" s="29">
        <v>16314</v>
      </c>
      <c r="N16" s="29">
        <f t="shared" si="6"/>
        <v>-709</v>
      </c>
      <c r="O16" s="29">
        <v>18212</v>
      </c>
      <c r="P16" s="29">
        <f t="shared" si="7"/>
        <v>-392</v>
      </c>
      <c r="Q16" s="31"/>
    </row>
    <row r="17" spans="1:17" ht="23.25" customHeight="1">
      <c r="A17" s="26" t="s">
        <v>207</v>
      </c>
      <c r="B17" s="27" t="s">
        <v>29</v>
      </c>
      <c r="C17" s="28">
        <v>4647</v>
      </c>
      <c r="D17" s="29">
        <v>4340</v>
      </c>
      <c r="E17" s="30">
        <f t="shared" si="1"/>
        <v>5.776192504258944</v>
      </c>
      <c r="F17" s="29">
        <f t="shared" si="4"/>
        <v>-307</v>
      </c>
      <c r="G17" s="29">
        <v>18555</v>
      </c>
      <c r="H17" s="29">
        <v>11177</v>
      </c>
      <c r="I17" s="29">
        <v>7378</v>
      </c>
      <c r="J17" s="29">
        <v>18644</v>
      </c>
      <c r="K17" s="30">
        <f t="shared" si="3"/>
        <v>2.289686340972171</v>
      </c>
      <c r="L17" s="29">
        <f t="shared" si="5"/>
        <v>89</v>
      </c>
      <c r="M17" s="29">
        <v>10849</v>
      </c>
      <c r="N17" s="29">
        <f t="shared" si="6"/>
        <v>-328</v>
      </c>
      <c r="O17" s="29">
        <v>7795</v>
      </c>
      <c r="P17" s="29">
        <f t="shared" si="7"/>
        <v>417</v>
      </c>
      <c r="Q17" s="31"/>
    </row>
    <row r="18" spans="1:17" ht="23.25" customHeight="1">
      <c r="A18" s="26" t="s">
        <v>208</v>
      </c>
      <c r="B18" s="27" t="s">
        <v>30</v>
      </c>
      <c r="C18" s="28">
        <v>21714</v>
      </c>
      <c r="D18" s="29">
        <v>22596</v>
      </c>
      <c r="E18" s="30">
        <f t="shared" si="1"/>
        <v>30.0734667802385</v>
      </c>
      <c r="F18" s="29">
        <f t="shared" si="4"/>
        <v>882</v>
      </c>
      <c r="G18" s="29">
        <v>241659</v>
      </c>
      <c r="H18" s="29">
        <v>125060</v>
      </c>
      <c r="I18" s="29">
        <v>116599</v>
      </c>
      <c r="J18" s="29">
        <v>261972</v>
      </c>
      <c r="K18" s="30">
        <f t="shared" si="3"/>
        <v>32.17301598997863</v>
      </c>
      <c r="L18" s="29">
        <f t="shared" si="5"/>
        <v>20313</v>
      </c>
      <c r="M18" s="29">
        <v>133104</v>
      </c>
      <c r="N18" s="29">
        <f t="shared" si="6"/>
        <v>8044</v>
      </c>
      <c r="O18" s="29">
        <v>128868</v>
      </c>
      <c r="P18" s="29">
        <f t="shared" si="7"/>
        <v>12269</v>
      </c>
      <c r="Q18" s="31"/>
    </row>
    <row r="19" spans="1:17" ht="23.25" customHeight="1">
      <c r="A19" s="26" t="s">
        <v>209</v>
      </c>
      <c r="B19" s="27" t="s">
        <v>31</v>
      </c>
      <c r="C19" s="28">
        <v>205</v>
      </c>
      <c r="D19" s="29">
        <v>224</v>
      </c>
      <c r="E19" s="30">
        <f t="shared" si="1"/>
        <v>0.2981260647359455</v>
      </c>
      <c r="F19" s="29">
        <f t="shared" si="4"/>
        <v>19</v>
      </c>
      <c r="G19" s="29">
        <v>21281</v>
      </c>
      <c r="H19" s="29">
        <v>17527</v>
      </c>
      <c r="I19" s="29">
        <v>3754</v>
      </c>
      <c r="J19" s="29">
        <v>23131</v>
      </c>
      <c r="K19" s="30">
        <f t="shared" si="3"/>
        <v>2.8407388303490286</v>
      </c>
      <c r="L19" s="29">
        <f t="shared" si="5"/>
        <v>1850</v>
      </c>
      <c r="M19" s="29">
        <v>17936</v>
      </c>
      <c r="N19" s="29">
        <f t="shared" si="6"/>
        <v>409</v>
      </c>
      <c r="O19" s="29">
        <v>5195</v>
      </c>
      <c r="P19" s="29">
        <f t="shared" si="7"/>
        <v>1441</v>
      </c>
      <c r="Q19" s="31"/>
    </row>
    <row r="20" spans="1:17" ht="23.25" customHeight="1">
      <c r="A20" s="87" t="s">
        <v>18</v>
      </c>
      <c r="B20" s="88"/>
      <c r="C20" s="34">
        <f>+C8</f>
        <v>32</v>
      </c>
      <c r="D20" s="35">
        <f>+D8</f>
        <v>29</v>
      </c>
      <c r="E20" s="36">
        <f aca="true" t="shared" si="8" ref="E20:P20">+E8</f>
        <v>0.038596678023850084</v>
      </c>
      <c r="F20" s="35">
        <f t="shared" si="8"/>
        <v>-3</v>
      </c>
      <c r="G20" s="35">
        <f t="shared" si="8"/>
        <v>375</v>
      </c>
      <c r="H20" s="35">
        <f t="shared" si="8"/>
        <v>292</v>
      </c>
      <c r="I20" s="35">
        <f t="shared" si="8"/>
        <v>83</v>
      </c>
      <c r="J20" s="35">
        <f t="shared" si="8"/>
        <v>397</v>
      </c>
      <c r="K20" s="36">
        <f t="shared" si="8"/>
        <v>0.048755925625721515</v>
      </c>
      <c r="L20" s="35">
        <f t="shared" si="8"/>
        <v>22</v>
      </c>
      <c r="M20" s="35">
        <f t="shared" si="8"/>
        <v>297</v>
      </c>
      <c r="N20" s="35">
        <f t="shared" si="8"/>
        <v>5</v>
      </c>
      <c r="O20" s="35">
        <f t="shared" si="8"/>
        <v>100</v>
      </c>
      <c r="P20" s="35">
        <f t="shared" si="8"/>
        <v>17</v>
      </c>
      <c r="Q20" s="31"/>
    </row>
    <row r="21" spans="1:17" ht="23.25" customHeight="1">
      <c r="A21" s="89" t="s">
        <v>19</v>
      </c>
      <c r="B21" s="90"/>
      <c r="C21" s="28">
        <f>SUM(C10:C12)</f>
        <v>8984</v>
      </c>
      <c r="D21" s="29">
        <f>SUM(D10:D12)</f>
        <v>8042</v>
      </c>
      <c r="E21" s="30">
        <f aca="true" t="shared" si="9" ref="E21:P21">SUM(E10:E12)</f>
        <v>10.703258091993185</v>
      </c>
      <c r="F21" s="29">
        <f t="shared" si="9"/>
        <v>-942</v>
      </c>
      <c r="G21" s="29">
        <f t="shared" si="9"/>
        <v>127517</v>
      </c>
      <c r="H21" s="29">
        <f t="shared" si="9"/>
        <v>95047</v>
      </c>
      <c r="I21" s="29">
        <f t="shared" si="9"/>
        <v>32470</v>
      </c>
      <c r="J21" s="29">
        <f t="shared" si="9"/>
        <v>106615</v>
      </c>
      <c r="K21" s="30">
        <f t="shared" si="9"/>
        <v>13.093483653869772</v>
      </c>
      <c r="L21" s="29">
        <f t="shared" si="9"/>
        <v>-20902</v>
      </c>
      <c r="M21" s="29">
        <f t="shared" si="9"/>
        <v>80062</v>
      </c>
      <c r="N21" s="29">
        <f t="shared" si="9"/>
        <v>-14985</v>
      </c>
      <c r="O21" s="29">
        <f t="shared" si="9"/>
        <v>26553</v>
      </c>
      <c r="P21" s="29">
        <f t="shared" si="9"/>
        <v>-5917</v>
      </c>
      <c r="Q21" s="31"/>
    </row>
    <row r="22" spans="1:17" ht="23.25" customHeight="1">
      <c r="A22" s="108" t="s">
        <v>20</v>
      </c>
      <c r="B22" s="109"/>
      <c r="C22" s="37">
        <f>SUM(C13:C19)</f>
        <v>68980</v>
      </c>
      <c r="D22" s="38">
        <f>SUM(D13:D19)</f>
        <v>67065</v>
      </c>
      <c r="E22" s="39">
        <f aca="true" t="shared" si="10" ref="E22:P22">SUM(E13:E19)</f>
        <v>89.25814522998296</v>
      </c>
      <c r="F22" s="38">
        <f t="shared" si="10"/>
        <v>-1915</v>
      </c>
      <c r="G22" s="38">
        <f t="shared" si="10"/>
        <v>709504</v>
      </c>
      <c r="H22" s="38">
        <f t="shared" si="10"/>
        <v>402691</v>
      </c>
      <c r="I22" s="38">
        <f t="shared" si="10"/>
        <v>306813</v>
      </c>
      <c r="J22" s="38">
        <f t="shared" si="10"/>
        <v>707248</v>
      </c>
      <c r="K22" s="39">
        <f t="shared" si="10"/>
        <v>86.8577604205045</v>
      </c>
      <c r="L22" s="38">
        <f t="shared" si="10"/>
        <v>-2256</v>
      </c>
      <c r="M22" s="38">
        <f t="shared" si="10"/>
        <v>388499</v>
      </c>
      <c r="N22" s="38">
        <f t="shared" si="10"/>
        <v>-14192</v>
      </c>
      <c r="O22" s="38">
        <f t="shared" si="10"/>
        <v>318749</v>
      </c>
      <c r="P22" s="38">
        <f t="shared" si="10"/>
        <v>11936</v>
      </c>
      <c r="Q22" s="31"/>
    </row>
  </sheetData>
  <mergeCells count="21">
    <mergeCell ref="C2:F2"/>
    <mergeCell ref="A1:P1"/>
    <mergeCell ref="A2:B5"/>
    <mergeCell ref="D3:F3"/>
    <mergeCell ref="D4:D5"/>
    <mergeCell ref="E4:E5"/>
    <mergeCell ref="F4:F5"/>
    <mergeCell ref="G2:P2"/>
    <mergeCell ref="G3:I3"/>
    <mergeCell ref="H4:H5"/>
    <mergeCell ref="A22:B22"/>
    <mergeCell ref="G4:G5"/>
    <mergeCell ref="C3:C5"/>
    <mergeCell ref="I4:I5"/>
    <mergeCell ref="A20:B20"/>
    <mergeCell ref="A21:B21"/>
    <mergeCell ref="J3:P3"/>
    <mergeCell ref="J4:J5"/>
    <mergeCell ref="K4:L4"/>
    <mergeCell ref="M4:M5"/>
    <mergeCell ref="O4:O5"/>
  </mergeCells>
  <printOptions/>
  <pageMargins left="0.6" right="0.58" top="1" bottom="1" header="0.512" footer="0.51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B1">
      <pane xSplit="1" ySplit="4" topLeftCell="C5" activePane="bottomRight" state="frozen"/>
      <selection pane="topLeft" activeCell="Z22" sqref="Z22"/>
      <selection pane="topRight" activeCell="Z22" sqref="Z22"/>
      <selection pane="bottomLeft" activeCell="Z22" sqref="Z22"/>
      <selection pane="bottomRight" activeCell="Z22" sqref="Z22"/>
    </sheetView>
  </sheetViews>
  <sheetFormatPr defaultColWidth="8.66015625" defaultRowHeight="18"/>
  <cols>
    <col min="1" max="1" width="4" style="1" customWidth="1"/>
    <col min="2" max="2" width="23" style="1" customWidth="1"/>
    <col min="3" max="8" width="6" style="1" customWidth="1"/>
    <col min="9" max="9" width="7" style="1" customWidth="1"/>
    <col min="10" max="10" width="6" style="1" customWidth="1"/>
    <col min="11" max="11" width="7" style="1" customWidth="1"/>
    <col min="12" max="14" width="6" style="1" customWidth="1"/>
    <col min="15" max="15" width="3" style="1" customWidth="1"/>
    <col min="16" max="16384" width="8.83203125" style="1" customWidth="1"/>
  </cols>
  <sheetData>
    <row r="1" spans="1:14" s="4" customFormat="1" ht="29.25" customHeight="1">
      <c r="A1" s="91" t="s">
        <v>32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4" customFormat="1" ht="23.25" customHeight="1">
      <c r="A2" s="104" t="s">
        <v>33</v>
      </c>
      <c r="B2" s="98"/>
      <c r="C2" s="98" t="s">
        <v>1</v>
      </c>
      <c r="D2" s="98"/>
      <c r="E2" s="98"/>
      <c r="F2" s="98"/>
      <c r="G2" s="98"/>
      <c r="H2" s="98"/>
      <c r="I2" s="98" t="s">
        <v>6</v>
      </c>
      <c r="J2" s="98"/>
      <c r="K2" s="98"/>
      <c r="L2" s="98"/>
      <c r="M2" s="98"/>
      <c r="N2" s="99"/>
    </row>
    <row r="3" spans="1:14" s="4" customFormat="1" ht="23.25" customHeight="1">
      <c r="A3" s="104"/>
      <c r="B3" s="98"/>
      <c r="C3" s="97" t="s">
        <v>7</v>
      </c>
      <c r="D3" s="98"/>
      <c r="E3" s="97" t="s">
        <v>8</v>
      </c>
      <c r="F3" s="98"/>
      <c r="G3" s="98"/>
      <c r="H3" s="98"/>
      <c r="I3" s="97" t="s">
        <v>7</v>
      </c>
      <c r="J3" s="98"/>
      <c r="K3" s="97" t="s">
        <v>8</v>
      </c>
      <c r="L3" s="98"/>
      <c r="M3" s="98"/>
      <c r="N3" s="99"/>
    </row>
    <row r="4" spans="1:14" s="23" customFormat="1" ht="23.25" customHeight="1">
      <c r="A4" s="104"/>
      <c r="B4" s="98"/>
      <c r="C4" s="18"/>
      <c r="D4" s="17" t="s">
        <v>12</v>
      </c>
      <c r="E4" s="18"/>
      <c r="F4" s="17" t="s">
        <v>12</v>
      </c>
      <c r="G4" s="19" t="s">
        <v>5</v>
      </c>
      <c r="H4" s="17" t="s">
        <v>34</v>
      </c>
      <c r="I4" s="18"/>
      <c r="J4" s="17" t="s">
        <v>12</v>
      </c>
      <c r="K4" s="18"/>
      <c r="L4" s="17" t="s">
        <v>12</v>
      </c>
      <c r="M4" s="17" t="s">
        <v>5</v>
      </c>
      <c r="N4" s="40" t="s">
        <v>34</v>
      </c>
    </row>
    <row r="5" spans="1:14" s="10" customFormat="1" ht="18.75" customHeight="1">
      <c r="A5" s="9"/>
      <c r="B5" s="9"/>
      <c r="C5" s="24"/>
      <c r="D5" s="25" t="s">
        <v>196</v>
      </c>
      <c r="E5" s="25"/>
      <c r="F5" s="25" t="s">
        <v>196</v>
      </c>
      <c r="G5" s="25" t="s">
        <v>196</v>
      </c>
      <c r="H5" s="25" t="s">
        <v>196</v>
      </c>
      <c r="I5" s="25"/>
      <c r="J5" s="25" t="s">
        <v>196</v>
      </c>
      <c r="K5" s="25"/>
      <c r="L5" s="25" t="s">
        <v>196</v>
      </c>
      <c r="M5" s="25" t="s">
        <v>196</v>
      </c>
      <c r="N5" s="25" t="s">
        <v>196</v>
      </c>
    </row>
    <row r="6" spans="1:14" ht="29.25" customHeight="1">
      <c r="A6" s="92" t="s">
        <v>13</v>
      </c>
      <c r="B6" s="93"/>
      <c r="C6" s="28">
        <f>SUM(C7:C30)</f>
        <v>21714</v>
      </c>
      <c r="D6" s="30">
        <f>SUM(D7:D30)</f>
        <v>99.99999999999999</v>
      </c>
      <c r="E6" s="29">
        <f aca="true" t="shared" si="0" ref="E6:N6">SUM(E7:E30)</f>
        <v>22596</v>
      </c>
      <c r="F6" s="30">
        <f t="shared" si="0"/>
        <v>99.99999999999999</v>
      </c>
      <c r="G6" s="30">
        <f>(+E6-C6)/C6*100</f>
        <v>4.061895551257253</v>
      </c>
      <c r="H6" s="30">
        <f t="shared" si="0"/>
        <v>99.99999999999999</v>
      </c>
      <c r="I6" s="29">
        <f t="shared" si="0"/>
        <v>241659</v>
      </c>
      <c r="J6" s="30">
        <f t="shared" si="0"/>
        <v>99.99999999999999</v>
      </c>
      <c r="K6" s="29">
        <f t="shared" si="0"/>
        <v>261972</v>
      </c>
      <c r="L6" s="30">
        <f t="shared" si="0"/>
        <v>99.99999999999999</v>
      </c>
      <c r="M6" s="30">
        <f>(+K6-I6)/I6*100</f>
        <v>8.40564597221705</v>
      </c>
      <c r="N6" s="30">
        <f t="shared" si="0"/>
        <v>100</v>
      </c>
    </row>
    <row r="7" spans="1:14" ht="29.25" customHeight="1">
      <c r="A7" s="42">
        <v>72</v>
      </c>
      <c r="B7" s="41" t="s">
        <v>35</v>
      </c>
      <c r="C7" s="28">
        <v>4318</v>
      </c>
      <c r="D7" s="30">
        <f>+C7/$C$6*100</f>
        <v>19.885787970894352</v>
      </c>
      <c r="E7" s="29">
        <v>4300</v>
      </c>
      <c r="F7" s="30">
        <f>+E7/$E$6*100</f>
        <v>19.029916799433526</v>
      </c>
      <c r="G7" s="30">
        <f>(+E7-C7)/C7*100</f>
        <v>-0.41685965724872626</v>
      </c>
      <c r="H7" s="30">
        <f>(+E7-C7)/($E$6-$C$6)*100</f>
        <v>-2.0408163265306123</v>
      </c>
      <c r="I7" s="29">
        <v>15358</v>
      </c>
      <c r="J7" s="30">
        <f>+I7/$I$6*100</f>
        <v>6.35523609714515</v>
      </c>
      <c r="K7" s="29">
        <v>16539</v>
      </c>
      <c r="L7" s="30">
        <f>+K7/$K$6*100</f>
        <v>6.31327012047089</v>
      </c>
      <c r="M7" s="30">
        <f>(+K7-I7)/I7*100</f>
        <v>7.689803359812476</v>
      </c>
      <c r="N7" s="30">
        <f>(+K7-I7)/($K$6-$I$6)*100</f>
        <v>5.814010732043519</v>
      </c>
    </row>
    <row r="8" spans="1:14" ht="29.25" customHeight="1">
      <c r="A8" s="42">
        <v>73</v>
      </c>
      <c r="B8" s="41" t="s">
        <v>36</v>
      </c>
      <c r="C8" s="28">
        <v>414</v>
      </c>
      <c r="D8" s="30">
        <f aca="true" t="shared" si="1" ref="D8:D30">+C8/$C$6*100</f>
        <v>1.9066040342636088</v>
      </c>
      <c r="E8" s="29">
        <v>396</v>
      </c>
      <c r="F8" s="30">
        <f aca="true" t="shared" si="2" ref="F8:F30">+E8/$E$6*100</f>
        <v>1.7525225703664364</v>
      </c>
      <c r="G8" s="30">
        <f aca="true" t="shared" si="3" ref="G8:G30">(+E8-C8)/C8*100</f>
        <v>-4.3478260869565215</v>
      </c>
      <c r="H8" s="30">
        <f aca="true" t="shared" si="4" ref="H8:H30">(+E8-C8)/($E$6-$C$6)*100</f>
        <v>-2.0408163265306123</v>
      </c>
      <c r="I8" s="29">
        <v>1548</v>
      </c>
      <c r="J8" s="30">
        <f aca="true" t="shared" si="5" ref="J8:J30">+I8/$I$6*100</f>
        <v>0.6405720457338646</v>
      </c>
      <c r="K8" s="29">
        <v>1391</v>
      </c>
      <c r="L8" s="30">
        <f aca="true" t="shared" si="6" ref="L8:L30">+K8/$K$6*100</f>
        <v>0.5309727757164888</v>
      </c>
      <c r="M8" s="30">
        <f aca="true" t="shared" si="7" ref="M8:M30">(+K8-I8)/I8*100</f>
        <v>-10.142118863049095</v>
      </c>
      <c r="N8" s="30">
        <f aca="true" t="shared" si="8" ref="N8:N30">(+K8-I8)/($K$6-$I$6)*100</f>
        <v>-0.7729040515925761</v>
      </c>
    </row>
    <row r="9" spans="1:14" ht="29.25" customHeight="1">
      <c r="A9" s="42">
        <v>74</v>
      </c>
      <c r="B9" s="41" t="s">
        <v>37</v>
      </c>
      <c r="C9" s="28">
        <v>746</v>
      </c>
      <c r="D9" s="30">
        <f t="shared" si="1"/>
        <v>3.4355715206779034</v>
      </c>
      <c r="E9" s="29">
        <v>816</v>
      </c>
      <c r="F9" s="30">
        <f t="shared" si="2"/>
        <v>3.6112586298459903</v>
      </c>
      <c r="G9" s="30">
        <f t="shared" si="3"/>
        <v>9.383378016085791</v>
      </c>
      <c r="H9" s="30">
        <f t="shared" si="4"/>
        <v>7.936507936507936</v>
      </c>
      <c r="I9" s="29">
        <v>4717</v>
      </c>
      <c r="J9" s="30">
        <f t="shared" si="5"/>
        <v>1.9519239920714728</v>
      </c>
      <c r="K9" s="29">
        <v>4852</v>
      </c>
      <c r="L9" s="30">
        <f t="shared" si="6"/>
        <v>1.8521063319744093</v>
      </c>
      <c r="M9" s="30">
        <f t="shared" si="7"/>
        <v>2.861988552045792</v>
      </c>
      <c r="N9" s="30">
        <f t="shared" si="8"/>
        <v>0.664599025254763</v>
      </c>
    </row>
    <row r="10" spans="1:14" ht="29.25" customHeight="1">
      <c r="A10" s="42">
        <v>75</v>
      </c>
      <c r="B10" s="41" t="s">
        <v>38</v>
      </c>
      <c r="C10" s="28">
        <v>709</v>
      </c>
      <c r="D10" s="30">
        <f t="shared" si="1"/>
        <v>3.265174541770286</v>
      </c>
      <c r="E10" s="29">
        <v>590</v>
      </c>
      <c r="F10" s="30">
        <f t="shared" si="2"/>
        <v>2.6110816073641354</v>
      </c>
      <c r="G10" s="30">
        <f t="shared" si="3"/>
        <v>-16.784203102961918</v>
      </c>
      <c r="H10" s="30">
        <f t="shared" si="4"/>
        <v>-13.492063492063492</v>
      </c>
      <c r="I10" s="29">
        <v>10093</v>
      </c>
      <c r="J10" s="30">
        <f t="shared" si="5"/>
        <v>4.176546290434041</v>
      </c>
      <c r="K10" s="29">
        <v>9870</v>
      </c>
      <c r="L10" s="30">
        <f t="shared" si="6"/>
        <v>3.767578214465668</v>
      </c>
      <c r="M10" s="30">
        <f t="shared" si="7"/>
        <v>-2.209452095511741</v>
      </c>
      <c r="N10" s="30">
        <f t="shared" si="8"/>
        <v>-1.0978191306060159</v>
      </c>
    </row>
    <row r="11" spans="1:14" ht="29.25" customHeight="1">
      <c r="A11" s="42">
        <v>76</v>
      </c>
      <c r="B11" s="44" t="s">
        <v>39</v>
      </c>
      <c r="C11" s="28">
        <v>964</v>
      </c>
      <c r="D11" s="30">
        <f t="shared" si="1"/>
        <v>4.439532099106567</v>
      </c>
      <c r="E11" s="29">
        <v>888</v>
      </c>
      <c r="F11" s="30">
        <f t="shared" si="2"/>
        <v>3.9298990971853422</v>
      </c>
      <c r="G11" s="30">
        <f t="shared" si="3"/>
        <v>-7.883817427385892</v>
      </c>
      <c r="H11" s="30">
        <f t="shared" si="4"/>
        <v>-8.616780045351474</v>
      </c>
      <c r="I11" s="29">
        <v>12525</v>
      </c>
      <c r="J11" s="30">
        <f t="shared" si="5"/>
        <v>5.182923044455203</v>
      </c>
      <c r="K11" s="29">
        <v>9242</v>
      </c>
      <c r="L11" s="30">
        <f t="shared" si="6"/>
        <v>3.527857939016384</v>
      </c>
      <c r="M11" s="30">
        <f t="shared" si="7"/>
        <v>-26.211576846307384</v>
      </c>
      <c r="N11" s="30">
        <f t="shared" si="8"/>
        <v>-16.16206370304731</v>
      </c>
    </row>
    <row r="12" spans="1:14" ht="29.25" customHeight="1">
      <c r="A12" s="42">
        <v>77</v>
      </c>
      <c r="B12" s="41" t="s">
        <v>40</v>
      </c>
      <c r="C12" s="28">
        <v>437</v>
      </c>
      <c r="D12" s="30">
        <f t="shared" si="1"/>
        <v>2.012526480611587</v>
      </c>
      <c r="E12" s="29">
        <v>435</v>
      </c>
      <c r="F12" s="30">
        <f t="shared" si="2"/>
        <v>1.9251194901752522</v>
      </c>
      <c r="G12" s="30">
        <f t="shared" si="3"/>
        <v>-0.4576659038901602</v>
      </c>
      <c r="H12" s="30">
        <f t="shared" si="4"/>
        <v>-0.22675736961451248</v>
      </c>
      <c r="I12" s="29">
        <v>2639</v>
      </c>
      <c r="J12" s="30">
        <f t="shared" si="5"/>
        <v>1.0920346438576671</v>
      </c>
      <c r="K12" s="29">
        <v>2790</v>
      </c>
      <c r="L12" s="30">
        <f t="shared" si="6"/>
        <v>1.064999312903669</v>
      </c>
      <c r="M12" s="30">
        <f t="shared" si="7"/>
        <v>5.721864342553998</v>
      </c>
      <c r="N12" s="30">
        <f t="shared" si="8"/>
        <v>0.7433663171368089</v>
      </c>
    </row>
    <row r="13" spans="1:14" ht="29.25" customHeight="1">
      <c r="A13" s="42">
        <v>78</v>
      </c>
      <c r="B13" s="44" t="s">
        <v>41</v>
      </c>
      <c r="C13" s="28">
        <v>449</v>
      </c>
      <c r="D13" s="30">
        <f t="shared" si="1"/>
        <v>2.067790365662706</v>
      </c>
      <c r="E13" s="29">
        <v>415</v>
      </c>
      <c r="F13" s="30">
        <f t="shared" si="2"/>
        <v>1.8366082492476545</v>
      </c>
      <c r="G13" s="30">
        <f t="shared" si="3"/>
        <v>-7.57238307349666</v>
      </c>
      <c r="H13" s="30">
        <f t="shared" si="4"/>
        <v>-3.8548752834467117</v>
      </c>
      <c r="I13" s="29">
        <v>4950</v>
      </c>
      <c r="J13" s="30">
        <f t="shared" si="5"/>
        <v>2.0483408439164275</v>
      </c>
      <c r="K13" s="29">
        <v>4830</v>
      </c>
      <c r="L13" s="30">
        <f t="shared" si="6"/>
        <v>1.8437084879300076</v>
      </c>
      <c r="M13" s="30">
        <f t="shared" si="7"/>
        <v>-2.4242424242424243</v>
      </c>
      <c r="N13" s="30">
        <f t="shared" si="8"/>
        <v>-0.5907546891153448</v>
      </c>
    </row>
    <row r="14" spans="1:14" ht="29.25" customHeight="1">
      <c r="A14" s="42">
        <v>79</v>
      </c>
      <c r="B14" s="41" t="s">
        <v>42</v>
      </c>
      <c r="C14" s="28">
        <v>606</v>
      </c>
      <c r="D14" s="30">
        <f t="shared" si="1"/>
        <v>2.790826195081514</v>
      </c>
      <c r="E14" s="29">
        <v>552</v>
      </c>
      <c r="F14" s="30">
        <f t="shared" si="2"/>
        <v>2.4429102496016992</v>
      </c>
      <c r="G14" s="30">
        <f t="shared" si="3"/>
        <v>-8.91089108910891</v>
      </c>
      <c r="H14" s="30">
        <f t="shared" si="4"/>
        <v>-6.122448979591836</v>
      </c>
      <c r="I14" s="29">
        <v>5762</v>
      </c>
      <c r="J14" s="30">
        <f t="shared" si="5"/>
        <v>2.3843515035649405</v>
      </c>
      <c r="K14" s="29">
        <v>5370</v>
      </c>
      <c r="L14" s="30">
        <f t="shared" si="6"/>
        <v>2.049837387201686</v>
      </c>
      <c r="M14" s="30">
        <f t="shared" si="7"/>
        <v>-6.803193335647345</v>
      </c>
      <c r="N14" s="30">
        <f t="shared" si="8"/>
        <v>-1.9297986511101266</v>
      </c>
    </row>
    <row r="15" spans="1:14" ht="29.25" customHeight="1">
      <c r="A15" s="42">
        <v>80</v>
      </c>
      <c r="B15" s="41" t="s">
        <v>43</v>
      </c>
      <c r="C15" s="28">
        <v>87</v>
      </c>
      <c r="D15" s="30">
        <f t="shared" si="1"/>
        <v>0.40066316662061346</v>
      </c>
      <c r="E15" s="29">
        <v>94</v>
      </c>
      <c r="F15" s="30">
        <f t="shared" si="2"/>
        <v>0.4160028323597097</v>
      </c>
      <c r="G15" s="30">
        <f t="shared" si="3"/>
        <v>8.045977011494253</v>
      </c>
      <c r="H15" s="30">
        <f t="shared" si="4"/>
        <v>0.7936507936507936</v>
      </c>
      <c r="I15" s="29">
        <v>975</v>
      </c>
      <c r="J15" s="30">
        <f t="shared" si="5"/>
        <v>0.4034610753168721</v>
      </c>
      <c r="K15" s="29">
        <v>1268</v>
      </c>
      <c r="L15" s="30">
        <f t="shared" si="6"/>
        <v>0.4840211931046066</v>
      </c>
      <c r="M15" s="30">
        <f t="shared" si="7"/>
        <v>30.05128205128205</v>
      </c>
      <c r="N15" s="30">
        <f t="shared" si="8"/>
        <v>1.442426032589967</v>
      </c>
    </row>
    <row r="16" spans="1:14" ht="29.25" customHeight="1">
      <c r="A16" s="42">
        <v>81</v>
      </c>
      <c r="B16" s="41" t="s">
        <v>44</v>
      </c>
      <c r="C16" s="28">
        <v>45</v>
      </c>
      <c r="D16" s="30">
        <f t="shared" si="1"/>
        <v>0.20723956894169662</v>
      </c>
      <c r="E16" s="29">
        <v>48</v>
      </c>
      <c r="F16" s="30">
        <f t="shared" si="2"/>
        <v>0.21242697822623471</v>
      </c>
      <c r="G16" s="30">
        <f t="shared" si="3"/>
        <v>6.666666666666667</v>
      </c>
      <c r="H16" s="30">
        <f t="shared" si="4"/>
        <v>0.3401360544217687</v>
      </c>
      <c r="I16" s="29">
        <v>1746</v>
      </c>
      <c r="J16" s="30">
        <f t="shared" si="5"/>
        <v>0.7225056794905218</v>
      </c>
      <c r="K16" s="29">
        <v>2117</v>
      </c>
      <c r="L16" s="30">
        <f t="shared" si="6"/>
        <v>0.8081016291817447</v>
      </c>
      <c r="M16" s="30">
        <f t="shared" si="7"/>
        <v>21.24856815578465</v>
      </c>
      <c r="N16" s="30">
        <f t="shared" si="8"/>
        <v>1.826416580514941</v>
      </c>
    </row>
    <row r="17" spans="1:14" ht="29.25" customHeight="1">
      <c r="A17" s="42">
        <v>82</v>
      </c>
      <c r="B17" s="41" t="s">
        <v>45</v>
      </c>
      <c r="C17" s="28">
        <v>720</v>
      </c>
      <c r="D17" s="30">
        <f t="shared" si="1"/>
        <v>3.315833103067146</v>
      </c>
      <c r="E17" s="29">
        <v>951</v>
      </c>
      <c r="F17" s="30">
        <f t="shared" si="2"/>
        <v>4.208709506107276</v>
      </c>
      <c r="G17" s="30">
        <f t="shared" si="3"/>
        <v>32.083333333333336</v>
      </c>
      <c r="H17" s="30">
        <f t="shared" si="4"/>
        <v>26.190476190476193</v>
      </c>
      <c r="I17" s="29">
        <v>16468</v>
      </c>
      <c r="J17" s="30">
        <f t="shared" si="5"/>
        <v>6.814561013659744</v>
      </c>
      <c r="K17" s="29">
        <v>22320</v>
      </c>
      <c r="L17" s="30">
        <f t="shared" si="6"/>
        <v>8.519994503229352</v>
      </c>
      <c r="M17" s="30">
        <f t="shared" si="7"/>
        <v>35.53558416322565</v>
      </c>
      <c r="N17" s="30">
        <f t="shared" si="8"/>
        <v>28.809137005858314</v>
      </c>
    </row>
    <row r="18" spans="1:14" ht="29.25" customHeight="1">
      <c r="A18" s="42">
        <v>83</v>
      </c>
      <c r="B18" s="41" t="s">
        <v>46</v>
      </c>
      <c r="C18" s="28">
        <v>324</v>
      </c>
      <c r="D18" s="30">
        <f t="shared" si="1"/>
        <v>1.4921248963802156</v>
      </c>
      <c r="E18" s="29">
        <v>344</v>
      </c>
      <c r="F18" s="30">
        <f t="shared" si="2"/>
        <v>1.5223933439546822</v>
      </c>
      <c r="G18" s="30">
        <f t="shared" si="3"/>
        <v>6.172839506172839</v>
      </c>
      <c r="H18" s="30">
        <f t="shared" si="4"/>
        <v>2.2675736961451247</v>
      </c>
      <c r="I18" s="29">
        <v>3524</v>
      </c>
      <c r="J18" s="30">
        <f t="shared" si="5"/>
        <v>1.4582531583760587</v>
      </c>
      <c r="K18" s="29">
        <v>3965</v>
      </c>
      <c r="L18" s="30">
        <f t="shared" si="6"/>
        <v>1.5135205289114868</v>
      </c>
      <c r="M18" s="30">
        <f t="shared" si="7"/>
        <v>12.514188422247447</v>
      </c>
      <c r="N18" s="30">
        <f t="shared" si="8"/>
        <v>2.1710234824988923</v>
      </c>
    </row>
    <row r="19" spans="1:14" ht="29.25" customHeight="1">
      <c r="A19" s="42">
        <v>84</v>
      </c>
      <c r="B19" s="44" t="s">
        <v>47</v>
      </c>
      <c r="C19" s="28">
        <v>4975</v>
      </c>
      <c r="D19" s="30">
        <f t="shared" si="1"/>
        <v>22.911485677443125</v>
      </c>
      <c r="E19" s="29">
        <v>5160</v>
      </c>
      <c r="F19" s="30">
        <f t="shared" si="2"/>
        <v>22.835900159320232</v>
      </c>
      <c r="G19" s="30">
        <f t="shared" si="3"/>
        <v>3.7185929648241203</v>
      </c>
      <c r="H19" s="30">
        <f t="shared" si="4"/>
        <v>20.975056689342402</v>
      </c>
      <c r="I19" s="29">
        <v>34343</v>
      </c>
      <c r="J19" s="30">
        <f t="shared" si="5"/>
        <v>14.211347394469065</v>
      </c>
      <c r="K19" s="29">
        <v>34128</v>
      </c>
      <c r="L19" s="30">
        <f t="shared" si="6"/>
        <v>13.027346433970042</v>
      </c>
      <c r="M19" s="30">
        <f t="shared" si="7"/>
        <v>-0.6260373292956353</v>
      </c>
      <c r="N19" s="30">
        <f t="shared" si="8"/>
        <v>-1.0584354846649928</v>
      </c>
    </row>
    <row r="20" spans="1:14" ht="29.25" customHeight="1">
      <c r="A20" s="42">
        <v>85</v>
      </c>
      <c r="B20" s="44" t="s">
        <v>48</v>
      </c>
      <c r="C20" s="28">
        <v>221</v>
      </c>
      <c r="D20" s="30">
        <f t="shared" si="1"/>
        <v>1.0177765496914433</v>
      </c>
      <c r="E20" s="29">
        <v>255</v>
      </c>
      <c r="F20" s="30">
        <f t="shared" si="2"/>
        <v>1.128518321826872</v>
      </c>
      <c r="G20" s="30">
        <f t="shared" si="3"/>
        <v>15.384615384615385</v>
      </c>
      <c r="H20" s="30">
        <f t="shared" si="4"/>
        <v>3.8548752834467117</v>
      </c>
      <c r="I20" s="29">
        <v>2508</v>
      </c>
      <c r="J20" s="30">
        <f t="shared" si="5"/>
        <v>1.0378260275843234</v>
      </c>
      <c r="K20" s="29">
        <v>2486</v>
      </c>
      <c r="L20" s="30">
        <f t="shared" si="6"/>
        <v>0.9489563770173912</v>
      </c>
      <c r="M20" s="30">
        <f t="shared" si="7"/>
        <v>-0.8771929824561403</v>
      </c>
      <c r="N20" s="30">
        <f t="shared" si="8"/>
        <v>-0.10830502633781322</v>
      </c>
    </row>
    <row r="21" spans="1:14" ht="29.25" customHeight="1">
      <c r="A21" s="42">
        <v>86</v>
      </c>
      <c r="B21" s="41" t="s">
        <v>49</v>
      </c>
      <c r="C21" s="28">
        <v>1368</v>
      </c>
      <c r="D21" s="30">
        <f t="shared" si="1"/>
        <v>6.300082895827577</v>
      </c>
      <c r="E21" s="29">
        <v>1497</v>
      </c>
      <c r="F21" s="30">
        <f t="shared" si="2"/>
        <v>6.6250663834306955</v>
      </c>
      <c r="G21" s="30">
        <f t="shared" si="3"/>
        <v>9.429824561403509</v>
      </c>
      <c r="H21" s="30">
        <f t="shared" si="4"/>
        <v>14.625850340136054</v>
      </c>
      <c r="I21" s="29">
        <v>39747</v>
      </c>
      <c r="J21" s="30">
        <f t="shared" si="5"/>
        <v>16.447556267302275</v>
      </c>
      <c r="K21" s="29">
        <v>49047</v>
      </c>
      <c r="L21" s="30">
        <f t="shared" si="6"/>
        <v>18.722229856625898</v>
      </c>
      <c r="M21" s="30">
        <f t="shared" si="7"/>
        <v>23.39799230130576</v>
      </c>
      <c r="N21" s="30">
        <f t="shared" si="8"/>
        <v>45.783488406439226</v>
      </c>
    </row>
    <row r="22" spans="1:14" ht="29.25" customHeight="1">
      <c r="A22" s="42">
        <v>87</v>
      </c>
      <c r="B22" s="41" t="s">
        <v>50</v>
      </c>
      <c r="C22" s="28">
        <v>92</v>
      </c>
      <c r="D22" s="30">
        <f t="shared" si="1"/>
        <v>0.42368978539191304</v>
      </c>
      <c r="E22" s="29">
        <v>114</v>
      </c>
      <c r="F22" s="30">
        <f t="shared" si="2"/>
        <v>0.5045140732873075</v>
      </c>
      <c r="G22" s="30">
        <f t="shared" si="3"/>
        <v>23.91304347826087</v>
      </c>
      <c r="H22" s="30">
        <f t="shared" si="4"/>
        <v>2.494331065759637</v>
      </c>
      <c r="I22" s="29">
        <v>2606</v>
      </c>
      <c r="J22" s="30">
        <f t="shared" si="5"/>
        <v>1.0783790382315577</v>
      </c>
      <c r="K22" s="29">
        <v>2502</v>
      </c>
      <c r="L22" s="30">
        <f t="shared" si="6"/>
        <v>0.9550638999587743</v>
      </c>
      <c r="M22" s="30">
        <f t="shared" si="7"/>
        <v>-3.9907904834996164</v>
      </c>
      <c r="N22" s="30">
        <f t="shared" si="8"/>
        <v>-0.5119873972332989</v>
      </c>
    </row>
    <row r="23" spans="1:14" ht="29.25" customHeight="1">
      <c r="A23" s="42">
        <v>88</v>
      </c>
      <c r="B23" s="41" t="s">
        <v>51</v>
      </c>
      <c r="C23" s="28">
        <v>2644</v>
      </c>
      <c r="D23" s="30">
        <f t="shared" si="1"/>
        <v>12.17647600626324</v>
      </c>
      <c r="E23" s="29">
        <v>2912</v>
      </c>
      <c r="F23" s="30">
        <f t="shared" si="2"/>
        <v>12.887236679058239</v>
      </c>
      <c r="G23" s="30">
        <f t="shared" si="3"/>
        <v>10.136157337367626</v>
      </c>
      <c r="H23" s="30">
        <f t="shared" si="4"/>
        <v>30.385487528344672</v>
      </c>
      <c r="I23" s="29">
        <v>38532</v>
      </c>
      <c r="J23" s="30">
        <f t="shared" si="5"/>
        <v>15.944781696522787</v>
      </c>
      <c r="K23" s="29">
        <v>42669</v>
      </c>
      <c r="L23" s="30">
        <f t="shared" si="6"/>
        <v>16.287618524117082</v>
      </c>
      <c r="M23" s="30">
        <f t="shared" si="7"/>
        <v>10.73653067580193</v>
      </c>
      <c r="N23" s="30">
        <f t="shared" si="8"/>
        <v>20.366267907251515</v>
      </c>
    </row>
    <row r="24" spans="1:14" ht="29.25" customHeight="1">
      <c r="A24" s="42">
        <v>89</v>
      </c>
      <c r="B24" s="41" t="s">
        <v>52</v>
      </c>
      <c r="C24" s="28">
        <v>35</v>
      </c>
      <c r="D24" s="30">
        <f t="shared" si="1"/>
        <v>0.16118633139909735</v>
      </c>
      <c r="E24" s="29">
        <v>39</v>
      </c>
      <c r="F24" s="30">
        <f t="shared" si="2"/>
        <v>0.17259691980881572</v>
      </c>
      <c r="G24" s="30">
        <f t="shared" si="3"/>
        <v>11.428571428571429</v>
      </c>
      <c r="H24" s="30">
        <f t="shared" si="4"/>
        <v>0.45351473922902497</v>
      </c>
      <c r="I24" s="29">
        <v>1010</v>
      </c>
      <c r="J24" s="30">
        <f t="shared" si="5"/>
        <v>0.4179442934051701</v>
      </c>
      <c r="K24" s="29">
        <v>1103</v>
      </c>
      <c r="L24" s="30">
        <f t="shared" si="6"/>
        <v>0.4210373627715939</v>
      </c>
      <c r="M24" s="30">
        <f t="shared" si="7"/>
        <v>9.207920792079207</v>
      </c>
      <c r="N24" s="30">
        <f t="shared" si="8"/>
        <v>0.45783488406439227</v>
      </c>
    </row>
    <row r="25" spans="1:14" ht="29.25" customHeight="1">
      <c r="A25" s="42">
        <v>90</v>
      </c>
      <c r="B25" s="41" t="s">
        <v>53</v>
      </c>
      <c r="C25" s="28">
        <v>368</v>
      </c>
      <c r="D25" s="30">
        <f t="shared" si="1"/>
        <v>1.6947591415676522</v>
      </c>
      <c r="E25" s="29">
        <v>575</v>
      </c>
      <c r="F25" s="30">
        <f t="shared" si="2"/>
        <v>2.544698176668437</v>
      </c>
      <c r="G25" s="30">
        <f t="shared" si="3"/>
        <v>56.25</v>
      </c>
      <c r="H25" s="30">
        <f t="shared" si="4"/>
        <v>23.46938775510204</v>
      </c>
      <c r="I25" s="29">
        <v>8083</v>
      </c>
      <c r="J25" s="30">
        <f t="shared" si="5"/>
        <v>3.3447957659346432</v>
      </c>
      <c r="K25" s="29">
        <v>10015</v>
      </c>
      <c r="L25" s="30">
        <f t="shared" si="6"/>
        <v>3.8229276411219515</v>
      </c>
      <c r="M25" s="30">
        <f t="shared" si="7"/>
        <v>23.902016578003217</v>
      </c>
      <c r="N25" s="30">
        <f t="shared" si="8"/>
        <v>9.511150494757052</v>
      </c>
    </row>
    <row r="26" spans="1:14" ht="29.25" customHeight="1">
      <c r="A26" s="42">
        <v>91</v>
      </c>
      <c r="B26" s="41" t="s">
        <v>54</v>
      </c>
      <c r="C26" s="28">
        <v>844</v>
      </c>
      <c r="D26" s="30">
        <f t="shared" si="1"/>
        <v>3.8868932485953764</v>
      </c>
      <c r="E26" s="29">
        <v>859</v>
      </c>
      <c r="F26" s="30">
        <f t="shared" si="2"/>
        <v>3.8015577978403257</v>
      </c>
      <c r="G26" s="30">
        <f t="shared" si="3"/>
        <v>1.7772511848341233</v>
      </c>
      <c r="H26" s="30">
        <f t="shared" si="4"/>
        <v>1.7006802721088436</v>
      </c>
      <c r="I26" s="29">
        <v>26782</v>
      </c>
      <c r="J26" s="30">
        <f t="shared" si="5"/>
        <v>11.08255848116561</v>
      </c>
      <c r="K26" s="29">
        <v>27384</v>
      </c>
      <c r="L26" s="30">
        <f t="shared" si="6"/>
        <v>10.453025514177087</v>
      </c>
      <c r="M26" s="30">
        <f t="shared" si="7"/>
        <v>2.247778358599059</v>
      </c>
      <c r="N26" s="30">
        <f t="shared" si="8"/>
        <v>2.96361935706198</v>
      </c>
    </row>
    <row r="27" spans="1:14" ht="29.25" customHeight="1">
      <c r="A27" s="42">
        <v>92</v>
      </c>
      <c r="B27" s="41" t="s">
        <v>55</v>
      </c>
      <c r="C27" s="28">
        <v>34</v>
      </c>
      <c r="D27" s="30">
        <f t="shared" si="1"/>
        <v>0.15658100764483743</v>
      </c>
      <c r="E27" s="29">
        <v>28</v>
      </c>
      <c r="F27" s="30">
        <f t="shared" si="2"/>
        <v>0.12391573729863693</v>
      </c>
      <c r="G27" s="30">
        <f t="shared" si="3"/>
        <v>-17.647058823529413</v>
      </c>
      <c r="H27" s="30">
        <f t="shared" si="4"/>
        <v>-0.6802721088435374</v>
      </c>
      <c r="I27" s="29">
        <v>801</v>
      </c>
      <c r="J27" s="30">
        <f t="shared" si="5"/>
        <v>0.33145879110647647</v>
      </c>
      <c r="K27" s="29">
        <v>713</v>
      </c>
      <c r="L27" s="30">
        <f t="shared" si="6"/>
        <v>0.2721664910753821</v>
      </c>
      <c r="M27" s="30">
        <f t="shared" si="7"/>
        <v>-10.986267166042447</v>
      </c>
      <c r="N27" s="30">
        <f t="shared" si="8"/>
        <v>-0.4332201053512529</v>
      </c>
    </row>
    <row r="28" spans="1:14" ht="29.25" customHeight="1">
      <c r="A28" s="42">
        <v>93</v>
      </c>
      <c r="B28" s="41" t="s">
        <v>56</v>
      </c>
      <c r="C28" s="28">
        <v>526</v>
      </c>
      <c r="D28" s="30">
        <f t="shared" si="1"/>
        <v>2.4224002947407204</v>
      </c>
      <c r="E28" s="29">
        <v>524</v>
      </c>
      <c r="F28" s="30">
        <f t="shared" si="2"/>
        <v>2.318994512303062</v>
      </c>
      <c r="G28" s="30">
        <f t="shared" si="3"/>
        <v>-0.38022813688212925</v>
      </c>
      <c r="H28" s="30">
        <f t="shared" si="4"/>
        <v>-0.22675736961451248</v>
      </c>
      <c r="I28" s="29">
        <v>1903</v>
      </c>
      <c r="J28" s="30">
        <f t="shared" si="5"/>
        <v>0.7874732577723155</v>
      </c>
      <c r="K28" s="29">
        <v>1936</v>
      </c>
      <c r="L28" s="30">
        <f t="shared" si="6"/>
        <v>0.7390102759073489</v>
      </c>
      <c r="M28" s="30">
        <f t="shared" si="7"/>
        <v>1.7341040462427744</v>
      </c>
      <c r="N28" s="30">
        <f t="shared" si="8"/>
        <v>0.16245753950671984</v>
      </c>
    </row>
    <row r="29" spans="1:14" ht="29.25" customHeight="1">
      <c r="A29" s="42">
        <v>94</v>
      </c>
      <c r="B29" s="41" t="s">
        <v>57</v>
      </c>
      <c r="C29" s="28">
        <v>716</v>
      </c>
      <c r="D29" s="30">
        <f t="shared" si="1"/>
        <v>3.2974118080501063</v>
      </c>
      <c r="E29" s="29">
        <v>733</v>
      </c>
      <c r="F29" s="30">
        <f t="shared" si="2"/>
        <v>3.2439369799964597</v>
      </c>
      <c r="G29" s="30">
        <f t="shared" si="3"/>
        <v>2.3743016759776534</v>
      </c>
      <c r="H29" s="30">
        <f t="shared" si="4"/>
        <v>1.9274376417233559</v>
      </c>
      <c r="I29" s="29">
        <v>4533</v>
      </c>
      <c r="J29" s="30">
        <f t="shared" si="5"/>
        <v>1.8757836455501349</v>
      </c>
      <c r="K29" s="29">
        <v>4948</v>
      </c>
      <c r="L29" s="30">
        <f t="shared" si="6"/>
        <v>1.8887514696227077</v>
      </c>
      <c r="M29" s="30">
        <f t="shared" si="7"/>
        <v>9.15508493271564</v>
      </c>
      <c r="N29" s="30">
        <f t="shared" si="8"/>
        <v>2.0430266331905678</v>
      </c>
    </row>
    <row r="30" spans="1:14" ht="29.25" customHeight="1">
      <c r="A30" s="43">
        <v>95</v>
      </c>
      <c r="B30" s="14" t="s">
        <v>58</v>
      </c>
      <c r="C30" s="37">
        <v>72</v>
      </c>
      <c r="D30" s="39">
        <f t="shared" si="1"/>
        <v>0.33158331030671456</v>
      </c>
      <c r="E30" s="38">
        <v>71</v>
      </c>
      <c r="F30" s="39">
        <f t="shared" si="2"/>
        <v>0.3142149052929722</v>
      </c>
      <c r="G30" s="39">
        <f t="shared" si="3"/>
        <v>-1.3888888888888888</v>
      </c>
      <c r="H30" s="39">
        <f t="shared" si="4"/>
        <v>-0.11337868480725624</v>
      </c>
      <c r="I30" s="38">
        <v>506</v>
      </c>
      <c r="J30" s="39">
        <f t="shared" si="5"/>
        <v>0.20938595293367926</v>
      </c>
      <c r="K30" s="38">
        <v>487</v>
      </c>
      <c r="L30" s="39">
        <f t="shared" si="6"/>
        <v>0.18589772952834654</v>
      </c>
      <c r="M30" s="39">
        <f t="shared" si="7"/>
        <v>-3.7549407114624502</v>
      </c>
      <c r="N30" s="39">
        <f t="shared" si="8"/>
        <v>-0.0935361591099296</v>
      </c>
    </row>
  </sheetData>
  <mergeCells count="9">
    <mergeCell ref="A2:B4"/>
    <mergeCell ref="A1:N1"/>
    <mergeCell ref="A6:B6"/>
    <mergeCell ref="C2:H2"/>
    <mergeCell ref="C3:D3"/>
    <mergeCell ref="E3:H3"/>
    <mergeCell ref="I2:N2"/>
    <mergeCell ref="I3:J3"/>
    <mergeCell ref="K3:N3"/>
  </mergeCells>
  <printOptions/>
  <pageMargins left="0.57" right="0.6" top="0.82" bottom="1" header="0.512" footer="0.51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pane xSplit="2" ySplit="2" topLeftCell="C3" activePane="bottomRight" state="frozen"/>
      <selection pane="topLeft" activeCell="Z22" sqref="Z22"/>
      <selection pane="topRight" activeCell="Z22" sqref="Z22"/>
      <selection pane="bottomLeft" activeCell="Z22" sqref="Z22"/>
      <selection pane="bottomRight" activeCell="F4" sqref="F4"/>
    </sheetView>
  </sheetViews>
  <sheetFormatPr defaultColWidth="8.66015625" defaultRowHeight="18"/>
  <cols>
    <col min="1" max="1" width="5" style="1" customWidth="1"/>
    <col min="2" max="2" width="15" style="1" customWidth="1"/>
    <col min="3" max="5" width="6" style="1" customWidth="1"/>
    <col min="6" max="16384" width="8.83203125" style="1" customWidth="1"/>
  </cols>
  <sheetData>
    <row r="1" spans="1:5" s="4" customFormat="1" ht="29.25" customHeight="1">
      <c r="A1" s="91" t="s">
        <v>60</v>
      </c>
      <c r="B1" s="91"/>
      <c r="C1" s="91"/>
      <c r="D1" s="91"/>
      <c r="E1" s="91"/>
    </row>
    <row r="2" spans="1:5" s="4" customFormat="1" ht="20.25" customHeight="1">
      <c r="A2" s="104" t="s">
        <v>11</v>
      </c>
      <c r="B2" s="98"/>
      <c r="C2" s="19" t="s">
        <v>7</v>
      </c>
      <c r="D2" s="19" t="s">
        <v>8</v>
      </c>
      <c r="E2" s="20" t="s">
        <v>59</v>
      </c>
    </row>
    <row r="3" spans="1:5" ht="20.25" customHeight="1">
      <c r="A3" s="26" t="s">
        <v>210</v>
      </c>
      <c r="B3" s="45" t="s">
        <v>16</v>
      </c>
      <c r="C3" s="46">
        <f>+'表２'!G7/'表２'!C7</f>
        <v>10.736396738294271</v>
      </c>
      <c r="D3" s="47">
        <f>+'表２'!J7/'表２'!D7</f>
        <v>10.83714863713799</v>
      </c>
      <c r="E3" s="47">
        <f>+D3-C3</f>
        <v>0.10075189884371838</v>
      </c>
    </row>
    <row r="4" spans="1:5" ht="20.25" customHeight="1">
      <c r="A4" s="26" t="s">
        <v>198</v>
      </c>
      <c r="B4" s="45" t="s">
        <v>17</v>
      </c>
      <c r="C4" s="48">
        <f>+'表２'!G8/'表２'!C8</f>
        <v>11.71875</v>
      </c>
      <c r="D4" s="47">
        <f>+'表２'!J8/'表２'!D8</f>
        <v>13.689655172413794</v>
      </c>
      <c r="E4" s="47">
        <f aca="true" t="shared" si="0" ref="E4:E15">+D4-C4</f>
        <v>1.9709051724137936</v>
      </c>
    </row>
    <row r="5" spans="1:5" ht="20.25" customHeight="1">
      <c r="A5" s="26" t="s">
        <v>199</v>
      </c>
      <c r="B5" s="45" t="s">
        <v>21</v>
      </c>
      <c r="C5" s="48">
        <f>+'表２'!G9/'表２'!C9</f>
        <v>10.735993535477913</v>
      </c>
      <c r="D5" s="47">
        <f>+'表２'!J9/'表２'!D9</f>
        <v>10.836047239271972</v>
      </c>
      <c r="E5" s="47">
        <f t="shared" si="0"/>
        <v>0.10005370379405853</v>
      </c>
    </row>
    <row r="6" spans="1:5" ht="20.25" customHeight="1">
      <c r="A6" s="26" t="s">
        <v>200</v>
      </c>
      <c r="B6" s="45" t="s">
        <v>22</v>
      </c>
      <c r="C6" s="48">
        <f>+'表２'!G10/'表２'!C10</f>
        <v>7.25</v>
      </c>
      <c r="D6" s="47">
        <f>+'表２'!J10/'表２'!D10</f>
        <v>8.625</v>
      </c>
      <c r="E6" s="47">
        <f t="shared" si="0"/>
        <v>1.375</v>
      </c>
    </row>
    <row r="7" spans="1:5" ht="20.25" customHeight="1">
      <c r="A7" s="26" t="s">
        <v>201</v>
      </c>
      <c r="B7" s="45" t="s">
        <v>23</v>
      </c>
      <c r="C7" s="48">
        <f>+'表２'!G11/'表２'!C11</f>
        <v>13.305806675938804</v>
      </c>
      <c r="D7" s="47">
        <f>+'表２'!J11/'表２'!D11</f>
        <v>12.102446483180428</v>
      </c>
      <c r="E7" s="47">
        <f t="shared" si="0"/>
        <v>-1.2033601927583764</v>
      </c>
    </row>
    <row r="8" spans="1:5" ht="20.25" customHeight="1">
      <c r="A8" s="26" t="s">
        <v>202</v>
      </c>
      <c r="B8" s="45" t="s">
        <v>24</v>
      </c>
      <c r="C8" s="48">
        <f>+'表２'!G12/'表２'!C12</f>
        <v>15.795285359801488</v>
      </c>
      <c r="D8" s="47">
        <f>+'表２'!J12/'表２'!D12</f>
        <v>15.426837972876516</v>
      </c>
      <c r="E8" s="47">
        <f t="shared" si="0"/>
        <v>-0.3684473869249718</v>
      </c>
    </row>
    <row r="9" spans="1:5" ht="20.25" customHeight="1">
      <c r="A9" s="26" t="s">
        <v>203</v>
      </c>
      <c r="B9" s="32" t="s">
        <v>25</v>
      </c>
      <c r="C9" s="48">
        <f>+'表２'!G13/'表２'!C13</f>
        <v>71.59574468085107</v>
      </c>
      <c r="D9" s="47">
        <f>+'表２'!J13/'表２'!D13</f>
        <v>54.477064220183486</v>
      </c>
      <c r="E9" s="47">
        <f t="shared" si="0"/>
        <v>-17.118680460667584</v>
      </c>
    </row>
    <row r="10" spans="1:5" ht="20.25" customHeight="1">
      <c r="A10" s="26" t="s">
        <v>204</v>
      </c>
      <c r="B10" s="45" t="s">
        <v>26</v>
      </c>
      <c r="C10" s="48">
        <f>+'表２'!G14/'表２'!C14</f>
        <v>25.07857416634726</v>
      </c>
      <c r="D10" s="47">
        <f>+'表２'!J14/'表２'!D14</f>
        <v>24.115553778488604</v>
      </c>
      <c r="E10" s="47">
        <f t="shared" si="0"/>
        <v>-0.9630203878586556</v>
      </c>
    </row>
    <row r="11" spans="1:5" ht="20.25" customHeight="1">
      <c r="A11" s="26" t="s">
        <v>205</v>
      </c>
      <c r="B11" s="32" t="s">
        <v>27</v>
      </c>
      <c r="C11" s="48">
        <f>+'表２'!G15/'表２'!C15</f>
        <v>8.450244095527115</v>
      </c>
      <c r="D11" s="47">
        <f>+'表２'!J15/'表２'!D15</f>
        <v>8.507545738133379</v>
      </c>
      <c r="E11" s="47">
        <f t="shared" si="0"/>
        <v>0.057301642606264025</v>
      </c>
    </row>
    <row r="12" spans="1:5" ht="20.25" customHeight="1">
      <c r="A12" s="26" t="s">
        <v>206</v>
      </c>
      <c r="B12" s="45" t="s">
        <v>28</v>
      </c>
      <c r="C12" s="48">
        <f>+'表２'!G16/'表２'!C16</f>
        <v>19.618392070484582</v>
      </c>
      <c r="D12" s="47">
        <f>+'表２'!J16/'表２'!D16</f>
        <v>20.167056074766354</v>
      </c>
      <c r="E12" s="47">
        <f t="shared" si="0"/>
        <v>0.5486640042817719</v>
      </c>
    </row>
    <row r="13" spans="1:5" ht="20.25" customHeight="1">
      <c r="A13" s="26" t="s">
        <v>207</v>
      </c>
      <c r="B13" s="45" t="s">
        <v>29</v>
      </c>
      <c r="C13" s="48">
        <f>+'表２'!G17/'表２'!C17</f>
        <v>3.9928986442866363</v>
      </c>
      <c r="D13" s="47">
        <f>+'表２'!J17/'表２'!D17</f>
        <v>4.295852534562212</v>
      </c>
      <c r="E13" s="47">
        <f t="shared" si="0"/>
        <v>0.30295389027557595</v>
      </c>
    </row>
    <row r="14" spans="1:5" ht="20.25" customHeight="1">
      <c r="A14" s="26" t="s">
        <v>208</v>
      </c>
      <c r="B14" s="45" t="s">
        <v>30</v>
      </c>
      <c r="C14" s="48">
        <f>+'表２'!G18/'表２'!C18</f>
        <v>11.129179331306991</v>
      </c>
      <c r="D14" s="47">
        <f>+'表２'!J18/'表２'!D18</f>
        <v>11.593733404142325</v>
      </c>
      <c r="E14" s="47">
        <f t="shared" si="0"/>
        <v>0.4645540728353339</v>
      </c>
    </row>
    <row r="15" spans="1:5" ht="20.25" customHeight="1">
      <c r="A15" s="33" t="s">
        <v>209</v>
      </c>
      <c r="B15" s="49" t="s">
        <v>31</v>
      </c>
      <c r="C15" s="50">
        <f>+'表２'!G19/'表２'!C19</f>
        <v>103.80975609756098</v>
      </c>
      <c r="D15" s="39">
        <f>+'表２'!J19/'表２'!D19</f>
        <v>103.26339285714286</v>
      </c>
      <c r="E15" s="39">
        <f t="shared" si="0"/>
        <v>-0.5463632404181169</v>
      </c>
    </row>
  </sheetData>
  <mergeCells count="2">
    <mergeCell ref="A2:B2"/>
    <mergeCell ref="A1:E1"/>
  </mergeCells>
  <printOptions/>
  <pageMargins left="0.6" right="0.6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pane xSplit="1" ySplit="4" topLeftCell="B5" activePane="bottomRight" state="frozen"/>
      <selection pane="topLeft" activeCell="Z22" sqref="Z22"/>
      <selection pane="topRight" activeCell="Z22" sqref="Z22"/>
      <selection pane="bottomLeft" activeCell="Z22" sqref="Z22"/>
      <selection pane="bottomRight" activeCell="A7" sqref="A7"/>
    </sheetView>
  </sheetViews>
  <sheetFormatPr defaultColWidth="8.66015625" defaultRowHeight="18"/>
  <cols>
    <col min="1" max="1" width="19" style="1" customWidth="1"/>
    <col min="2" max="5" width="5.83203125" style="1" customWidth="1"/>
    <col min="6" max="10" width="7.16015625" style="1" customWidth="1"/>
    <col min="11" max="11" width="5.83203125" style="1" customWidth="1"/>
    <col min="12" max="16384" width="8.83203125" style="1" customWidth="1"/>
  </cols>
  <sheetData>
    <row r="1" spans="1:11" ht="29.25" customHeight="1">
      <c r="A1" s="96" t="s">
        <v>61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s="4" customFormat="1" ht="23.25" customHeight="1">
      <c r="A2" s="104" t="s">
        <v>62</v>
      </c>
      <c r="B2" s="98" t="s">
        <v>1</v>
      </c>
      <c r="C2" s="98"/>
      <c r="D2" s="98"/>
      <c r="E2" s="98"/>
      <c r="F2" s="98" t="s">
        <v>6</v>
      </c>
      <c r="G2" s="98"/>
      <c r="H2" s="98"/>
      <c r="I2" s="98"/>
      <c r="J2" s="98"/>
      <c r="K2" s="99"/>
    </row>
    <row r="3" spans="1:11" s="23" customFormat="1" ht="23.25" customHeight="1">
      <c r="A3" s="104"/>
      <c r="B3" s="106" t="s">
        <v>7</v>
      </c>
      <c r="C3" s="84" t="s">
        <v>8</v>
      </c>
      <c r="D3" s="106"/>
      <c r="E3" s="106"/>
      <c r="F3" s="106" t="s">
        <v>7</v>
      </c>
      <c r="G3" s="106" t="s">
        <v>8</v>
      </c>
      <c r="H3" s="106"/>
      <c r="I3" s="106"/>
      <c r="J3" s="106"/>
      <c r="K3" s="105"/>
    </row>
    <row r="4" spans="1:11" s="23" customFormat="1" ht="23.25" customHeight="1">
      <c r="A4" s="104"/>
      <c r="B4" s="106"/>
      <c r="C4" s="18"/>
      <c r="D4" s="19" t="s">
        <v>2</v>
      </c>
      <c r="E4" s="19" t="s">
        <v>5</v>
      </c>
      <c r="F4" s="106"/>
      <c r="G4" s="19" t="s">
        <v>13</v>
      </c>
      <c r="H4" s="19" t="s">
        <v>14</v>
      </c>
      <c r="I4" s="19" t="s">
        <v>15</v>
      </c>
      <c r="J4" s="19" t="s">
        <v>2</v>
      </c>
      <c r="K4" s="20" t="s">
        <v>5</v>
      </c>
    </row>
    <row r="5" spans="2:11" s="10" customFormat="1" ht="9.75" customHeight="1">
      <c r="B5" s="24"/>
      <c r="E5" s="10" t="s">
        <v>196</v>
      </c>
      <c r="K5" s="10" t="s">
        <v>196</v>
      </c>
    </row>
    <row r="6" spans="1:11" ht="21.75" customHeight="1">
      <c r="A6" s="41" t="s">
        <v>64</v>
      </c>
      <c r="B6" s="52">
        <f>+B7+B11</f>
        <v>77996</v>
      </c>
      <c r="C6" s="53">
        <f>+C7+C11</f>
        <v>75136</v>
      </c>
      <c r="D6" s="53">
        <f aca="true" t="shared" si="0" ref="D6:I6">+D7+D11</f>
        <v>-2860</v>
      </c>
      <c r="E6" s="54">
        <f aca="true" t="shared" si="1" ref="E6:E11">+D6/B6*100</f>
        <v>-3.666854710497974</v>
      </c>
      <c r="F6" s="53">
        <f t="shared" si="0"/>
        <v>837396</v>
      </c>
      <c r="G6" s="53">
        <f t="shared" si="0"/>
        <v>814260</v>
      </c>
      <c r="H6" s="53">
        <f t="shared" si="0"/>
        <v>468858</v>
      </c>
      <c r="I6" s="53">
        <f t="shared" si="0"/>
        <v>345402</v>
      </c>
      <c r="J6" s="53">
        <f>+J7+J11</f>
        <v>-23136</v>
      </c>
      <c r="K6" s="54">
        <f aca="true" t="shared" si="2" ref="K6:K11">+J6/F6*100</f>
        <v>-2.762850550993795</v>
      </c>
    </row>
    <row r="7" spans="1:11" ht="21.75" customHeight="1">
      <c r="A7" s="41" t="s">
        <v>65</v>
      </c>
      <c r="B7" s="52">
        <f>+B8+B9+B10</f>
        <v>76935</v>
      </c>
      <c r="C7" s="53">
        <f>+C8+C9+C10</f>
        <v>73723</v>
      </c>
      <c r="D7" s="53">
        <f aca="true" t="shared" si="3" ref="D7:I7">+D8+D9+D10</f>
        <v>-3212</v>
      </c>
      <c r="E7" s="54">
        <f t="shared" si="1"/>
        <v>-4.174952882303243</v>
      </c>
      <c r="F7" s="53">
        <f t="shared" si="3"/>
        <v>786638</v>
      </c>
      <c r="G7" s="53">
        <f t="shared" si="3"/>
        <v>761226</v>
      </c>
      <c r="H7" s="53">
        <f t="shared" si="3"/>
        <v>433617</v>
      </c>
      <c r="I7" s="53">
        <f t="shared" si="3"/>
        <v>327609</v>
      </c>
      <c r="J7" s="53">
        <f>+J8+J9+J10</f>
        <v>-25412</v>
      </c>
      <c r="K7" s="54">
        <f t="shared" si="2"/>
        <v>-3.2304567030832483</v>
      </c>
    </row>
    <row r="8" spans="1:11" ht="21.75" customHeight="1">
      <c r="A8" s="41" t="s">
        <v>68</v>
      </c>
      <c r="B8" s="52">
        <v>34342</v>
      </c>
      <c r="C8" s="12">
        <v>31287</v>
      </c>
      <c r="D8" s="12">
        <f>+C8-B8</f>
        <v>-3055</v>
      </c>
      <c r="E8" s="13">
        <f t="shared" si="1"/>
        <v>-8.895812707471901</v>
      </c>
      <c r="F8" s="12">
        <v>112831</v>
      </c>
      <c r="G8" s="12">
        <v>104437</v>
      </c>
      <c r="H8" s="12">
        <v>45653</v>
      </c>
      <c r="I8" s="12">
        <f>+G8-H8</f>
        <v>58784</v>
      </c>
      <c r="J8" s="12">
        <f>+G8-F8</f>
        <v>-8394</v>
      </c>
      <c r="K8" s="13">
        <f t="shared" si="2"/>
        <v>-7.4394448334234395</v>
      </c>
    </row>
    <row r="9" spans="1:11" ht="21.75" customHeight="1">
      <c r="A9" s="41" t="s">
        <v>66</v>
      </c>
      <c r="B9" s="52">
        <v>42104</v>
      </c>
      <c r="C9" s="12">
        <v>41926</v>
      </c>
      <c r="D9" s="12">
        <f>+C9-B9</f>
        <v>-178</v>
      </c>
      <c r="E9" s="13">
        <f t="shared" si="1"/>
        <v>-0.4227626828804864</v>
      </c>
      <c r="F9" s="12">
        <v>671857</v>
      </c>
      <c r="G9" s="12">
        <v>655002</v>
      </c>
      <c r="H9" s="12">
        <v>386972</v>
      </c>
      <c r="I9" s="12">
        <f>+G9-H9</f>
        <v>268030</v>
      </c>
      <c r="J9" s="12">
        <f>+G9-F9</f>
        <v>-16855</v>
      </c>
      <c r="K9" s="13">
        <f t="shared" si="2"/>
        <v>-2.508718373106182</v>
      </c>
    </row>
    <row r="10" spans="1:11" ht="21.75" customHeight="1">
      <c r="A10" s="41" t="s">
        <v>67</v>
      </c>
      <c r="B10" s="52">
        <v>489</v>
      </c>
      <c r="C10" s="12">
        <v>510</v>
      </c>
      <c r="D10" s="12">
        <f>+C10-B10</f>
        <v>21</v>
      </c>
      <c r="E10" s="13">
        <f t="shared" si="1"/>
        <v>4.294478527607362</v>
      </c>
      <c r="F10" s="12">
        <v>1950</v>
      </c>
      <c r="G10" s="12">
        <v>1787</v>
      </c>
      <c r="H10" s="12">
        <v>992</v>
      </c>
      <c r="I10" s="12">
        <f>+G10-H10</f>
        <v>795</v>
      </c>
      <c r="J10" s="12">
        <f>+G10-F10</f>
        <v>-163</v>
      </c>
      <c r="K10" s="13">
        <f t="shared" si="2"/>
        <v>-8.35897435897436</v>
      </c>
    </row>
    <row r="11" spans="1:11" ht="21.75" customHeight="1">
      <c r="A11" s="49" t="s">
        <v>63</v>
      </c>
      <c r="B11" s="55">
        <v>1061</v>
      </c>
      <c r="C11" s="15">
        <v>1413</v>
      </c>
      <c r="D11" s="15">
        <f>+C11-B11</f>
        <v>352</v>
      </c>
      <c r="E11" s="16">
        <f t="shared" si="1"/>
        <v>33.17624882186617</v>
      </c>
      <c r="F11" s="15">
        <v>50758</v>
      </c>
      <c r="G11" s="15">
        <v>53034</v>
      </c>
      <c r="H11" s="15">
        <v>35241</v>
      </c>
      <c r="I11" s="15">
        <f>+G11-H11</f>
        <v>17793</v>
      </c>
      <c r="J11" s="15">
        <f>+G11-F11</f>
        <v>2276</v>
      </c>
      <c r="K11" s="16">
        <f t="shared" si="2"/>
        <v>4.484022223097837</v>
      </c>
    </row>
  </sheetData>
  <mergeCells count="8">
    <mergeCell ref="A1:K1"/>
    <mergeCell ref="A2:A4"/>
    <mergeCell ref="B2:E2"/>
    <mergeCell ref="F2:K2"/>
    <mergeCell ref="G3:K3"/>
    <mergeCell ref="F3:F4"/>
    <mergeCell ref="C3:E3"/>
    <mergeCell ref="B3:B4"/>
  </mergeCells>
  <printOptions/>
  <pageMargins left="0.6" right="0.6" top="1" bottom="1" header="0.512" footer="0.51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pane xSplit="1" ySplit="5" topLeftCell="B6" activePane="bottomRight" state="frozen"/>
      <selection pane="topLeft" activeCell="Z22" sqref="Z22"/>
      <selection pane="topRight" activeCell="Z22" sqref="Z22"/>
      <selection pane="bottomLeft" activeCell="Z22" sqref="Z22"/>
      <selection pane="bottomRight" activeCell="C18" sqref="C18"/>
    </sheetView>
  </sheetViews>
  <sheetFormatPr defaultColWidth="8.66015625" defaultRowHeight="18"/>
  <cols>
    <col min="1" max="1" width="13" style="1" customWidth="1"/>
    <col min="2" max="5" width="5.83203125" style="1" customWidth="1"/>
    <col min="6" max="13" width="7" style="1" customWidth="1"/>
    <col min="14" max="14" width="5.83203125" style="1" customWidth="1"/>
    <col min="15" max="15" width="3" style="1" customWidth="1"/>
    <col min="16" max="16384" width="8.83203125" style="1" customWidth="1"/>
  </cols>
  <sheetData>
    <row r="1" spans="1:14" s="4" customFormat="1" ht="29.25" customHeight="1">
      <c r="A1" s="91" t="s">
        <v>69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4" customFormat="1" ht="21.75" customHeight="1">
      <c r="A2" s="104" t="s">
        <v>70</v>
      </c>
      <c r="B2" s="111" t="s">
        <v>1</v>
      </c>
      <c r="C2" s="112"/>
      <c r="D2" s="112"/>
      <c r="E2" s="113"/>
      <c r="F2" s="98" t="s">
        <v>6</v>
      </c>
      <c r="G2" s="98"/>
      <c r="H2" s="98"/>
      <c r="I2" s="98"/>
      <c r="J2" s="98"/>
      <c r="K2" s="98"/>
      <c r="L2" s="98"/>
      <c r="M2" s="98"/>
      <c r="N2" s="99"/>
    </row>
    <row r="3" spans="1:14" s="23" customFormat="1" ht="21.75" customHeight="1">
      <c r="A3" s="104"/>
      <c r="B3" s="84" t="s">
        <v>7</v>
      </c>
      <c r="C3" s="94" t="s">
        <v>8</v>
      </c>
      <c r="D3" s="114"/>
      <c r="E3" s="115"/>
      <c r="F3" s="94" t="s">
        <v>7</v>
      </c>
      <c r="G3" s="114"/>
      <c r="H3" s="115"/>
      <c r="I3" s="105" t="s">
        <v>8</v>
      </c>
      <c r="J3" s="110"/>
      <c r="K3" s="110"/>
      <c r="L3" s="110"/>
      <c r="M3" s="110"/>
      <c r="N3" s="110"/>
    </row>
    <row r="4" spans="1:14" s="23" customFormat="1" ht="21.75" customHeight="1">
      <c r="A4" s="104"/>
      <c r="B4" s="85"/>
      <c r="C4" s="116"/>
      <c r="D4" s="117"/>
      <c r="E4" s="118"/>
      <c r="F4" s="95"/>
      <c r="G4" s="119"/>
      <c r="H4" s="120"/>
      <c r="I4" s="94" t="s">
        <v>13</v>
      </c>
      <c r="J4" s="21"/>
      <c r="K4" s="94" t="s">
        <v>14</v>
      </c>
      <c r="L4" s="21"/>
      <c r="M4" s="94" t="s">
        <v>15</v>
      </c>
      <c r="N4" s="22"/>
    </row>
    <row r="5" spans="1:14" s="23" customFormat="1" ht="21.75" customHeight="1">
      <c r="A5" s="104"/>
      <c r="B5" s="86"/>
      <c r="C5" s="18"/>
      <c r="D5" s="19" t="s">
        <v>12</v>
      </c>
      <c r="E5" s="19" t="s">
        <v>2</v>
      </c>
      <c r="F5" s="19" t="s">
        <v>13</v>
      </c>
      <c r="G5" s="19" t="s">
        <v>14</v>
      </c>
      <c r="H5" s="19" t="s">
        <v>15</v>
      </c>
      <c r="I5" s="95"/>
      <c r="J5" s="19" t="s">
        <v>2</v>
      </c>
      <c r="K5" s="95"/>
      <c r="L5" s="19" t="s">
        <v>2</v>
      </c>
      <c r="M5" s="95"/>
      <c r="N5" s="20" t="s">
        <v>2</v>
      </c>
    </row>
    <row r="6" spans="1:14" s="10" customFormat="1" ht="11.25" customHeight="1">
      <c r="A6" s="25"/>
      <c r="B6" s="24"/>
      <c r="C6" s="25"/>
      <c r="D6" s="25" t="s">
        <v>196</v>
      </c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21.75" customHeight="1">
      <c r="A7" s="45" t="s">
        <v>13</v>
      </c>
      <c r="B7" s="28">
        <f>SUM(B8:B15)</f>
        <v>77996</v>
      </c>
      <c r="C7" s="29">
        <f>SUM(C8:C15)</f>
        <v>75136</v>
      </c>
      <c r="D7" s="30">
        <f>SUM(D8:D15)</f>
        <v>100</v>
      </c>
      <c r="E7" s="29">
        <f>SUM(E8:E15)</f>
        <v>-2860</v>
      </c>
      <c r="F7" s="29">
        <f aca="true" t="shared" si="0" ref="F7:N7">SUM(F8:F15)</f>
        <v>837396</v>
      </c>
      <c r="G7" s="29">
        <f t="shared" si="0"/>
        <v>498030</v>
      </c>
      <c r="H7" s="29">
        <f t="shared" si="0"/>
        <v>339366</v>
      </c>
      <c r="I7" s="29">
        <f t="shared" si="0"/>
        <v>814260</v>
      </c>
      <c r="J7" s="29">
        <f t="shared" si="0"/>
        <v>-23136</v>
      </c>
      <c r="K7" s="29">
        <f t="shared" si="0"/>
        <v>468858</v>
      </c>
      <c r="L7" s="29">
        <f t="shared" si="0"/>
        <v>-29172</v>
      </c>
      <c r="M7" s="29">
        <f t="shared" si="0"/>
        <v>345402</v>
      </c>
      <c r="N7" s="29">
        <f t="shared" si="0"/>
        <v>6036</v>
      </c>
    </row>
    <row r="8" spans="1:14" ht="21.75" customHeight="1">
      <c r="A8" s="45" t="s">
        <v>71</v>
      </c>
      <c r="B8" s="28">
        <v>43540</v>
      </c>
      <c r="C8" s="29">
        <f>40932+439</f>
        <v>41371</v>
      </c>
      <c r="D8" s="30">
        <f>+C8/$C$7*100</f>
        <v>55.06148850085179</v>
      </c>
      <c r="E8" s="29">
        <f>+C8-B8</f>
        <v>-2169</v>
      </c>
      <c r="F8" s="29">
        <f>+G8+H8</f>
        <v>100804</v>
      </c>
      <c r="G8" s="29">
        <v>48409</v>
      </c>
      <c r="H8" s="29">
        <v>52395</v>
      </c>
      <c r="I8" s="29">
        <v>94849</v>
      </c>
      <c r="J8" s="29">
        <f>+I8-F8</f>
        <v>-5955</v>
      </c>
      <c r="K8" s="29">
        <v>45886</v>
      </c>
      <c r="L8" s="29">
        <f>+K8-G8</f>
        <v>-2523</v>
      </c>
      <c r="M8" s="29">
        <f>+I8-K8</f>
        <v>48963</v>
      </c>
      <c r="N8" s="29">
        <f>+M8-H8</f>
        <v>-3432</v>
      </c>
    </row>
    <row r="9" spans="1:14" ht="21.75" customHeight="1">
      <c r="A9" s="45" t="s">
        <v>72</v>
      </c>
      <c r="B9" s="28">
        <v>16622</v>
      </c>
      <c r="C9" s="29">
        <v>16482</v>
      </c>
      <c r="D9" s="30">
        <f aca="true" t="shared" si="1" ref="D9:D15">+C9/$C$7*100</f>
        <v>21.93622231686542</v>
      </c>
      <c r="E9" s="29">
        <f aca="true" t="shared" si="2" ref="E9:E14">+C9-B9</f>
        <v>-140</v>
      </c>
      <c r="F9" s="29">
        <f aca="true" t="shared" si="3" ref="F9:F14">+G9+H9</f>
        <v>107886</v>
      </c>
      <c r="G9" s="29">
        <v>59848</v>
      </c>
      <c r="H9" s="29">
        <v>48038</v>
      </c>
      <c r="I9" s="29">
        <v>107103</v>
      </c>
      <c r="J9" s="29">
        <f aca="true" t="shared" si="4" ref="J9:J14">+I9-F9</f>
        <v>-783</v>
      </c>
      <c r="K9" s="29">
        <v>58741</v>
      </c>
      <c r="L9" s="29">
        <f aca="true" t="shared" si="5" ref="L9:L14">+K9-G9</f>
        <v>-1107</v>
      </c>
      <c r="M9" s="29">
        <f aca="true" t="shared" si="6" ref="M9:M15">+I9-K9</f>
        <v>48362</v>
      </c>
      <c r="N9" s="29">
        <f aca="true" t="shared" si="7" ref="N9:N14">+M9-H9</f>
        <v>324</v>
      </c>
    </row>
    <row r="10" spans="1:14" ht="21.75" customHeight="1">
      <c r="A10" s="45" t="s">
        <v>73</v>
      </c>
      <c r="B10" s="28">
        <v>9431</v>
      </c>
      <c r="C10" s="29">
        <v>9094</v>
      </c>
      <c r="D10" s="30">
        <f t="shared" si="1"/>
        <v>12.103385860306643</v>
      </c>
      <c r="E10" s="29">
        <f t="shared" si="2"/>
        <v>-337</v>
      </c>
      <c r="F10" s="29">
        <f t="shared" si="3"/>
        <v>126651</v>
      </c>
      <c r="G10" s="29">
        <v>77424</v>
      </c>
      <c r="H10" s="29">
        <v>49227</v>
      </c>
      <c r="I10" s="29">
        <v>123007</v>
      </c>
      <c r="J10" s="29">
        <f t="shared" si="4"/>
        <v>-3644</v>
      </c>
      <c r="K10" s="29">
        <v>73631</v>
      </c>
      <c r="L10" s="29">
        <f t="shared" si="5"/>
        <v>-3793</v>
      </c>
      <c r="M10" s="29">
        <f t="shared" si="6"/>
        <v>49376</v>
      </c>
      <c r="N10" s="29">
        <f t="shared" si="7"/>
        <v>149</v>
      </c>
    </row>
    <row r="11" spans="1:14" ht="21.75" customHeight="1">
      <c r="A11" s="45" t="s">
        <v>74</v>
      </c>
      <c r="B11" s="28">
        <v>3327</v>
      </c>
      <c r="C11" s="29">
        <v>3192</v>
      </c>
      <c r="D11" s="30">
        <f t="shared" si="1"/>
        <v>4.248296422487223</v>
      </c>
      <c r="E11" s="29">
        <f t="shared" si="2"/>
        <v>-135</v>
      </c>
      <c r="F11" s="29">
        <f t="shared" si="3"/>
        <v>78859</v>
      </c>
      <c r="G11" s="29">
        <v>48457</v>
      </c>
      <c r="H11" s="29">
        <v>30402</v>
      </c>
      <c r="I11" s="29">
        <v>75859</v>
      </c>
      <c r="J11" s="29">
        <f t="shared" si="4"/>
        <v>-3000</v>
      </c>
      <c r="K11" s="29">
        <v>45082</v>
      </c>
      <c r="L11" s="29">
        <f t="shared" si="5"/>
        <v>-3375</v>
      </c>
      <c r="M11" s="29">
        <f t="shared" si="6"/>
        <v>30777</v>
      </c>
      <c r="N11" s="29">
        <f t="shared" si="7"/>
        <v>375</v>
      </c>
    </row>
    <row r="12" spans="1:14" ht="21.75" customHeight="1">
      <c r="A12" s="45" t="s">
        <v>75</v>
      </c>
      <c r="B12" s="28">
        <v>2538</v>
      </c>
      <c r="C12" s="29">
        <v>2537</v>
      </c>
      <c r="D12" s="30">
        <f t="shared" si="1"/>
        <v>3.376543867120954</v>
      </c>
      <c r="E12" s="29">
        <f t="shared" si="2"/>
        <v>-1</v>
      </c>
      <c r="F12" s="29">
        <f t="shared" si="3"/>
        <v>95539</v>
      </c>
      <c r="G12" s="29">
        <v>57671</v>
      </c>
      <c r="H12" s="29">
        <v>37868</v>
      </c>
      <c r="I12" s="29">
        <v>95135</v>
      </c>
      <c r="J12" s="29">
        <f t="shared" si="4"/>
        <v>-404</v>
      </c>
      <c r="K12" s="29">
        <v>55335</v>
      </c>
      <c r="L12" s="29">
        <f t="shared" si="5"/>
        <v>-2336</v>
      </c>
      <c r="M12" s="29">
        <f t="shared" si="6"/>
        <v>39800</v>
      </c>
      <c r="N12" s="29">
        <f t="shared" si="7"/>
        <v>1932</v>
      </c>
    </row>
    <row r="13" spans="1:14" ht="21.75" customHeight="1">
      <c r="A13" s="45" t="s">
        <v>76</v>
      </c>
      <c r="B13" s="28">
        <v>1583</v>
      </c>
      <c r="C13" s="29">
        <v>1596</v>
      </c>
      <c r="D13" s="30">
        <f t="shared" si="1"/>
        <v>2.1241482112436114</v>
      </c>
      <c r="E13" s="29">
        <f t="shared" si="2"/>
        <v>13</v>
      </c>
      <c r="F13" s="29">
        <f t="shared" si="3"/>
        <v>107818</v>
      </c>
      <c r="G13" s="29">
        <v>68864</v>
      </c>
      <c r="H13" s="29">
        <v>38954</v>
      </c>
      <c r="I13" s="29">
        <v>108022</v>
      </c>
      <c r="J13" s="29">
        <f t="shared" si="4"/>
        <v>204</v>
      </c>
      <c r="K13" s="29">
        <v>66618</v>
      </c>
      <c r="L13" s="29">
        <f t="shared" si="5"/>
        <v>-2246</v>
      </c>
      <c r="M13" s="29">
        <f t="shared" si="6"/>
        <v>41404</v>
      </c>
      <c r="N13" s="29">
        <f t="shared" si="7"/>
        <v>2450</v>
      </c>
    </row>
    <row r="14" spans="1:14" ht="21.75" customHeight="1">
      <c r="A14" s="45" t="s">
        <v>77</v>
      </c>
      <c r="B14" s="28">
        <v>807</v>
      </c>
      <c r="C14" s="29">
        <f>546+159</f>
        <v>705</v>
      </c>
      <c r="D14" s="30">
        <f t="shared" si="1"/>
        <v>0.938298551959114</v>
      </c>
      <c r="E14" s="29">
        <f t="shared" si="2"/>
        <v>-102</v>
      </c>
      <c r="F14" s="29">
        <f t="shared" si="3"/>
        <v>129592</v>
      </c>
      <c r="G14" s="29">
        <v>80994</v>
      </c>
      <c r="H14" s="29">
        <v>48598</v>
      </c>
      <c r="I14" s="29">
        <f>74567+38802</f>
        <v>113369</v>
      </c>
      <c r="J14" s="29">
        <f t="shared" si="4"/>
        <v>-16223</v>
      </c>
      <c r="K14" s="29">
        <f>45567+24076</f>
        <v>69643</v>
      </c>
      <c r="L14" s="29">
        <f t="shared" si="5"/>
        <v>-11351</v>
      </c>
      <c r="M14" s="29">
        <f t="shared" si="6"/>
        <v>43726</v>
      </c>
      <c r="N14" s="29">
        <f t="shared" si="7"/>
        <v>-4872</v>
      </c>
    </row>
    <row r="15" spans="1:14" ht="21.75" customHeight="1">
      <c r="A15" s="49" t="s">
        <v>78</v>
      </c>
      <c r="B15" s="37">
        <v>148</v>
      </c>
      <c r="C15" s="38">
        <v>159</v>
      </c>
      <c r="D15" s="39">
        <f t="shared" si="1"/>
        <v>0.211616269165247</v>
      </c>
      <c r="E15" s="38">
        <f>+C15-B15</f>
        <v>11</v>
      </c>
      <c r="F15" s="38">
        <f>+G15+H15</f>
        <v>90247</v>
      </c>
      <c r="G15" s="38">
        <v>56363</v>
      </c>
      <c r="H15" s="38">
        <v>33884</v>
      </c>
      <c r="I15" s="38">
        <v>96916</v>
      </c>
      <c r="J15" s="38">
        <f>+I15-F15</f>
        <v>6669</v>
      </c>
      <c r="K15" s="38">
        <v>53922</v>
      </c>
      <c r="L15" s="38">
        <f>+K15-G15</f>
        <v>-2441</v>
      </c>
      <c r="M15" s="38">
        <f t="shared" si="6"/>
        <v>42994</v>
      </c>
      <c r="N15" s="38">
        <f>+M15-H15</f>
        <v>9110</v>
      </c>
    </row>
  </sheetData>
  <mergeCells count="11">
    <mergeCell ref="A1:N1"/>
    <mergeCell ref="B2:E2"/>
    <mergeCell ref="B3:B5"/>
    <mergeCell ref="C3:E4"/>
    <mergeCell ref="F3:H4"/>
    <mergeCell ref="I4:I5"/>
    <mergeCell ref="A2:A5"/>
    <mergeCell ref="F2:N2"/>
    <mergeCell ref="K4:K5"/>
    <mergeCell ref="M4:M5"/>
    <mergeCell ref="I3:N3"/>
  </mergeCells>
  <printOptions/>
  <pageMargins left="0.6" right="0.6" top="1" bottom="1" header="0.512" footer="0.512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pane xSplit="1" ySplit="4" topLeftCell="B5" activePane="bottomRight" state="frozen"/>
      <selection pane="topLeft" activeCell="Z22" sqref="Z22"/>
      <selection pane="topRight" activeCell="Z22" sqref="Z22"/>
      <selection pane="bottomLeft" activeCell="Z22" sqref="Z22"/>
      <selection pane="bottomRight" activeCell="K5" sqref="K5"/>
    </sheetView>
  </sheetViews>
  <sheetFormatPr defaultColWidth="8.66015625" defaultRowHeight="18"/>
  <cols>
    <col min="1" max="1" width="8" style="1" customWidth="1"/>
    <col min="2" max="5" width="6" style="1" customWidth="1"/>
    <col min="6" max="10" width="7" style="1" customWidth="1"/>
    <col min="11" max="11" width="6" style="1" customWidth="1"/>
    <col min="12" max="16384" width="8.83203125" style="1" customWidth="1"/>
  </cols>
  <sheetData>
    <row r="1" spans="1:11" ht="29.25" customHeight="1">
      <c r="A1" s="96" t="s">
        <v>79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s="4" customFormat="1" ht="21.75" customHeight="1">
      <c r="A2" s="104" t="s">
        <v>80</v>
      </c>
      <c r="B2" s="111" t="s">
        <v>1</v>
      </c>
      <c r="C2" s="112"/>
      <c r="D2" s="112"/>
      <c r="E2" s="113"/>
      <c r="F2" s="98" t="s">
        <v>6</v>
      </c>
      <c r="G2" s="98"/>
      <c r="H2" s="98"/>
      <c r="I2" s="98"/>
      <c r="J2" s="98"/>
      <c r="K2" s="99"/>
    </row>
    <row r="3" spans="1:11" s="4" customFormat="1" ht="21.75" customHeight="1">
      <c r="A3" s="104"/>
      <c r="B3" s="97" t="s">
        <v>7</v>
      </c>
      <c r="C3" s="111" t="s">
        <v>8</v>
      </c>
      <c r="D3" s="112"/>
      <c r="E3" s="113"/>
      <c r="F3" s="97" t="s">
        <v>7</v>
      </c>
      <c r="G3" s="99" t="s">
        <v>8</v>
      </c>
      <c r="H3" s="122"/>
      <c r="I3" s="122"/>
      <c r="J3" s="122"/>
      <c r="K3" s="122"/>
    </row>
    <row r="4" spans="1:11" s="4" customFormat="1" ht="21.75" customHeight="1">
      <c r="A4" s="104"/>
      <c r="B4" s="121"/>
      <c r="C4" s="51"/>
      <c r="D4" s="2" t="s">
        <v>2</v>
      </c>
      <c r="E4" s="2" t="s">
        <v>5</v>
      </c>
      <c r="F4" s="121"/>
      <c r="G4" s="59" t="s">
        <v>13</v>
      </c>
      <c r="H4" s="2" t="s">
        <v>14</v>
      </c>
      <c r="I4" s="59" t="s">
        <v>15</v>
      </c>
      <c r="J4" s="2" t="s">
        <v>2</v>
      </c>
      <c r="K4" s="59" t="s">
        <v>5</v>
      </c>
    </row>
    <row r="5" spans="2:11" s="10" customFormat="1" ht="11.25" customHeight="1">
      <c r="B5" s="24"/>
      <c r="E5" s="10" t="s">
        <v>196</v>
      </c>
      <c r="K5" s="10" t="s">
        <v>196</v>
      </c>
    </row>
    <row r="6" spans="1:11" ht="21.75" customHeight="1">
      <c r="A6" s="41" t="s">
        <v>81</v>
      </c>
      <c r="B6" s="28">
        <f>SUM(B7:B13)</f>
        <v>77996</v>
      </c>
      <c r="C6" s="60">
        <f aca="true" t="shared" si="0" ref="C6:J6">SUM(C7:C13)</f>
        <v>75136</v>
      </c>
      <c r="D6" s="60">
        <f t="shared" si="0"/>
        <v>-2860</v>
      </c>
      <c r="E6" s="47">
        <f>+D6/B6*100</f>
        <v>-3.666854710497974</v>
      </c>
      <c r="F6" s="60">
        <f t="shared" si="0"/>
        <v>837396</v>
      </c>
      <c r="G6" s="60">
        <f t="shared" si="0"/>
        <v>814260</v>
      </c>
      <c r="H6" s="60">
        <f t="shared" si="0"/>
        <v>468858</v>
      </c>
      <c r="I6" s="60">
        <f t="shared" si="0"/>
        <v>345402</v>
      </c>
      <c r="J6" s="60">
        <f t="shared" si="0"/>
        <v>-23136</v>
      </c>
      <c r="K6" s="47">
        <f>+J6/F6*100</f>
        <v>-2.762850550993795</v>
      </c>
    </row>
    <row r="7" spans="1:11" ht="21.75" customHeight="1">
      <c r="A7" s="41" t="s">
        <v>82</v>
      </c>
      <c r="B7" s="28">
        <v>9489</v>
      </c>
      <c r="C7" s="60">
        <v>9164</v>
      </c>
      <c r="D7" s="60">
        <f>+C7-B7</f>
        <v>-325</v>
      </c>
      <c r="E7" s="47">
        <f>+D7/B7*100</f>
        <v>-3.425018442406998</v>
      </c>
      <c r="F7" s="60">
        <v>103359</v>
      </c>
      <c r="G7" s="60">
        <f>+H7+I7</f>
        <v>103517</v>
      </c>
      <c r="H7" s="60">
        <v>62120</v>
      </c>
      <c r="I7" s="60">
        <v>41397</v>
      </c>
      <c r="J7" s="60">
        <f>+G7-F7</f>
        <v>158</v>
      </c>
      <c r="K7" s="47">
        <f aca="true" t="shared" si="1" ref="K7:K13">+J7/F7*100</f>
        <v>0.15286525604930387</v>
      </c>
    </row>
    <row r="8" spans="1:11" ht="21.75" customHeight="1">
      <c r="A8" s="41" t="s">
        <v>83</v>
      </c>
      <c r="B8" s="28">
        <v>23822</v>
      </c>
      <c r="C8" s="60">
        <v>22445</v>
      </c>
      <c r="D8" s="60">
        <f aca="true" t="shared" si="2" ref="D8:D13">+C8-B8</f>
        <v>-1377</v>
      </c>
      <c r="E8" s="47">
        <f aca="true" t="shared" si="3" ref="E8:E13">+D8/B8*100</f>
        <v>-5.780371085551171</v>
      </c>
      <c r="F8" s="60">
        <v>314265</v>
      </c>
      <c r="G8" s="60">
        <f aca="true" t="shared" si="4" ref="G8:G13">+H8+I8</f>
        <v>292875</v>
      </c>
      <c r="H8" s="60">
        <v>178848</v>
      </c>
      <c r="I8" s="60">
        <v>114027</v>
      </c>
      <c r="J8" s="60">
        <f aca="true" t="shared" si="5" ref="J8:J13">+G8-F8</f>
        <v>-21390</v>
      </c>
      <c r="K8" s="47">
        <f t="shared" si="1"/>
        <v>-6.806357691756956</v>
      </c>
    </row>
    <row r="9" spans="1:11" ht="21.75" customHeight="1">
      <c r="A9" s="41" t="s">
        <v>84</v>
      </c>
      <c r="B9" s="28">
        <v>19300</v>
      </c>
      <c r="C9" s="60">
        <v>18780</v>
      </c>
      <c r="D9" s="60">
        <f t="shared" si="2"/>
        <v>-520</v>
      </c>
      <c r="E9" s="47">
        <f t="shared" si="3"/>
        <v>-2.6943005181347153</v>
      </c>
      <c r="F9" s="60">
        <v>214768</v>
      </c>
      <c r="G9" s="60">
        <f t="shared" si="4"/>
        <v>213893</v>
      </c>
      <c r="H9" s="60">
        <v>118967</v>
      </c>
      <c r="I9" s="60">
        <v>94926</v>
      </c>
      <c r="J9" s="60">
        <f t="shared" si="5"/>
        <v>-875</v>
      </c>
      <c r="K9" s="47">
        <f t="shared" si="1"/>
        <v>-0.4074163748789391</v>
      </c>
    </row>
    <row r="10" spans="1:11" ht="21.75" customHeight="1">
      <c r="A10" s="41" t="s">
        <v>85</v>
      </c>
      <c r="B10" s="28">
        <v>9880</v>
      </c>
      <c r="C10" s="60">
        <v>9281</v>
      </c>
      <c r="D10" s="60">
        <f t="shared" si="2"/>
        <v>-599</v>
      </c>
      <c r="E10" s="47">
        <f t="shared" si="3"/>
        <v>-6.062753036437247</v>
      </c>
      <c r="F10" s="60">
        <v>77106</v>
      </c>
      <c r="G10" s="60">
        <f t="shared" si="4"/>
        <v>73674</v>
      </c>
      <c r="H10" s="60">
        <v>40622</v>
      </c>
      <c r="I10" s="60">
        <v>33052</v>
      </c>
      <c r="J10" s="60">
        <f t="shared" si="5"/>
        <v>-3432</v>
      </c>
      <c r="K10" s="47">
        <f t="shared" si="1"/>
        <v>-4.451015485176251</v>
      </c>
    </row>
    <row r="11" spans="1:11" ht="21.75" customHeight="1">
      <c r="A11" s="41" t="s">
        <v>86</v>
      </c>
      <c r="B11" s="28">
        <v>3977</v>
      </c>
      <c r="C11" s="60">
        <v>3715</v>
      </c>
      <c r="D11" s="60">
        <f t="shared" si="2"/>
        <v>-262</v>
      </c>
      <c r="E11" s="47">
        <f t="shared" si="3"/>
        <v>-6.587880311792809</v>
      </c>
      <c r="F11" s="60">
        <v>28334</v>
      </c>
      <c r="G11" s="60">
        <f t="shared" si="4"/>
        <v>27513</v>
      </c>
      <c r="H11" s="60">
        <v>14404</v>
      </c>
      <c r="I11" s="60">
        <v>13109</v>
      </c>
      <c r="J11" s="60">
        <f t="shared" si="5"/>
        <v>-821</v>
      </c>
      <c r="K11" s="47">
        <f t="shared" si="1"/>
        <v>-2.8975788804969294</v>
      </c>
    </row>
    <row r="12" spans="1:11" ht="21.75" customHeight="1">
      <c r="A12" s="41" t="s">
        <v>87</v>
      </c>
      <c r="B12" s="28">
        <v>7170</v>
      </c>
      <c r="C12" s="60">
        <v>7129</v>
      </c>
      <c r="D12" s="60">
        <f t="shared" si="2"/>
        <v>-41</v>
      </c>
      <c r="E12" s="47">
        <f t="shared" si="3"/>
        <v>-0.5718270571827058</v>
      </c>
      <c r="F12" s="60">
        <v>59414</v>
      </c>
      <c r="G12" s="60">
        <f t="shared" si="4"/>
        <v>60223</v>
      </c>
      <c r="H12" s="60">
        <v>32225</v>
      </c>
      <c r="I12" s="60">
        <v>27998</v>
      </c>
      <c r="J12" s="60">
        <f t="shared" si="5"/>
        <v>809</v>
      </c>
      <c r="K12" s="47">
        <f t="shared" si="1"/>
        <v>1.36163193860033</v>
      </c>
    </row>
    <row r="13" spans="1:11" ht="21.75" customHeight="1">
      <c r="A13" s="49" t="s">
        <v>88</v>
      </c>
      <c r="B13" s="37">
        <v>4358</v>
      </c>
      <c r="C13" s="38">
        <v>4622</v>
      </c>
      <c r="D13" s="38">
        <f t="shared" si="2"/>
        <v>264</v>
      </c>
      <c r="E13" s="39">
        <f t="shared" si="3"/>
        <v>6.057824690224874</v>
      </c>
      <c r="F13" s="38">
        <v>40150</v>
      </c>
      <c r="G13" s="38">
        <f t="shared" si="4"/>
        <v>42565</v>
      </c>
      <c r="H13" s="38">
        <v>21672</v>
      </c>
      <c r="I13" s="38">
        <v>20893</v>
      </c>
      <c r="J13" s="38">
        <f t="shared" si="5"/>
        <v>2415</v>
      </c>
      <c r="K13" s="39">
        <f t="shared" si="1"/>
        <v>6.01494396014944</v>
      </c>
    </row>
  </sheetData>
  <mergeCells count="8">
    <mergeCell ref="A1:K1"/>
    <mergeCell ref="A2:A4"/>
    <mergeCell ref="B2:E2"/>
    <mergeCell ref="F2:K2"/>
    <mergeCell ref="B3:B4"/>
    <mergeCell ref="C3:E3"/>
    <mergeCell ref="F3:F4"/>
    <mergeCell ref="G3:K3"/>
  </mergeCells>
  <printOptions/>
  <pageMargins left="0.64" right="0.6" top="1" bottom="1" header="0.512" footer="0.51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6"/>
  <sheetViews>
    <sheetView workbookViewId="0" topLeftCell="A1">
      <pane xSplit="2" ySplit="3" topLeftCell="C4" activePane="bottomRight" state="frozen"/>
      <selection pane="topLeft" activeCell="Z22" sqref="Z22"/>
      <selection pane="topRight" activeCell="Z22" sqref="Z22"/>
      <selection pane="bottomLeft" activeCell="Z22" sqref="Z22"/>
      <selection pane="bottomRight" activeCell="C20" sqref="C20"/>
    </sheetView>
  </sheetViews>
  <sheetFormatPr defaultColWidth="8.66015625" defaultRowHeight="18"/>
  <cols>
    <col min="1" max="1" width="4" style="1" customWidth="1"/>
    <col min="2" max="2" width="15" style="1" customWidth="1"/>
    <col min="3" max="3" width="6" style="1" customWidth="1"/>
    <col min="4" max="4" width="7" style="1" customWidth="1"/>
    <col min="5" max="5" width="6" style="1" customWidth="1"/>
    <col min="6" max="6" width="7" style="1" customWidth="1"/>
    <col min="7" max="7" width="6" style="1" customWidth="1"/>
    <col min="8" max="8" width="7" style="1" customWidth="1"/>
    <col min="9" max="9" width="6" style="1" customWidth="1"/>
    <col min="10" max="10" width="7" style="1" customWidth="1"/>
    <col min="11" max="18" width="6" style="1" customWidth="1"/>
    <col min="19" max="19" width="3.08203125" style="1" customWidth="1"/>
    <col min="20" max="16384" width="8.83203125" style="1" customWidth="1"/>
  </cols>
  <sheetData>
    <row r="1" spans="1:18" s="4" customFormat="1" ht="29.25" customHeight="1">
      <c r="A1" s="91" t="s">
        <v>89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s="23" customFormat="1" ht="20.25" customHeight="1">
      <c r="A2" s="107" t="s">
        <v>11</v>
      </c>
      <c r="B2" s="106"/>
      <c r="C2" s="106" t="s">
        <v>81</v>
      </c>
      <c r="D2" s="106"/>
      <c r="E2" s="106" t="s">
        <v>82</v>
      </c>
      <c r="F2" s="106"/>
      <c r="G2" s="106" t="s">
        <v>83</v>
      </c>
      <c r="H2" s="106"/>
      <c r="I2" s="106" t="s">
        <v>84</v>
      </c>
      <c r="J2" s="106"/>
      <c r="K2" s="106" t="s">
        <v>85</v>
      </c>
      <c r="L2" s="106"/>
      <c r="M2" s="106" t="s">
        <v>86</v>
      </c>
      <c r="N2" s="106"/>
      <c r="O2" s="106" t="s">
        <v>87</v>
      </c>
      <c r="P2" s="106"/>
      <c r="Q2" s="106" t="s">
        <v>88</v>
      </c>
      <c r="R2" s="105"/>
    </row>
    <row r="3" spans="1:18" s="23" customFormat="1" ht="20.25" customHeight="1">
      <c r="A3" s="107"/>
      <c r="B3" s="106"/>
      <c r="C3" s="19" t="s">
        <v>1</v>
      </c>
      <c r="D3" s="19" t="s">
        <v>6</v>
      </c>
      <c r="E3" s="19" t="s">
        <v>1</v>
      </c>
      <c r="F3" s="19" t="s">
        <v>6</v>
      </c>
      <c r="G3" s="19" t="s">
        <v>1</v>
      </c>
      <c r="H3" s="19" t="s">
        <v>6</v>
      </c>
      <c r="I3" s="19" t="s">
        <v>1</v>
      </c>
      <c r="J3" s="19" t="s">
        <v>6</v>
      </c>
      <c r="K3" s="19" t="s">
        <v>1</v>
      </c>
      <c r="L3" s="19" t="s">
        <v>6</v>
      </c>
      <c r="M3" s="19" t="s">
        <v>1</v>
      </c>
      <c r="N3" s="19" t="s">
        <v>6</v>
      </c>
      <c r="O3" s="19" t="s">
        <v>1</v>
      </c>
      <c r="P3" s="19" t="s">
        <v>6</v>
      </c>
      <c r="Q3" s="19" t="s">
        <v>1</v>
      </c>
      <c r="R3" s="20" t="s">
        <v>6</v>
      </c>
    </row>
    <row r="4" spans="1:18" ht="20.25" customHeight="1">
      <c r="A4" s="26" t="s">
        <v>211</v>
      </c>
      <c r="B4" s="45" t="s">
        <v>16</v>
      </c>
      <c r="C4" s="61">
        <f>+C5+C6</f>
        <v>75136</v>
      </c>
      <c r="D4" s="31">
        <f>+D5+D6</f>
        <v>814260</v>
      </c>
      <c r="E4" s="31">
        <f aca="true" t="shared" si="0" ref="E4:R4">+E5+E6</f>
        <v>9164</v>
      </c>
      <c r="F4" s="31">
        <f t="shared" si="0"/>
        <v>103517</v>
      </c>
      <c r="G4" s="31">
        <f t="shared" si="0"/>
        <v>22445</v>
      </c>
      <c r="H4" s="31">
        <f t="shared" si="0"/>
        <v>292875</v>
      </c>
      <c r="I4" s="31">
        <f t="shared" si="0"/>
        <v>18780</v>
      </c>
      <c r="J4" s="31">
        <f t="shared" si="0"/>
        <v>213893</v>
      </c>
      <c r="K4" s="31">
        <f t="shared" si="0"/>
        <v>9281</v>
      </c>
      <c r="L4" s="31">
        <f t="shared" si="0"/>
        <v>73674</v>
      </c>
      <c r="M4" s="31">
        <f t="shared" si="0"/>
        <v>3715</v>
      </c>
      <c r="N4" s="31">
        <f t="shared" si="0"/>
        <v>27513</v>
      </c>
      <c r="O4" s="31">
        <f t="shared" si="0"/>
        <v>7129</v>
      </c>
      <c r="P4" s="31">
        <f t="shared" si="0"/>
        <v>60223</v>
      </c>
      <c r="Q4" s="31">
        <f t="shared" si="0"/>
        <v>4622</v>
      </c>
      <c r="R4" s="31">
        <f t="shared" si="0"/>
        <v>42565</v>
      </c>
    </row>
    <row r="5" spans="1:18" ht="20.25" customHeight="1">
      <c r="A5" s="26" t="s">
        <v>198</v>
      </c>
      <c r="B5" s="45" t="s">
        <v>17</v>
      </c>
      <c r="C5" s="62">
        <f>+E5+G5+I5+K5+M5+O5+Q5</f>
        <v>29</v>
      </c>
      <c r="D5" s="31">
        <f>+F5+H5+J5+L5+N5+P5+R5</f>
        <v>397</v>
      </c>
      <c r="E5" s="31">
        <v>3</v>
      </c>
      <c r="F5" s="31">
        <v>34</v>
      </c>
      <c r="G5" s="31">
        <v>4</v>
      </c>
      <c r="H5" s="31">
        <v>45</v>
      </c>
      <c r="I5" s="31">
        <v>5</v>
      </c>
      <c r="J5" s="31">
        <v>139</v>
      </c>
      <c r="K5" s="31">
        <v>3</v>
      </c>
      <c r="L5" s="31">
        <v>27</v>
      </c>
      <c r="M5" s="31">
        <v>0</v>
      </c>
      <c r="N5" s="31">
        <v>0</v>
      </c>
      <c r="O5" s="31">
        <v>6</v>
      </c>
      <c r="P5" s="31">
        <v>43</v>
      </c>
      <c r="Q5" s="31">
        <v>8</v>
      </c>
      <c r="R5" s="31">
        <v>109</v>
      </c>
    </row>
    <row r="6" spans="1:18" ht="20.25" customHeight="1">
      <c r="A6" s="26" t="s">
        <v>199</v>
      </c>
      <c r="B6" s="45" t="s">
        <v>21</v>
      </c>
      <c r="C6" s="62">
        <f>SUM(C7:C16)</f>
        <v>75107</v>
      </c>
      <c r="D6" s="31">
        <f>SUM(D7:D16)</f>
        <v>813863</v>
      </c>
      <c r="E6" s="31">
        <f aca="true" t="shared" si="1" ref="E6:R6">SUM(E7:E16)</f>
        <v>9161</v>
      </c>
      <c r="F6" s="31">
        <f t="shared" si="1"/>
        <v>103483</v>
      </c>
      <c r="G6" s="31">
        <f t="shared" si="1"/>
        <v>22441</v>
      </c>
      <c r="H6" s="31">
        <f t="shared" si="1"/>
        <v>292830</v>
      </c>
      <c r="I6" s="31">
        <f t="shared" si="1"/>
        <v>18775</v>
      </c>
      <c r="J6" s="31">
        <f t="shared" si="1"/>
        <v>213754</v>
      </c>
      <c r="K6" s="31">
        <f t="shared" si="1"/>
        <v>9278</v>
      </c>
      <c r="L6" s="31">
        <f t="shared" si="1"/>
        <v>73647</v>
      </c>
      <c r="M6" s="31">
        <f t="shared" si="1"/>
        <v>3715</v>
      </c>
      <c r="N6" s="31">
        <f t="shared" si="1"/>
        <v>27513</v>
      </c>
      <c r="O6" s="31">
        <f t="shared" si="1"/>
        <v>7123</v>
      </c>
      <c r="P6" s="31">
        <f t="shared" si="1"/>
        <v>60180</v>
      </c>
      <c r="Q6" s="31">
        <f t="shared" si="1"/>
        <v>4614</v>
      </c>
      <c r="R6" s="31">
        <f t="shared" si="1"/>
        <v>42456</v>
      </c>
    </row>
    <row r="7" spans="1:18" ht="20.25" customHeight="1">
      <c r="A7" s="26" t="s">
        <v>200</v>
      </c>
      <c r="B7" s="45" t="s">
        <v>22</v>
      </c>
      <c r="C7" s="62">
        <f aca="true" t="shared" si="2" ref="C7:C16">+E7+G7+I7+K7+M7+O7+Q7</f>
        <v>8</v>
      </c>
      <c r="D7" s="31">
        <f aca="true" t="shared" si="3" ref="D7:D16">+F7+H7+J7+L7+N7+P7+R7</f>
        <v>69</v>
      </c>
      <c r="E7" s="31">
        <v>0</v>
      </c>
      <c r="F7" s="31">
        <v>0</v>
      </c>
      <c r="G7" s="31">
        <v>2</v>
      </c>
      <c r="H7" s="31">
        <v>3</v>
      </c>
      <c r="I7" s="31">
        <v>5</v>
      </c>
      <c r="J7" s="31">
        <v>62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1</v>
      </c>
      <c r="R7" s="31">
        <v>4</v>
      </c>
    </row>
    <row r="8" spans="1:18" ht="20.25" customHeight="1">
      <c r="A8" s="26" t="s">
        <v>201</v>
      </c>
      <c r="B8" s="45" t="s">
        <v>23</v>
      </c>
      <c r="C8" s="62">
        <f t="shared" si="2"/>
        <v>5232</v>
      </c>
      <c r="D8" s="31">
        <f t="shared" si="3"/>
        <v>63320</v>
      </c>
      <c r="E8" s="31">
        <v>672</v>
      </c>
      <c r="F8" s="31">
        <v>6794</v>
      </c>
      <c r="G8" s="31">
        <v>1358</v>
      </c>
      <c r="H8" s="31">
        <v>21204</v>
      </c>
      <c r="I8" s="31">
        <v>777</v>
      </c>
      <c r="J8" s="31">
        <v>14653</v>
      </c>
      <c r="K8" s="31">
        <v>856</v>
      </c>
      <c r="L8" s="31">
        <v>9110</v>
      </c>
      <c r="M8" s="31">
        <v>358</v>
      </c>
      <c r="N8" s="31">
        <v>2727</v>
      </c>
      <c r="O8" s="31">
        <v>668</v>
      </c>
      <c r="P8" s="31">
        <v>4945</v>
      </c>
      <c r="Q8" s="31">
        <v>543</v>
      </c>
      <c r="R8" s="31">
        <v>3887</v>
      </c>
    </row>
    <row r="9" spans="1:18" ht="20.25" customHeight="1">
      <c r="A9" s="26" t="s">
        <v>202</v>
      </c>
      <c r="B9" s="45" t="s">
        <v>24</v>
      </c>
      <c r="C9" s="62">
        <f t="shared" si="2"/>
        <v>2802</v>
      </c>
      <c r="D9" s="31">
        <f t="shared" si="3"/>
        <v>43226</v>
      </c>
      <c r="E9" s="31">
        <v>493</v>
      </c>
      <c r="F9" s="31">
        <v>8507</v>
      </c>
      <c r="G9" s="31">
        <v>946</v>
      </c>
      <c r="H9" s="31">
        <v>15734</v>
      </c>
      <c r="I9" s="31">
        <v>490</v>
      </c>
      <c r="J9" s="31">
        <v>6702</v>
      </c>
      <c r="K9" s="31">
        <v>427</v>
      </c>
      <c r="L9" s="31">
        <v>5468</v>
      </c>
      <c r="M9" s="31">
        <v>89</v>
      </c>
      <c r="N9" s="31">
        <v>716</v>
      </c>
      <c r="O9" s="31">
        <v>196</v>
      </c>
      <c r="P9" s="31">
        <v>1607</v>
      </c>
      <c r="Q9" s="31">
        <v>161</v>
      </c>
      <c r="R9" s="31">
        <v>4492</v>
      </c>
    </row>
    <row r="10" spans="1:18" ht="20.25" customHeight="1">
      <c r="A10" s="26" t="s">
        <v>203</v>
      </c>
      <c r="B10" s="32" t="s">
        <v>25</v>
      </c>
      <c r="C10" s="62">
        <f t="shared" si="2"/>
        <v>109</v>
      </c>
      <c r="D10" s="31">
        <f t="shared" si="3"/>
        <v>5938</v>
      </c>
      <c r="E10" s="31">
        <v>26</v>
      </c>
      <c r="F10" s="31">
        <v>594</v>
      </c>
      <c r="G10" s="31">
        <v>40</v>
      </c>
      <c r="H10" s="31">
        <v>1186</v>
      </c>
      <c r="I10" s="31">
        <v>13</v>
      </c>
      <c r="J10" s="31">
        <v>3684</v>
      </c>
      <c r="K10" s="31">
        <v>5</v>
      </c>
      <c r="L10" s="31">
        <v>153</v>
      </c>
      <c r="M10" s="31">
        <v>5</v>
      </c>
      <c r="N10" s="31">
        <v>43</v>
      </c>
      <c r="O10" s="31">
        <v>11</v>
      </c>
      <c r="P10" s="31">
        <v>235</v>
      </c>
      <c r="Q10" s="31">
        <v>9</v>
      </c>
      <c r="R10" s="31">
        <v>43</v>
      </c>
    </row>
    <row r="11" spans="1:18" ht="20.25" customHeight="1">
      <c r="A11" s="26" t="s">
        <v>204</v>
      </c>
      <c r="B11" s="45" t="s">
        <v>26</v>
      </c>
      <c r="C11" s="62">
        <f t="shared" si="2"/>
        <v>2501</v>
      </c>
      <c r="D11" s="31">
        <f t="shared" si="3"/>
        <v>60313</v>
      </c>
      <c r="E11" s="31">
        <v>596</v>
      </c>
      <c r="F11" s="31">
        <v>15415</v>
      </c>
      <c r="G11" s="31">
        <v>746</v>
      </c>
      <c r="H11" s="31">
        <v>23175</v>
      </c>
      <c r="I11" s="31">
        <v>441</v>
      </c>
      <c r="J11" s="31">
        <v>10545</v>
      </c>
      <c r="K11" s="31">
        <v>195</v>
      </c>
      <c r="L11" s="31">
        <v>3940</v>
      </c>
      <c r="M11" s="31">
        <v>109</v>
      </c>
      <c r="N11" s="31">
        <v>2012</v>
      </c>
      <c r="O11" s="31">
        <v>210</v>
      </c>
      <c r="P11" s="31">
        <v>2797</v>
      </c>
      <c r="Q11" s="31">
        <v>204</v>
      </c>
      <c r="R11" s="31">
        <v>2429</v>
      </c>
    </row>
    <row r="12" spans="1:18" ht="20.25" customHeight="1">
      <c r="A12" s="26" t="s">
        <v>205</v>
      </c>
      <c r="B12" s="32" t="s">
        <v>27</v>
      </c>
      <c r="C12" s="62">
        <f t="shared" si="2"/>
        <v>35583</v>
      </c>
      <c r="D12" s="31">
        <f t="shared" si="3"/>
        <v>302724</v>
      </c>
      <c r="E12" s="31">
        <v>4308</v>
      </c>
      <c r="F12" s="31">
        <v>36062</v>
      </c>
      <c r="G12" s="31">
        <v>12158</v>
      </c>
      <c r="H12" s="31">
        <v>118752</v>
      </c>
      <c r="I12" s="31">
        <v>8508</v>
      </c>
      <c r="J12" s="31">
        <v>75753</v>
      </c>
      <c r="K12" s="31">
        <v>3973</v>
      </c>
      <c r="L12" s="31">
        <v>25920</v>
      </c>
      <c r="M12" s="31">
        <v>1584</v>
      </c>
      <c r="N12" s="31">
        <v>9317</v>
      </c>
      <c r="O12" s="31">
        <v>3145</v>
      </c>
      <c r="P12" s="31">
        <v>21862</v>
      </c>
      <c r="Q12" s="31">
        <v>1907</v>
      </c>
      <c r="R12" s="31">
        <v>15058</v>
      </c>
    </row>
    <row r="13" spans="1:18" ht="20.25" customHeight="1">
      <c r="A13" s="26" t="s">
        <v>206</v>
      </c>
      <c r="B13" s="45" t="s">
        <v>28</v>
      </c>
      <c r="C13" s="62">
        <f t="shared" si="2"/>
        <v>1712</v>
      </c>
      <c r="D13" s="31">
        <f t="shared" si="3"/>
        <v>34526</v>
      </c>
      <c r="E13" s="31">
        <v>130</v>
      </c>
      <c r="F13" s="31">
        <v>1429</v>
      </c>
      <c r="G13" s="31">
        <v>592</v>
      </c>
      <c r="H13" s="31">
        <v>14437</v>
      </c>
      <c r="I13" s="31">
        <v>575</v>
      </c>
      <c r="J13" s="31">
        <v>14866</v>
      </c>
      <c r="K13" s="31">
        <v>157</v>
      </c>
      <c r="L13" s="31">
        <v>1465</v>
      </c>
      <c r="M13" s="31">
        <v>51</v>
      </c>
      <c r="N13" s="31">
        <v>266</v>
      </c>
      <c r="O13" s="31">
        <v>131</v>
      </c>
      <c r="P13" s="31">
        <v>1324</v>
      </c>
      <c r="Q13" s="31">
        <v>76</v>
      </c>
      <c r="R13" s="31">
        <v>739</v>
      </c>
    </row>
    <row r="14" spans="1:18" ht="20.25" customHeight="1">
      <c r="A14" s="26" t="s">
        <v>207</v>
      </c>
      <c r="B14" s="45" t="s">
        <v>29</v>
      </c>
      <c r="C14" s="62">
        <f t="shared" si="2"/>
        <v>4340</v>
      </c>
      <c r="D14" s="31">
        <f t="shared" si="3"/>
        <v>18644</v>
      </c>
      <c r="E14" s="31">
        <v>390</v>
      </c>
      <c r="F14" s="31">
        <v>1417</v>
      </c>
      <c r="G14" s="31">
        <v>875</v>
      </c>
      <c r="H14" s="31">
        <v>5180</v>
      </c>
      <c r="I14" s="31">
        <v>1337</v>
      </c>
      <c r="J14" s="31">
        <v>7754</v>
      </c>
      <c r="K14" s="31">
        <v>813</v>
      </c>
      <c r="L14" s="31">
        <v>1896</v>
      </c>
      <c r="M14" s="31">
        <v>303</v>
      </c>
      <c r="N14" s="31">
        <v>710</v>
      </c>
      <c r="O14" s="31">
        <v>420</v>
      </c>
      <c r="P14" s="31">
        <v>1186</v>
      </c>
      <c r="Q14" s="31">
        <v>202</v>
      </c>
      <c r="R14" s="31">
        <v>501</v>
      </c>
    </row>
    <row r="15" spans="1:18" ht="20.25" customHeight="1">
      <c r="A15" s="26" t="s">
        <v>208</v>
      </c>
      <c r="B15" s="45" t="s">
        <v>30</v>
      </c>
      <c r="C15" s="62">
        <f t="shared" si="2"/>
        <v>22596</v>
      </c>
      <c r="D15" s="31">
        <f t="shared" si="3"/>
        <v>261972</v>
      </c>
      <c r="E15" s="31">
        <v>2511</v>
      </c>
      <c r="F15" s="31">
        <v>31361</v>
      </c>
      <c r="G15" s="31">
        <v>5644</v>
      </c>
      <c r="H15" s="31">
        <v>81884</v>
      </c>
      <c r="I15" s="31">
        <v>6575</v>
      </c>
      <c r="J15" s="31">
        <v>72928</v>
      </c>
      <c r="K15" s="31">
        <v>2840</v>
      </c>
      <c r="L15" s="31">
        <v>24820</v>
      </c>
      <c r="M15" s="31">
        <v>1211</v>
      </c>
      <c r="N15" s="31">
        <v>11351</v>
      </c>
      <c r="O15" s="31">
        <v>2323</v>
      </c>
      <c r="P15" s="31">
        <v>24896</v>
      </c>
      <c r="Q15" s="31">
        <v>1492</v>
      </c>
      <c r="R15" s="31">
        <v>14732</v>
      </c>
    </row>
    <row r="16" spans="1:18" ht="20.25" customHeight="1">
      <c r="A16" s="33" t="s">
        <v>209</v>
      </c>
      <c r="B16" s="49" t="s">
        <v>31</v>
      </c>
      <c r="C16" s="63">
        <f t="shared" si="2"/>
        <v>224</v>
      </c>
      <c r="D16" s="64">
        <f t="shared" si="3"/>
        <v>23131</v>
      </c>
      <c r="E16" s="64">
        <v>35</v>
      </c>
      <c r="F16" s="64">
        <v>1904</v>
      </c>
      <c r="G16" s="64">
        <v>80</v>
      </c>
      <c r="H16" s="64">
        <v>11275</v>
      </c>
      <c r="I16" s="64">
        <v>54</v>
      </c>
      <c r="J16" s="64">
        <v>6807</v>
      </c>
      <c r="K16" s="64">
        <v>12</v>
      </c>
      <c r="L16" s="64">
        <v>875</v>
      </c>
      <c r="M16" s="64">
        <v>5</v>
      </c>
      <c r="N16" s="64">
        <v>371</v>
      </c>
      <c r="O16" s="64">
        <v>19</v>
      </c>
      <c r="P16" s="64">
        <v>1328</v>
      </c>
      <c r="Q16" s="64">
        <v>19</v>
      </c>
      <c r="R16" s="64">
        <v>571</v>
      </c>
    </row>
  </sheetData>
  <mergeCells count="10">
    <mergeCell ref="A2:B3"/>
    <mergeCell ref="A1:R1"/>
    <mergeCell ref="C2:D2"/>
    <mergeCell ref="E2:F2"/>
    <mergeCell ref="G2:H2"/>
    <mergeCell ref="I2:J2"/>
    <mergeCell ref="K2:L2"/>
    <mergeCell ref="M2:N2"/>
    <mergeCell ref="O2:P2"/>
    <mergeCell ref="Q2:R2"/>
  </mergeCells>
  <printOptions/>
  <pageMargins left="0.6" right="0.6" top="1" bottom="1" header="0.512" footer="0.512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pane xSplit="2" ySplit="3" topLeftCell="C4" activePane="bottomRight" state="frozen"/>
      <selection pane="topLeft" activeCell="Z22" sqref="Z22"/>
      <selection pane="topRight" activeCell="Z22" sqref="Z22"/>
      <selection pane="bottomLeft" activeCell="Z22" sqref="Z22"/>
      <selection pane="bottomRight" activeCell="A1" sqref="A1:J1"/>
    </sheetView>
  </sheetViews>
  <sheetFormatPr defaultColWidth="8.66015625" defaultRowHeight="18"/>
  <cols>
    <col min="1" max="1" width="5" style="1" customWidth="1"/>
    <col min="2" max="2" width="14.83203125" style="1" customWidth="1"/>
    <col min="3" max="10" width="6" style="1" customWidth="1"/>
    <col min="11" max="11" width="3" style="1" customWidth="1"/>
    <col min="12" max="16384" width="8.83203125" style="1" customWidth="1"/>
  </cols>
  <sheetData>
    <row r="1" spans="1:10" ht="15.75" customHeight="1">
      <c r="A1" s="123" t="s">
        <v>90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65" customFormat="1" ht="15.75" customHeight="1">
      <c r="A2" s="107" t="s">
        <v>11</v>
      </c>
      <c r="B2" s="106"/>
      <c r="C2" s="84" t="s">
        <v>13</v>
      </c>
      <c r="D2" s="106"/>
      <c r="E2" s="84" t="s">
        <v>92</v>
      </c>
      <c r="F2" s="106"/>
      <c r="G2" s="84" t="s">
        <v>93</v>
      </c>
      <c r="H2" s="106"/>
      <c r="I2" s="84" t="s">
        <v>94</v>
      </c>
      <c r="J2" s="105"/>
    </row>
    <row r="3" spans="1:10" s="65" customFormat="1" ht="15.75" customHeight="1">
      <c r="A3" s="107"/>
      <c r="B3" s="106"/>
      <c r="C3" s="18"/>
      <c r="D3" s="19" t="s">
        <v>91</v>
      </c>
      <c r="E3" s="18"/>
      <c r="F3" s="19" t="s">
        <v>91</v>
      </c>
      <c r="G3" s="18"/>
      <c r="H3" s="19" t="s">
        <v>91</v>
      </c>
      <c r="I3" s="18"/>
      <c r="J3" s="20" t="s">
        <v>91</v>
      </c>
    </row>
    <row r="4" spans="1:10" ht="15.75" customHeight="1">
      <c r="A4" s="26" t="s">
        <v>212</v>
      </c>
      <c r="B4" s="45" t="s">
        <v>16</v>
      </c>
      <c r="C4" s="61">
        <f>+C5+C6</f>
        <v>73723</v>
      </c>
      <c r="D4" s="31">
        <f aca="true" t="shared" si="0" ref="D4:J4">+D5+D6</f>
        <v>39007</v>
      </c>
      <c r="E4" s="31">
        <f t="shared" si="0"/>
        <v>47506</v>
      </c>
      <c r="F4" s="31">
        <f t="shared" si="0"/>
        <v>14600</v>
      </c>
      <c r="G4" s="31">
        <f t="shared" si="0"/>
        <v>3514</v>
      </c>
      <c r="H4" s="31">
        <f t="shared" si="0"/>
        <v>3280</v>
      </c>
      <c r="I4" s="31">
        <f t="shared" si="0"/>
        <v>22703</v>
      </c>
      <c r="J4" s="31">
        <f t="shared" si="0"/>
        <v>21127</v>
      </c>
    </row>
    <row r="5" spans="1:10" ht="15.75" customHeight="1">
      <c r="A5" s="26" t="s">
        <v>198</v>
      </c>
      <c r="B5" s="45" t="s">
        <v>17</v>
      </c>
      <c r="C5" s="62">
        <f>+E5+G5+I5</f>
        <v>25</v>
      </c>
      <c r="D5" s="31">
        <f>+F5+H5+J5</f>
        <v>19</v>
      </c>
      <c r="E5" s="31">
        <v>14</v>
      </c>
      <c r="F5" s="31">
        <v>11</v>
      </c>
      <c r="G5" s="31">
        <v>3</v>
      </c>
      <c r="H5" s="31">
        <v>3</v>
      </c>
      <c r="I5" s="31">
        <v>8</v>
      </c>
      <c r="J5" s="31">
        <v>5</v>
      </c>
    </row>
    <row r="6" spans="1:10" ht="15.75" customHeight="1">
      <c r="A6" s="26" t="s">
        <v>213</v>
      </c>
      <c r="B6" s="45" t="s">
        <v>21</v>
      </c>
      <c r="C6" s="62">
        <f aca="true" t="shared" si="1" ref="C6:J6">SUM(C7:C15)</f>
        <v>73698</v>
      </c>
      <c r="D6" s="31">
        <f t="shared" si="1"/>
        <v>38988</v>
      </c>
      <c r="E6" s="31">
        <f t="shared" si="1"/>
        <v>47492</v>
      </c>
      <c r="F6" s="31">
        <f t="shared" si="1"/>
        <v>14589</v>
      </c>
      <c r="G6" s="31">
        <f t="shared" si="1"/>
        <v>3511</v>
      </c>
      <c r="H6" s="31">
        <f t="shared" si="1"/>
        <v>3277</v>
      </c>
      <c r="I6" s="31">
        <f t="shared" si="1"/>
        <v>22695</v>
      </c>
      <c r="J6" s="31">
        <f t="shared" si="1"/>
        <v>21122</v>
      </c>
    </row>
    <row r="7" spans="1:10" ht="15.75" customHeight="1">
      <c r="A7" s="26" t="s">
        <v>200</v>
      </c>
      <c r="B7" s="45" t="s">
        <v>22</v>
      </c>
      <c r="C7" s="62">
        <f aca="true" t="shared" si="2" ref="C7:C15">+E7+G7+I7</f>
        <v>8</v>
      </c>
      <c r="D7" s="31">
        <f aca="true" t="shared" si="3" ref="D7:D15">+F7+H7+J7</f>
        <v>7</v>
      </c>
      <c r="E7" s="31">
        <v>6</v>
      </c>
      <c r="F7" s="31">
        <v>5</v>
      </c>
      <c r="G7" s="31">
        <v>2</v>
      </c>
      <c r="H7" s="31">
        <v>2</v>
      </c>
      <c r="I7" s="31">
        <v>0</v>
      </c>
      <c r="J7" s="31">
        <v>0</v>
      </c>
    </row>
    <row r="8" spans="1:10" ht="15.75" customHeight="1">
      <c r="A8" s="26" t="s">
        <v>201</v>
      </c>
      <c r="B8" s="45" t="s">
        <v>23</v>
      </c>
      <c r="C8" s="62">
        <f t="shared" si="2"/>
        <v>5232</v>
      </c>
      <c r="D8" s="31">
        <f t="shared" si="3"/>
        <v>4102</v>
      </c>
      <c r="E8" s="31">
        <v>3704</v>
      </c>
      <c r="F8" s="31">
        <v>2578</v>
      </c>
      <c r="G8" s="31">
        <v>351</v>
      </c>
      <c r="H8" s="31">
        <v>349</v>
      </c>
      <c r="I8" s="31">
        <v>1177</v>
      </c>
      <c r="J8" s="31">
        <v>1175</v>
      </c>
    </row>
    <row r="9" spans="1:10" ht="15.75" customHeight="1">
      <c r="A9" s="26" t="s">
        <v>202</v>
      </c>
      <c r="B9" s="45" t="s">
        <v>24</v>
      </c>
      <c r="C9" s="62">
        <f t="shared" si="2"/>
        <v>2801</v>
      </c>
      <c r="D9" s="31">
        <f t="shared" si="3"/>
        <v>1910</v>
      </c>
      <c r="E9" s="31">
        <v>2002</v>
      </c>
      <c r="F9" s="31">
        <v>1132</v>
      </c>
      <c r="G9" s="31">
        <v>261</v>
      </c>
      <c r="H9" s="31">
        <v>258</v>
      </c>
      <c r="I9" s="31">
        <v>538</v>
      </c>
      <c r="J9" s="31">
        <v>520</v>
      </c>
    </row>
    <row r="10" spans="1:10" ht="15.75" customHeight="1">
      <c r="A10" s="26" t="s">
        <v>203</v>
      </c>
      <c r="B10" s="32" t="s">
        <v>25</v>
      </c>
      <c r="C10" s="62">
        <f t="shared" si="2"/>
        <v>62</v>
      </c>
      <c r="D10" s="31">
        <f t="shared" si="3"/>
        <v>58</v>
      </c>
      <c r="E10" s="31">
        <v>7</v>
      </c>
      <c r="F10" s="31">
        <v>6</v>
      </c>
      <c r="G10" s="31">
        <v>12</v>
      </c>
      <c r="H10" s="31">
        <v>11</v>
      </c>
      <c r="I10" s="31">
        <v>43</v>
      </c>
      <c r="J10" s="31">
        <v>41</v>
      </c>
    </row>
    <row r="11" spans="1:10" ht="15.75" customHeight="1">
      <c r="A11" s="26" t="s">
        <v>204</v>
      </c>
      <c r="B11" s="45" t="s">
        <v>26</v>
      </c>
      <c r="C11" s="62">
        <f t="shared" si="2"/>
        <v>2312</v>
      </c>
      <c r="D11" s="31">
        <f t="shared" si="3"/>
        <v>1790</v>
      </c>
      <c r="E11" s="31">
        <v>923</v>
      </c>
      <c r="F11" s="31">
        <v>420</v>
      </c>
      <c r="G11" s="31">
        <v>188</v>
      </c>
      <c r="H11" s="31">
        <v>185</v>
      </c>
      <c r="I11" s="31">
        <v>1201</v>
      </c>
      <c r="J11" s="31">
        <v>1185</v>
      </c>
    </row>
    <row r="12" spans="1:10" ht="15.75" customHeight="1">
      <c r="A12" s="26" t="s">
        <v>205</v>
      </c>
      <c r="B12" s="32" t="s">
        <v>27</v>
      </c>
      <c r="C12" s="62">
        <f t="shared" si="2"/>
        <v>35578</v>
      </c>
      <c r="D12" s="31">
        <f t="shared" si="3"/>
        <v>18962</v>
      </c>
      <c r="E12" s="31">
        <v>21361</v>
      </c>
      <c r="F12" s="31">
        <v>5217</v>
      </c>
      <c r="G12" s="31">
        <v>1586</v>
      </c>
      <c r="H12" s="31">
        <v>1539</v>
      </c>
      <c r="I12" s="31">
        <v>12631</v>
      </c>
      <c r="J12" s="31">
        <v>12206</v>
      </c>
    </row>
    <row r="13" spans="1:10" ht="15.75" customHeight="1">
      <c r="A13" s="26" t="s">
        <v>206</v>
      </c>
      <c r="B13" s="45" t="s">
        <v>28</v>
      </c>
      <c r="C13" s="62">
        <f t="shared" si="2"/>
        <v>1710</v>
      </c>
      <c r="D13" s="31">
        <f t="shared" si="3"/>
        <v>1355</v>
      </c>
      <c r="E13" s="31">
        <v>542</v>
      </c>
      <c r="F13" s="31">
        <v>285</v>
      </c>
      <c r="G13" s="31">
        <v>69</v>
      </c>
      <c r="H13" s="31">
        <v>56</v>
      </c>
      <c r="I13" s="31">
        <v>1099</v>
      </c>
      <c r="J13" s="31">
        <v>1014</v>
      </c>
    </row>
    <row r="14" spans="1:10" ht="15.75" customHeight="1">
      <c r="A14" s="26" t="s">
        <v>207</v>
      </c>
      <c r="B14" s="45" t="s">
        <v>29</v>
      </c>
      <c r="C14" s="62">
        <f t="shared" si="2"/>
        <v>4329</v>
      </c>
      <c r="D14" s="31">
        <f t="shared" si="3"/>
        <v>2254</v>
      </c>
      <c r="E14" s="31">
        <v>3530</v>
      </c>
      <c r="F14" s="31">
        <v>1484</v>
      </c>
      <c r="G14" s="31">
        <v>121</v>
      </c>
      <c r="H14" s="31">
        <v>118</v>
      </c>
      <c r="I14" s="31">
        <v>678</v>
      </c>
      <c r="J14" s="31">
        <v>652</v>
      </c>
    </row>
    <row r="15" spans="1:10" ht="15.75" customHeight="1">
      <c r="A15" s="33" t="s">
        <v>208</v>
      </c>
      <c r="B15" s="49" t="s">
        <v>30</v>
      </c>
      <c r="C15" s="63">
        <f t="shared" si="2"/>
        <v>21666</v>
      </c>
      <c r="D15" s="64">
        <f t="shared" si="3"/>
        <v>8550</v>
      </c>
      <c r="E15" s="64">
        <v>15417</v>
      </c>
      <c r="F15" s="64">
        <v>3462</v>
      </c>
      <c r="G15" s="64">
        <v>921</v>
      </c>
      <c r="H15" s="64">
        <v>759</v>
      </c>
      <c r="I15" s="64">
        <v>5328</v>
      </c>
      <c r="J15" s="64">
        <v>4329</v>
      </c>
    </row>
    <row r="16" ht="13.5">
      <c r="C16" s="66"/>
    </row>
  </sheetData>
  <mergeCells count="6">
    <mergeCell ref="I2:J2"/>
    <mergeCell ref="A1:J1"/>
    <mergeCell ref="C2:D2"/>
    <mergeCell ref="A2:B3"/>
    <mergeCell ref="E2:F2"/>
    <mergeCell ref="G2:H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統計調査課</cp:lastModifiedBy>
  <cp:lastPrinted>2003-04-09T04:15:27Z</cp:lastPrinted>
  <dcterms:created xsi:type="dcterms:W3CDTF">2003-02-19T02:15:36Z</dcterms:created>
  <dcterms:modified xsi:type="dcterms:W3CDTF">2004-03-17T23:44:32Z</dcterms:modified>
  <cp:category/>
  <cp:version/>
  <cp:contentType/>
  <cp:contentStatus/>
</cp:coreProperties>
</file>