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bookViews>
  <sheets>
    <sheet name="118" sheetId="25" r:id="rId1"/>
    <sheet name="119" sheetId="21" r:id="rId2"/>
    <sheet name="120" sheetId="22" r:id="rId3"/>
    <sheet name="121" sheetId="23" r:id="rId4"/>
    <sheet name="122" sheetId="24" r:id="rId5"/>
  </sheets>
  <externalReferences>
    <externalReference r:id="rId6"/>
  </externalReferences>
  <definedNames>
    <definedName name="_xlnm.Print_Area" localSheetId="1">'119'!$A$1:$AP$54</definedName>
    <definedName name="_xlnm.Print_Area" localSheetId="2">'120'!$A$1:$E$54</definedName>
    <definedName name="_xlnm.Print_Area" localSheetId="3">'121'!$A$1:$E$63</definedName>
    <definedName name="_xlnm.Print_Area" localSheetId="4">'122'!$A$1:$R$63</definedName>
  </definedNames>
  <calcPr calcId="145621"/>
</workbook>
</file>

<file path=xl/calcChain.xml><?xml version="1.0" encoding="utf-8"?>
<calcChain xmlns="http://schemas.openxmlformats.org/spreadsheetml/2006/main">
  <c r="M4" i="24" l="1"/>
  <c r="M5" i="24" l="1"/>
  <c r="K6" i="24"/>
  <c r="M6" i="24" s="1"/>
  <c r="M7" i="24"/>
  <c r="M8" i="24"/>
  <c r="M9" i="24"/>
  <c r="A30" i="24"/>
  <c r="B30" i="24"/>
  <c r="A35" i="24"/>
  <c r="B35" i="24"/>
  <c r="D5" i="23"/>
  <c r="D6" i="23"/>
  <c r="C7" i="23"/>
  <c r="D7" i="23"/>
  <c r="E7" i="23"/>
  <c r="C8" i="23"/>
  <c r="D8" i="23" s="1"/>
  <c r="E8" i="23"/>
  <c r="E4" i="23" s="1"/>
  <c r="C9" i="23"/>
  <c r="D9" i="23"/>
  <c r="E9" i="23"/>
  <c r="C10" i="23"/>
  <c r="D10" i="23" s="1"/>
  <c r="E10" i="23"/>
  <c r="C11" i="23"/>
  <c r="D11" i="23"/>
  <c r="E11" i="23"/>
  <c r="C12" i="23"/>
  <c r="D12" i="23" s="1"/>
  <c r="E12" i="23"/>
  <c r="D13" i="23"/>
  <c r="D14" i="23"/>
  <c r="D15" i="23"/>
  <c r="D16" i="23"/>
  <c r="D17" i="23"/>
  <c r="D18" i="23"/>
  <c r="D19" i="23"/>
  <c r="D20" i="23"/>
  <c r="D21" i="23"/>
  <c r="D23" i="23"/>
  <c r="D24" i="23"/>
  <c r="D25" i="23"/>
  <c r="D26" i="23"/>
  <c r="D33" i="23"/>
  <c r="D34" i="23"/>
  <c r="C35" i="23"/>
  <c r="D35" i="23"/>
  <c r="E35" i="23"/>
  <c r="C36" i="23"/>
  <c r="D36" i="23" s="1"/>
  <c r="E36" i="23"/>
  <c r="E32" i="23" s="1"/>
  <c r="C37" i="23"/>
  <c r="D37" i="23"/>
  <c r="C38" i="23"/>
  <c r="D38" i="23"/>
  <c r="E38" i="23"/>
  <c r="D39" i="23"/>
  <c r="D40" i="23"/>
  <c r="D41" i="23"/>
  <c r="D42" i="23"/>
  <c r="D43" i="23"/>
  <c r="D44" i="23"/>
  <c r="D45" i="23"/>
  <c r="D51" i="23"/>
  <c r="C52" i="23"/>
  <c r="C50" i="23" s="1"/>
  <c r="D50" i="23" s="1"/>
  <c r="D52" i="23"/>
  <c r="E52" i="23"/>
  <c r="E50" i="23" s="1"/>
  <c r="C53" i="23"/>
  <c r="D53" i="23" s="1"/>
  <c r="E53" i="23"/>
  <c r="C54" i="23"/>
  <c r="D54" i="23"/>
  <c r="E54" i="23"/>
  <c r="C55" i="23"/>
  <c r="D55" i="23" s="1"/>
  <c r="E55" i="23"/>
  <c r="C56" i="23"/>
  <c r="D56" i="23"/>
  <c r="E56" i="23"/>
  <c r="D57" i="23"/>
  <c r="D58" i="23"/>
  <c r="D59" i="23"/>
  <c r="D60" i="23"/>
  <c r="D61" i="23"/>
  <c r="D62" i="23"/>
  <c r="D63" i="23"/>
  <c r="C5" i="22"/>
  <c r="D5" i="22"/>
  <c r="E5" i="22"/>
  <c r="C6" i="22"/>
  <c r="E6" i="22"/>
  <c r="E4" i="22" s="1"/>
  <c r="C7" i="22"/>
  <c r="E7" i="22"/>
  <c r="D7" i="22" s="1"/>
  <c r="C8" i="22"/>
  <c r="D8" i="22" s="1"/>
  <c r="E8" i="22"/>
  <c r="C9" i="22"/>
  <c r="D9" i="22"/>
  <c r="E9" i="22"/>
  <c r="C10" i="22"/>
  <c r="E10" i="22"/>
  <c r="D10" i="22" s="1"/>
  <c r="D11" i="22"/>
  <c r="D12" i="22"/>
  <c r="D13" i="22"/>
  <c r="D14" i="22"/>
  <c r="D15" i="22"/>
  <c r="D16" i="22"/>
  <c r="D17" i="22"/>
  <c r="D18" i="22"/>
  <c r="D19" i="22"/>
  <c r="D20" i="22"/>
  <c r="D21" i="22"/>
  <c r="D22" i="22"/>
  <c r="D23" i="22"/>
  <c r="D24" i="22"/>
  <c r="C31" i="22"/>
  <c r="E31" i="22"/>
  <c r="E30" i="22" s="1"/>
  <c r="C32" i="22"/>
  <c r="E32" i="22"/>
  <c r="D32" i="22" s="1"/>
  <c r="C33" i="22"/>
  <c r="D33" i="22" s="1"/>
  <c r="E33" i="22"/>
  <c r="C34" i="22"/>
  <c r="D34" i="22"/>
  <c r="E34" i="22"/>
  <c r="C35" i="22"/>
  <c r="E35" i="22"/>
  <c r="D35" i="22" s="1"/>
  <c r="C36" i="22"/>
  <c r="E36" i="22"/>
  <c r="D36" i="22" s="1"/>
  <c r="C37" i="22"/>
  <c r="D37" i="22" s="1"/>
  <c r="E37" i="22"/>
  <c r="C38" i="22"/>
  <c r="D38" i="22"/>
  <c r="E38" i="22"/>
  <c r="D39" i="22"/>
  <c r="D40" i="22"/>
  <c r="D41" i="22"/>
  <c r="D42" i="22"/>
  <c r="D43" i="22"/>
  <c r="D44" i="22"/>
  <c r="D45" i="22"/>
  <c r="D46" i="22"/>
  <c r="D47" i="22"/>
  <c r="D48" i="22"/>
  <c r="D49" i="22"/>
  <c r="D50" i="22"/>
  <c r="D51" i="22"/>
  <c r="D52" i="22"/>
  <c r="B3" i="21"/>
  <c r="C9" i="21"/>
  <c r="M9" i="21"/>
  <c r="W9" i="21"/>
  <c r="AG9" i="21"/>
  <c r="O33" i="21"/>
  <c r="AC33" i="21"/>
  <c r="AC32" i="21" s="1"/>
  <c r="C34" i="21"/>
  <c r="AC34" i="21"/>
  <c r="O34" i="21" s="1"/>
  <c r="C35" i="21"/>
  <c r="C32" i="21" s="1"/>
  <c r="AC35" i="21"/>
  <c r="C36" i="21"/>
  <c r="O36" i="21" s="1"/>
  <c r="AC36" i="21"/>
  <c r="C37" i="21"/>
  <c r="O37" i="21"/>
  <c r="AC37" i="21"/>
  <c r="C38" i="21"/>
  <c r="O38" i="21" s="1"/>
  <c r="AC38" i="21"/>
  <c r="C39" i="21"/>
  <c r="O39" i="21" s="1"/>
  <c r="AC39" i="21"/>
  <c r="O40" i="21"/>
  <c r="AC40" i="21"/>
  <c r="AT40" i="21"/>
  <c r="AC41" i="21"/>
  <c r="O41" i="21" s="1"/>
  <c r="AT41" i="21"/>
  <c r="AT42" i="21"/>
  <c r="AC42" i="21" s="1"/>
  <c r="O42" i="21" s="1"/>
  <c r="O43" i="21"/>
  <c r="AC43" i="21"/>
  <c r="AT43" i="21"/>
  <c r="O44" i="21"/>
  <c r="AC44" i="21"/>
  <c r="AT44" i="21"/>
  <c r="AC45" i="21"/>
  <c r="O45" i="21" s="1"/>
  <c r="AT45" i="21"/>
  <c r="AT46" i="21"/>
  <c r="AC46" i="21" s="1"/>
  <c r="O46" i="21" s="1"/>
  <c r="O47" i="21"/>
  <c r="AC47" i="21"/>
  <c r="AT47" i="21"/>
  <c r="O48" i="21"/>
  <c r="AC48" i="21"/>
  <c r="AT48" i="21"/>
  <c r="AC49" i="21"/>
  <c r="O49" i="21" s="1"/>
  <c r="AT49" i="21"/>
  <c r="AT50" i="21"/>
  <c r="AC50" i="21" s="1"/>
  <c r="O50" i="21" s="1"/>
  <c r="O51" i="21"/>
  <c r="AC51" i="21"/>
  <c r="AT51" i="21"/>
  <c r="O52" i="21"/>
  <c r="AC52" i="21"/>
  <c r="AT52" i="21"/>
  <c r="AC53" i="21"/>
  <c r="O53" i="21" s="1"/>
  <c r="AT53" i="21"/>
  <c r="M54" i="21"/>
  <c r="M55" i="21"/>
  <c r="C32" i="23" l="1"/>
  <c r="D32" i="23" s="1"/>
  <c r="C4" i="23"/>
  <c r="D4" i="23" s="1"/>
  <c r="C4" i="22"/>
  <c r="D4" i="22" s="1"/>
  <c r="D31" i="22"/>
  <c r="C30" i="22"/>
  <c r="D30" i="22" s="1"/>
  <c r="D6" i="22"/>
  <c r="O32" i="21"/>
  <c r="O35" i="21"/>
</calcChain>
</file>

<file path=xl/sharedStrings.xml><?xml version="1.0" encoding="utf-8"?>
<sst xmlns="http://schemas.openxmlformats.org/spreadsheetml/2006/main" count="364" uniqueCount="124">
  <si>
    <t>受診者数</t>
  </si>
  <si>
    <t>要精検者数</t>
  </si>
  <si>
    <t>がん発見者数</t>
  </si>
  <si>
    <t>人員</t>
  </si>
  <si>
    <t>胃がん検診</t>
  </si>
  <si>
    <t>大腸がん検診</t>
  </si>
  <si>
    <t>乳がん検診</t>
  </si>
  <si>
    <t>肺がん</t>
    <rPh sb="0" eb="1">
      <t>ハイ</t>
    </rPh>
    <phoneticPr fontId="2"/>
  </si>
  <si>
    <t xml:space="preserve">    資料：健康増進課</t>
    <rPh sb="7" eb="9">
      <t>ケンコウ</t>
    </rPh>
    <rPh sb="9" eb="11">
      <t>ゾウシン</t>
    </rPh>
    <phoneticPr fontId="2"/>
  </si>
  <si>
    <t>受診者数</t>
    <rPh sb="0" eb="3">
      <t>ジュシンシャ</t>
    </rPh>
    <rPh sb="3" eb="4">
      <t>スウ</t>
    </rPh>
    <phoneticPr fontId="2"/>
  </si>
  <si>
    <t>審査結果</t>
    <rPh sb="0" eb="2">
      <t>シンサ</t>
    </rPh>
    <rPh sb="2" eb="4">
      <t>ケッカ</t>
    </rPh>
    <phoneticPr fontId="2"/>
  </si>
  <si>
    <t>情報提供</t>
    <rPh sb="0" eb="2">
      <t>ジョウホウ</t>
    </rPh>
    <rPh sb="2" eb="4">
      <t>テイキョウ</t>
    </rPh>
    <phoneticPr fontId="2"/>
  </si>
  <si>
    <t>判定不能</t>
    <rPh sb="0" eb="2">
      <t>ハンテイ</t>
    </rPh>
    <rPh sb="2" eb="4">
      <t>フノウ</t>
    </rPh>
    <phoneticPr fontId="2"/>
  </si>
  <si>
    <t>資料：健康増進課</t>
    <rPh sb="3" eb="5">
      <t>ケンコウ</t>
    </rPh>
    <rPh sb="5" eb="7">
      <t>ゾウシン</t>
    </rPh>
    <rPh sb="7" eb="8">
      <t>カ</t>
    </rPh>
    <phoneticPr fontId="2"/>
  </si>
  <si>
    <t>総数</t>
  </si>
  <si>
    <t>要指導者</t>
  </si>
  <si>
    <t>介護家族</t>
  </si>
  <si>
    <t>寝たきり者</t>
  </si>
  <si>
    <t>その他</t>
  </si>
  <si>
    <t>実人数</t>
  </si>
  <si>
    <t>延人数</t>
  </si>
  <si>
    <t>※平成23年度より，保健福祉センター及び人権のまちづくり館での実施状況を含む</t>
    <rPh sb="1" eb="3">
      <t>ヘイセイ</t>
    </rPh>
    <rPh sb="5" eb="7">
      <t>ネンド</t>
    </rPh>
    <rPh sb="10" eb="12">
      <t>ホケン</t>
    </rPh>
    <rPh sb="12" eb="14">
      <t>フクシ</t>
    </rPh>
    <rPh sb="18" eb="19">
      <t>オヨ</t>
    </rPh>
    <rPh sb="20" eb="22">
      <t>ジンケン</t>
    </rPh>
    <rPh sb="28" eb="29">
      <t>カン</t>
    </rPh>
    <rPh sb="31" eb="33">
      <t>ジッシ</t>
    </rPh>
    <rPh sb="33" eb="35">
      <t>ジョウキョウ</t>
    </rPh>
    <rPh sb="36" eb="37">
      <t>フク</t>
    </rPh>
    <phoneticPr fontId="2"/>
  </si>
  <si>
    <t>実施回数</t>
  </si>
  <si>
    <t>参加人員</t>
  </si>
  <si>
    <t>相談件数</t>
    <rPh sb="0" eb="2">
      <t>ソウダン</t>
    </rPh>
    <rPh sb="2" eb="4">
      <t>ケンスウ</t>
    </rPh>
    <phoneticPr fontId="2"/>
  </si>
  <si>
    <t>実数</t>
    <rPh sb="0" eb="2">
      <t>ジッスウ</t>
    </rPh>
    <phoneticPr fontId="2"/>
  </si>
  <si>
    <t>延数</t>
    <rPh sb="0" eb="1">
      <t>ノ</t>
    </rPh>
    <rPh sb="1" eb="2">
      <t>スウ</t>
    </rPh>
    <phoneticPr fontId="2"/>
  </si>
  <si>
    <t>(２)相談者の内訳</t>
    <rPh sb="5" eb="6">
      <t>シャ</t>
    </rPh>
    <rPh sb="7" eb="9">
      <t>ウチワケ</t>
    </rPh>
    <phoneticPr fontId="2"/>
  </si>
  <si>
    <t>(３)相談内容（重複あり）</t>
    <rPh sb="5" eb="7">
      <t>ナイヨウ</t>
    </rPh>
    <rPh sb="8" eb="10">
      <t>ジュウフク</t>
    </rPh>
    <phoneticPr fontId="2"/>
  </si>
  <si>
    <t>資料：健康増進課</t>
    <rPh sb="0" eb="2">
      <t>シリョウ</t>
    </rPh>
    <rPh sb="3" eb="5">
      <t>ケンコウ</t>
    </rPh>
    <rPh sb="5" eb="7">
      <t>ゾウシン</t>
    </rPh>
    <rPh sb="7" eb="8">
      <t>カ</t>
    </rPh>
    <phoneticPr fontId="2"/>
  </si>
  <si>
    <t>個別</t>
  </si>
  <si>
    <t>集団</t>
  </si>
  <si>
    <t>西</t>
  </si>
  <si>
    <t>早良</t>
  </si>
  <si>
    <t>城南</t>
  </si>
  <si>
    <t>南</t>
  </si>
  <si>
    <t>中央</t>
  </si>
  <si>
    <t>博多</t>
  </si>
  <si>
    <t>東</t>
  </si>
  <si>
    <t>個別検診(医療機関)</t>
  </si>
  <si>
    <t>集団検診</t>
  </si>
  <si>
    <t>70歳以上</t>
  </si>
  <si>
    <t>60歳～69歳</t>
  </si>
  <si>
    <t>50歳～59歳</t>
  </si>
  <si>
    <t>40歳～49歳</t>
  </si>
  <si>
    <t>要精密</t>
  </si>
  <si>
    <t>異常認めず</t>
  </si>
  <si>
    <t>診査結果</t>
  </si>
  <si>
    <t>資料：健康増進課</t>
    <rPh sb="0" eb="2">
      <t>シリョウ</t>
    </rPh>
    <rPh sb="3" eb="5">
      <t>ケンコウ</t>
    </rPh>
    <rPh sb="5" eb="8">
      <t>ゾウシンカ</t>
    </rPh>
    <phoneticPr fontId="2"/>
  </si>
  <si>
    <t>※法定報告ベースの実績</t>
    <rPh sb="1" eb="3">
      <t>ホウテイ</t>
    </rPh>
    <rPh sb="3" eb="5">
      <t>ホウコク</t>
    </rPh>
    <rPh sb="9" eb="11">
      <t>ジッセキ</t>
    </rPh>
    <phoneticPr fontId="10"/>
  </si>
  <si>
    <t>受診率（実施率）</t>
    <rPh sb="0" eb="3">
      <t>ジュシンリツ</t>
    </rPh>
    <rPh sb="4" eb="6">
      <t>ジッシ</t>
    </rPh>
    <rPh sb="6" eb="7">
      <t>リツ</t>
    </rPh>
    <phoneticPr fontId="10"/>
  </si>
  <si>
    <t>受診者数（実施者数）</t>
    <rPh sb="0" eb="3">
      <t>ジュシンシャ</t>
    </rPh>
    <rPh sb="3" eb="4">
      <t>スウ</t>
    </rPh>
    <rPh sb="5" eb="7">
      <t>ジッシ</t>
    </rPh>
    <rPh sb="7" eb="8">
      <t>シャ</t>
    </rPh>
    <rPh sb="8" eb="9">
      <t>スウ</t>
    </rPh>
    <phoneticPr fontId="10"/>
  </si>
  <si>
    <t>対象者数</t>
    <rPh sb="0" eb="3">
      <t>タイショウシャ</t>
    </rPh>
    <rPh sb="3" eb="4">
      <t>スウ</t>
    </rPh>
    <phoneticPr fontId="10"/>
  </si>
  <si>
    <t>積極的支援</t>
    <rPh sb="0" eb="3">
      <t>セッキョクテキ</t>
    </rPh>
    <rPh sb="3" eb="5">
      <t>シエン</t>
    </rPh>
    <phoneticPr fontId="10"/>
  </si>
  <si>
    <t>動機付け支援</t>
    <rPh sb="0" eb="2">
      <t>ドウキ</t>
    </rPh>
    <rPh sb="2" eb="3">
      <t>ヅ</t>
    </rPh>
    <rPh sb="4" eb="6">
      <t>シエン</t>
    </rPh>
    <phoneticPr fontId="10"/>
  </si>
  <si>
    <t>再掲（特定保健指導内訳）</t>
    <rPh sb="0" eb="2">
      <t>サイケイ</t>
    </rPh>
    <rPh sb="3" eb="5">
      <t>トクテイ</t>
    </rPh>
    <rPh sb="5" eb="7">
      <t>ホケン</t>
    </rPh>
    <rPh sb="7" eb="9">
      <t>シドウ</t>
    </rPh>
    <rPh sb="9" eb="11">
      <t>ウチワケ</t>
    </rPh>
    <phoneticPr fontId="10"/>
  </si>
  <si>
    <t>特定保健指導</t>
    <rPh sb="0" eb="2">
      <t>トクテイ</t>
    </rPh>
    <rPh sb="2" eb="4">
      <t>ホケン</t>
    </rPh>
    <rPh sb="4" eb="6">
      <t>シドウ</t>
    </rPh>
    <phoneticPr fontId="2"/>
  </si>
  <si>
    <t>特定健診</t>
    <rPh sb="0" eb="2">
      <t>トクテイ</t>
    </rPh>
    <rPh sb="2" eb="4">
      <t>ケンシン</t>
    </rPh>
    <phoneticPr fontId="2"/>
  </si>
  <si>
    <t>３．特定健診・特定保健指導</t>
    <rPh sb="2" eb="4">
      <t>トクテイ</t>
    </rPh>
    <rPh sb="4" eb="6">
      <t>ケンシン</t>
    </rPh>
    <rPh sb="7" eb="9">
      <t>トクテイ</t>
    </rPh>
    <rPh sb="9" eb="11">
      <t>ホケン</t>
    </rPh>
    <rPh sb="11" eb="13">
      <t>シドウ</t>
    </rPh>
    <phoneticPr fontId="2"/>
  </si>
  <si>
    <t>回数</t>
  </si>
  <si>
    <t>健康相談</t>
  </si>
  <si>
    <t>健康教育</t>
  </si>
  <si>
    <t>２．健康教育（健康増進法）・健康相談実施状況、区別</t>
    <rPh sb="7" eb="9">
      <t>ケンコウ</t>
    </rPh>
    <rPh sb="9" eb="11">
      <t>ゾウシン</t>
    </rPh>
    <rPh sb="11" eb="12">
      <t>ホウ</t>
    </rPh>
    <phoneticPr fontId="2"/>
  </si>
  <si>
    <t>交付数</t>
  </si>
  <si>
    <t>資料：健康増進課</t>
    <rPh sb="3" eb="5">
      <t>ケンコウ</t>
    </rPh>
    <rPh sb="5" eb="8">
      <t>ゾウシンカ</t>
    </rPh>
    <phoneticPr fontId="2"/>
  </si>
  <si>
    <t>30歳～39歳</t>
  </si>
  <si>
    <t>６．子宮頸がん検診、年齢（10歳階級）・区別</t>
    <rPh sb="4" eb="5">
      <t>ケイ</t>
    </rPh>
    <rPh sb="7" eb="9">
      <t>ケンシン</t>
    </rPh>
    <phoneticPr fontId="2"/>
  </si>
  <si>
    <t>９．肺がん検診、年齢（10歳階級）・区別</t>
    <rPh sb="2" eb="3">
      <t>ハイ</t>
    </rPh>
    <rPh sb="5" eb="7">
      <t>ケンシン</t>
    </rPh>
    <phoneticPr fontId="2"/>
  </si>
  <si>
    <t>80　歳　以　上</t>
    <rPh sb="5" eb="6">
      <t>イ</t>
    </rPh>
    <rPh sb="7" eb="8">
      <t>ウエ</t>
    </rPh>
    <phoneticPr fontId="2"/>
  </si>
  <si>
    <t>70歳～79歳</t>
  </si>
  <si>
    <t>55歳～59歳</t>
  </si>
  <si>
    <t>・平成10年度より事業開始</t>
  </si>
  <si>
    <t>資料：地域包括ケア推進課</t>
    <rPh sb="3" eb="5">
      <t>チイキ</t>
    </rPh>
    <rPh sb="5" eb="7">
      <t>ホウカツ</t>
    </rPh>
    <rPh sb="9" eb="11">
      <t>スイシン</t>
    </rPh>
    <rPh sb="11" eb="12">
      <t>カ</t>
    </rPh>
    <phoneticPr fontId="2"/>
  </si>
  <si>
    <t>認知症の者</t>
    <rPh sb="0" eb="2">
      <t>ニンチ</t>
    </rPh>
    <rPh sb="2" eb="3">
      <t>ショウ</t>
    </rPh>
    <rPh sb="4" eb="5">
      <t>モノ</t>
    </rPh>
    <phoneticPr fontId="2"/>
  </si>
  <si>
    <t>子宮頸がん検診</t>
    <rPh sb="2" eb="3">
      <t>ケイ</t>
    </rPh>
    <phoneticPr fontId="2"/>
  </si>
  <si>
    <t xml:space="preserve">前立腺がん検診 </t>
    <phoneticPr fontId="2"/>
  </si>
  <si>
    <t>１０．各検診別がん発見状況</t>
    <phoneticPr fontId="2"/>
  </si>
  <si>
    <t>受診者数に対する割合(％)</t>
    <phoneticPr fontId="2"/>
  </si>
  <si>
    <t>１１． よかドック３０</t>
    <phoneticPr fontId="2"/>
  </si>
  <si>
    <t>積極的支援相当</t>
    <rPh sb="0" eb="3">
      <t>セッキョクテキ</t>
    </rPh>
    <rPh sb="3" eb="5">
      <t>シエン</t>
    </rPh>
    <rPh sb="5" eb="7">
      <t>ソウトウ</t>
    </rPh>
    <phoneticPr fontId="2"/>
  </si>
  <si>
    <t>動機付け支援相当</t>
    <rPh sb="0" eb="2">
      <t>ドウキ</t>
    </rPh>
    <rPh sb="2" eb="3">
      <t>ヅ</t>
    </rPh>
    <rPh sb="4" eb="6">
      <t>シエン</t>
    </rPh>
    <rPh sb="6" eb="8">
      <t>ソウトウ</t>
    </rPh>
    <phoneticPr fontId="2"/>
  </si>
  <si>
    <t>１２． ヘルシースクール</t>
    <phoneticPr fontId="2"/>
  </si>
  <si>
    <t>実施場所</t>
    <rPh sb="0" eb="2">
      <t>ジッシ</t>
    </rPh>
    <rPh sb="2" eb="4">
      <t>バショ</t>
    </rPh>
    <phoneticPr fontId="2"/>
  </si>
  <si>
    <t>健康づくり
サポートセンター</t>
    <rPh sb="0" eb="2">
      <t>ケンコウ</t>
    </rPh>
    <phoneticPr fontId="2"/>
  </si>
  <si>
    <t>実施回数</t>
    <rPh sb="0" eb="2">
      <t>ジッシ</t>
    </rPh>
    <rPh sb="2" eb="4">
      <t>カイスウ</t>
    </rPh>
    <phoneticPr fontId="2"/>
  </si>
  <si>
    <t>参加者数</t>
    <rPh sb="0" eb="2">
      <t>サンカ</t>
    </rPh>
    <rPh sb="2" eb="3">
      <t>シャ</t>
    </rPh>
    <rPh sb="3" eb="4">
      <t>スウ</t>
    </rPh>
    <phoneticPr fontId="2"/>
  </si>
  <si>
    <t>１３．　骨粗鬆症検査</t>
    <rPh sb="4" eb="8">
      <t>コツソショウショウ</t>
    </rPh>
    <rPh sb="8" eb="10">
      <t>ケンサ</t>
    </rPh>
    <phoneticPr fontId="2"/>
  </si>
  <si>
    <t>節目年齢女性の結果</t>
    <rPh sb="0" eb="2">
      <t>フシメ</t>
    </rPh>
    <rPh sb="2" eb="4">
      <t>ネンレイ</t>
    </rPh>
    <rPh sb="4" eb="6">
      <t>ジョセイ</t>
    </rPh>
    <rPh sb="7" eb="9">
      <t>ケッカ</t>
    </rPh>
    <phoneticPr fontId="2"/>
  </si>
  <si>
    <t>40歳</t>
    <rPh sb="2" eb="3">
      <t>サイ</t>
    </rPh>
    <phoneticPr fontId="2"/>
  </si>
  <si>
    <t>45歳</t>
    <rPh sb="2" eb="3">
      <t>サイ</t>
    </rPh>
    <phoneticPr fontId="2"/>
  </si>
  <si>
    <t>50歳</t>
    <rPh sb="2" eb="3">
      <t>サイ</t>
    </rPh>
    <phoneticPr fontId="2"/>
  </si>
  <si>
    <t>55歳</t>
    <rPh sb="2" eb="3">
      <t>サイ</t>
    </rPh>
    <phoneticPr fontId="2"/>
  </si>
  <si>
    <t>60歳</t>
    <rPh sb="2" eb="3">
      <t>サイ</t>
    </rPh>
    <phoneticPr fontId="2"/>
  </si>
  <si>
    <t>65歳</t>
    <rPh sb="2" eb="3">
      <t>サイ</t>
    </rPh>
    <phoneticPr fontId="2"/>
  </si>
  <si>
    <t>70歳</t>
    <rPh sb="2" eb="3">
      <t>サイ</t>
    </rPh>
    <phoneticPr fontId="2"/>
  </si>
  <si>
    <t>合計</t>
    <rPh sb="0" eb="2">
      <t>ゴウケイ</t>
    </rPh>
    <phoneticPr fontId="2"/>
  </si>
  <si>
    <t>異常なし</t>
    <rPh sb="0" eb="2">
      <t>イジョウ</t>
    </rPh>
    <phoneticPr fontId="2"/>
  </si>
  <si>
    <t>総数</t>
    <rPh sb="0" eb="2">
      <t>ソウスウ</t>
    </rPh>
    <phoneticPr fontId="2"/>
  </si>
  <si>
    <t>要指導</t>
    <rPh sb="0" eb="1">
      <t>ヨウ</t>
    </rPh>
    <rPh sb="1" eb="3">
      <t>シドウ</t>
    </rPh>
    <phoneticPr fontId="2"/>
  </si>
  <si>
    <t>要精検</t>
    <rPh sb="0" eb="1">
      <t>ヨウ</t>
    </rPh>
    <rPh sb="1" eb="3">
      <t>セイケン</t>
    </rPh>
    <phoneticPr fontId="2"/>
  </si>
  <si>
    <t>１４． 訪問指導実施状況(40歳～64歳）</t>
    <rPh sb="8" eb="10">
      <t>ジッシ</t>
    </rPh>
    <rPh sb="15" eb="16">
      <t>サイ</t>
    </rPh>
    <rPh sb="19" eb="20">
      <t>サイ</t>
    </rPh>
    <phoneticPr fontId="2"/>
  </si>
  <si>
    <t>１５． 訪問指導実施状況(65歳以上）</t>
    <rPh sb="15" eb="16">
      <t>サイ</t>
    </rPh>
    <rPh sb="16" eb="18">
      <t>イジョウ</t>
    </rPh>
    <phoneticPr fontId="2"/>
  </si>
  <si>
    <t>１６．生き活きシニア健康福岡２１</t>
    <rPh sb="3" eb="4">
      <t>イ</t>
    </rPh>
    <rPh sb="5" eb="6">
      <t>カツ</t>
    </rPh>
    <rPh sb="10" eb="12">
      <t>ケンコウ</t>
    </rPh>
    <rPh sb="12" eb="14">
      <t>フクオカ</t>
    </rPh>
    <phoneticPr fontId="2"/>
  </si>
  <si>
    <t>資料：福祉・介護予防課</t>
    <rPh sb="3" eb="5">
      <t>フクシ</t>
    </rPh>
    <rPh sb="6" eb="8">
      <t>カイゴ</t>
    </rPh>
    <rPh sb="8" eb="10">
      <t>ヨボウ</t>
    </rPh>
    <rPh sb="10" eb="11">
      <t>カ</t>
    </rPh>
    <phoneticPr fontId="2"/>
  </si>
  <si>
    <t>１７．いきいきセンターふくおか（地域包括支援センター）</t>
    <rPh sb="16" eb="18">
      <t>チイキ</t>
    </rPh>
    <rPh sb="18" eb="20">
      <t>ホウカツ</t>
    </rPh>
    <rPh sb="20" eb="22">
      <t>シエン</t>
    </rPh>
    <phoneticPr fontId="2"/>
  </si>
  <si>
    <t>35歳～39歳</t>
    <phoneticPr fontId="2"/>
  </si>
  <si>
    <t>平成27年度</t>
    <phoneticPr fontId="2"/>
  </si>
  <si>
    <t>平成27年度</t>
    <phoneticPr fontId="2"/>
  </si>
  <si>
    <t>４．胃がん検診、年齢（10歳階級）・区別</t>
    <phoneticPr fontId="2"/>
  </si>
  <si>
    <t>平成27年度</t>
    <phoneticPr fontId="2"/>
  </si>
  <si>
    <t>平成27年度</t>
    <rPh sb="0" eb="2">
      <t>ヘイセイ</t>
    </rPh>
    <rPh sb="4" eb="6">
      <t>ネンド</t>
    </rPh>
    <phoneticPr fontId="2"/>
  </si>
  <si>
    <t>１．健康手帳交付状況、保健福祉センター別</t>
    <phoneticPr fontId="2"/>
  </si>
  <si>
    <t>20歳～29歳</t>
    <phoneticPr fontId="2"/>
  </si>
  <si>
    <t>５．大腸がん検診、年齢（10歳階級）・区別</t>
    <phoneticPr fontId="2"/>
  </si>
  <si>
    <t>８．前立腺がん検診、年齢（10歳階級）・区別</t>
    <phoneticPr fontId="2"/>
  </si>
  <si>
    <t>-</t>
    <phoneticPr fontId="2"/>
  </si>
  <si>
    <t>7．乳がん検診、年齢（10歳階級）・区別</t>
    <phoneticPr fontId="2"/>
  </si>
  <si>
    <t>(１)相談件数</t>
    <phoneticPr fontId="2"/>
  </si>
  <si>
    <t>閉じこもり
予防</t>
    <phoneticPr fontId="2"/>
  </si>
  <si>
    <t>個別健
康教育</t>
    <phoneticPr fontId="2"/>
  </si>
  <si>
    <t>（男性1,455  女性5,885）</t>
    <rPh sb="1" eb="3">
      <t>ダンセイ</t>
    </rPh>
    <rPh sb="10" eb="12">
      <t>ジョセイ</t>
    </rPh>
    <phoneticPr fontId="2"/>
  </si>
  <si>
    <t>各区保健福祉センター
健康づくりサポートセンター</t>
    <rPh sb="0" eb="2">
      <t>カクク</t>
    </rPh>
    <rPh sb="2" eb="4">
      <t>ホケン</t>
    </rPh>
    <rPh sb="4" eb="6">
      <t>フクシ</t>
    </rPh>
    <rPh sb="11" eb="13">
      <t>ケンコウ</t>
    </rPh>
    <phoneticPr fontId="2"/>
  </si>
  <si>
    <t>平成27年度</t>
    <rPh sb="0" eb="2">
      <t>ヘイセイ</t>
    </rPh>
    <rPh sb="4" eb="5">
      <t>ネン</t>
    </rPh>
    <rPh sb="5" eb="6">
      <t>ド</t>
    </rPh>
    <phoneticPr fontId="2"/>
  </si>
  <si>
    <r>
      <rPr>
        <b/>
        <sz val="14"/>
        <rFont val="ＭＳ 明朝"/>
        <family val="1"/>
        <charset val="128"/>
      </rPr>
      <t xml:space="preserve">３〕保健事業
</t>
    </r>
    <r>
      <rPr>
        <sz val="14"/>
        <rFont val="ＭＳ 明朝"/>
        <family val="1"/>
        <charset val="128"/>
      </rPr>
      <t xml:space="preserve">
　</t>
    </r>
    <r>
      <rPr>
        <sz val="11"/>
        <rFont val="ＭＳ 明朝"/>
        <family val="1"/>
        <charset val="128"/>
      </rPr>
      <t>各種保健事業については，昭和57年8月の老人保健法成立以来，同法に基づき実施してきたが，国の医療制度改革により平成20年度から健康増進法の中に位置づけられることになった。
　なお，高齢者期の保健事業については，介護保険法に基づき実施されており，健康増進法に基づき実施する保健事業は壮年期（40～64歳）が中心である。
（１）健康手帳の交付
特定健診やがん検診など各種健診，健康教育・相談の記録，生活習慣病予防及び健康の保持のために，必要な事項を記載できるものであり，自らの健康管理を促すとともに，有効な保健事業の実施を図るため交付するもの。
（２）健康教育
生活習慣病の予防や健康増進に関する知識の普及を図るため，また，地域での健康づくり活動を推進するため，保健福祉センターや公民館等において実施するもの。
（３）特定健診・特定保健指導
糖尿病や高血圧症，脂質異常症等の生活習慣病は，自覚症状がないまま進行し，心筋梗塞，脳卒中等重症化につながり，生活の質の低下や医療費の増大を招くことから，「生活習慣病予防の徹底」を図るため，高齢者の医療の確保に関する法律に基づき，平成20年4月から医療保険者に，「特定健康診査・特定保健指導」の実施が義務付けられた。本市においては福岡市国民健康保険の保険者として，40歳から74歳までの被保険者を対象に実施するもの。
（４）健康相談
自主的な健康づくりのため，医師，保健師，栄養士などが，心身の健康に関する個別の相談に応じ，必要なアドバイス等を行うもの。
（５）訪問指導
心身の状況や生活環境等から，訪問による保健指導が必要な者に対し，保健師等が家庭を訪問し，保健指導等を行うもの。
（６）がん検診
がんの早期発見・早期治療のため，胃がん，大腸がん，子宮頸がん，乳がん，肺がん，前立腺がん検診を実施するもの。
（７）健康診査
生活習慣病予防や心身の健康を保持するために行われる健康診査及び当該診査に基づく指導。従来老人保健法に基づき実施してきた「基本健康診査」は，平成20年度から各医療保険者が実施する「特定健診」等（40～74歳は「特定健診」，75歳以上は後期高齢者広域連合が行う「健康診査」）に移行するとともに，平成23年度から30歳代の市民を対象とした「よかドック３０」を開始した。また，よかドック３０受診の結果，健康の保持に努める必要のある人に対し，健康づくりサポートセンターでヘルシースクール（個別健康相談会）を開催するもの。
  なお，制度上医療保険に加入していない生活保護世帯等の40歳以上の方については，生活習慣病予防健診を実施している。
（８）骨粗鬆症検査
過度の骨量減少の早期発見により将来の骨粗鬆症を予防するため，満40歳以上の市民を対象に，各区保健福祉センター及び健康づくりサポートセンターにおいて骨量測定及び保健指導を実施するもの。
　　</t>
    </r>
    <r>
      <rPr>
        <sz val="14"/>
        <rFont val="ＭＳ 明朝"/>
        <family val="1"/>
        <charset val="128"/>
      </rPr>
      <t xml:space="preserve">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</si>
</sst>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43" formatCode="_ * #,##0.00_ ;_ * \-#,##0.00_ ;_ * &quot;-&quot;??_ ;_ @_ "/>
    <numFmt numFmtId="176" formatCode="#,##0_);[Red]\(#,##0\)"/>
    <numFmt numFmtId="177" formatCode="0.0%"/>
  </numFmts>
  <fonts count="19">
    <font>
      <sz val="14"/>
      <name val="ＭＳ 明朝"/>
      <family val="1"/>
      <charset val="128"/>
    </font>
    <font>
      <b/>
      <sz val="16"/>
      <name val="ＭＳ 明朝"/>
      <family val="1"/>
      <charset val="128"/>
    </font>
    <font>
      <sz val="7"/>
      <name val="ＭＳ 明朝"/>
      <family val="1"/>
      <charset val="128"/>
    </font>
    <font>
      <sz val="11"/>
      <name val="ＭＳ 明朝"/>
      <family val="1"/>
      <charset val="128"/>
    </font>
    <font>
      <sz val="12"/>
      <name val="ＭＳ 明朝"/>
      <family val="1"/>
      <charset val="128"/>
    </font>
    <font>
      <sz val="9"/>
      <name val="ＭＳ 明朝"/>
      <family val="1"/>
      <charset val="128"/>
    </font>
    <font>
      <strike/>
      <sz val="14"/>
      <name val="ＭＳ 明朝"/>
      <family val="1"/>
      <charset val="128"/>
    </font>
    <font>
      <sz val="11"/>
      <name val="ＭＳ Ｐ明朝"/>
      <family val="1"/>
      <charset val="128"/>
    </font>
    <font>
      <b/>
      <sz val="12"/>
      <name val="ＭＳ 明朝"/>
      <family val="1"/>
      <charset val="128"/>
    </font>
    <font>
      <sz val="10"/>
      <name val="ＭＳ Ｐゴシック"/>
      <family val="3"/>
      <charset val="128"/>
    </font>
    <font>
      <sz val="6"/>
      <name val="ＭＳ Ｐゴシック"/>
      <family val="3"/>
      <charset val="128"/>
    </font>
    <font>
      <b/>
      <sz val="14"/>
      <name val="ＭＳ 明朝"/>
      <family val="1"/>
      <charset val="128"/>
    </font>
    <font>
      <sz val="11"/>
      <name val="ＭＳ Ｐゴシック"/>
      <family val="3"/>
      <charset val="128"/>
    </font>
    <font>
      <sz val="12"/>
      <name val="ＭＳ Ｐ明朝"/>
      <family val="1"/>
      <charset val="128"/>
    </font>
    <font>
      <sz val="16"/>
      <name val="ＭＳ 明朝"/>
      <family val="1"/>
      <charset val="128"/>
    </font>
    <font>
      <b/>
      <sz val="15"/>
      <name val="ＭＳ 明朝"/>
      <family val="1"/>
      <charset val="128"/>
    </font>
    <font>
      <b/>
      <sz val="11"/>
      <name val="ＭＳ 明朝"/>
      <family val="1"/>
      <charset val="128"/>
    </font>
    <font>
      <sz val="8"/>
      <name val="ＭＳ 明朝"/>
      <family val="1"/>
      <charset val="128"/>
    </font>
    <font>
      <sz val="15"/>
      <name val="ＭＳ 明朝"/>
      <family val="1"/>
      <charset val="128"/>
    </font>
  </fonts>
  <fills count="2">
    <fill>
      <patternFill patternType="none"/>
    </fill>
    <fill>
      <patternFill patternType="gray125"/>
    </fill>
  </fills>
  <borders count="56">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right/>
      <top/>
      <bottom style="thin">
        <color indexed="8"/>
      </bottom>
      <diagonal/>
    </border>
    <border>
      <left/>
      <right style="thin">
        <color indexed="8"/>
      </right>
      <top/>
      <bottom style="thin">
        <color indexed="8"/>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rgb="FFFF0000"/>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8"/>
      </top>
      <bottom/>
      <diagonal/>
    </border>
    <border>
      <left/>
      <right style="thin">
        <color indexed="8"/>
      </right>
      <top style="medium">
        <color indexed="8"/>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s>
  <cellStyleXfs count="3">
    <xf numFmtId="0" fontId="0" fillId="0" borderId="0"/>
    <xf numFmtId="38" fontId="12" fillId="0" borderId="0" applyFont="0" applyFill="0" applyBorder="0" applyAlignment="0" applyProtection="0"/>
    <xf numFmtId="9" fontId="12" fillId="0" borderId="0" applyFont="0" applyFill="0" applyBorder="0" applyAlignment="0" applyProtection="0"/>
  </cellStyleXfs>
  <cellXfs count="385">
    <xf numFmtId="0" fontId="0" fillId="0" borderId="0" xfId="0"/>
    <xf numFmtId="37" fontId="0" fillId="0" borderId="0" xfId="0" applyNumberFormat="1" applyFont="1" applyBorder="1" applyProtection="1"/>
    <xf numFmtId="0" fontId="0" fillId="0" borderId="0" xfId="0" applyFont="1"/>
    <xf numFmtId="0" fontId="0" fillId="0" borderId="0" xfId="0" applyFont="1" applyBorder="1"/>
    <xf numFmtId="0" fontId="0" fillId="0" borderId="0" xfId="0" applyFont="1" applyBorder="1" applyAlignment="1">
      <alignment horizontal="left"/>
    </xf>
    <xf numFmtId="0" fontId="3" fillId="0" borderId="0" xfId="0" applyFont="1" applyAlignment="1">
      <alignment vertical="center"/>
    </xf>
    <xf numFmtId="0" fontId="4" fillId="0" borderId="0" xfId="0" applyFont="1"/>
    <xf numFmtId="0" fontId="3" fillId="0" borderId="0" xfId="0" applyFont="1" applyBorder="1" applyAlignment="1" applyProtection="1"/>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horizontal="center" vertical="center"/>
    </xf>
    <xf numFmtId="0" fontId="3" fillId="0" borderId="4" xfId="0" applyFont="1" applyBorder="1" applyAlignment="1" applyProtection="1">
      <alignment horizontal="left" vertical="center"/>
    </xf>
    <xf numFmtId="37" fontId="0" fillId="0" borderId="0" xfId="0" applyNumberFormat="1" applyFont="1" applyBorder="1" applyAlignment="1" applyProtection="1">
      <alignment horizontal="left"/>
    </xf>
    <xf numFmtId="37" fontId="3" fillId="0" borderId="0" xfId="0" applyNumberFormat="1" applyFont="1" applyBorder="1" applyAlignment="1" applyProtection="1"/>
    <xf numFmtId="0" fontId="3" fillId="0" borderId="0" xfId="0" applyNumberFormat="1" applyFont="1" applyBorder="1" applyAlignment="1" applyProtection="1"/>
    <xf numFmtId="37" fontId="3" fillId="0" borderId="0" xfId="0" applyNumberFormat="1" applyFont="1"/>
    <xf numFmtId="0" fontId="1" fillId="0" borderId="0" xfId="0" applyNumberFormat="1" applyFont="1" applyBorder="1" applyAlignment="1" applyProtection="1">
      <alignment shrinkToFit="1"/>
    </xf>
    <xf numFmtId="0" fontId="6" fillId="0" borderId="0" xfId="0" applyFont="1"/>
    <xf numFmtId="37" fontId="3" fillId="0" borderId="0" xfId="0" applyNumberFormat="1" applyFont="1" applyBorder="1"/>
    <xf numFmtId="0" fontId="4" fillId="0" borderId="0" xfId="0" applyFont="1" applyBorder="1" applyAlignment="1" applyProtection="1">
      <alignment vertical="center"/>
    </xf>
    <xf numFmtId="0" fontId="4" fillId="0" borderId="0" xfId="0" applyFont="1" applyBorder="1" applyAlignment="1" applyProtection="1"/>
    <xf numFmtId="0" fontId="4" fillId="0" borderId="0" xfId="0" applyFont="1" applyBorder="1" applyAlignment="1" applyProtection="1">
      <alignment vertical="top"/>
    </xf>
    <xf numFmtId="176" fontId="4" fillId="0" borderId="0" xfId="0" applyNumberFormat="1" applyFont="1" applyBorder="1" applyAlignment="1" applyProtection="1"/>
    <xf numFmtId="37" fontId="4" fillId="0" borderId="0" xfId="0" applyNumberFormat="1" applyFont="1" applyBorder="1" applyAlignment="1" applyProtection="1"/>
    <xf numFmtId="41" fontId="4" fillId="0" borderId="0" xfId="0" applyNumberFormat="1" applyFont="1"/>
    <xf numFmtId="0" fontId="7" fillId="0" borderId="0" xfId="0" applyFont="1" applyFill="1" applyBorder="1" applyAlignment="1"/>
    <xf numFmtId="0" fontId="0" fillId="0" borderId="0" xfId="0" applyFont="1" applyFill="1"/>
    <xf numFmtId="37" fontId="4" fillId="0" borderId="1" xfId="0" applyNumberFormat="1" applyFont="1" applyFill="1" applyBorder="1" applyAlignment="1" applyProtection="1">
      <alignment horizontal="distributed"/>
    </xf>
    <xf numFmtId="0" fontId="4" fillId="0" borderId="0" xfId="0" applyFont="1" applyFill="1" applyBorder="1" applyAlignment="1">
      <alignment horizontal="distributed"/>
    </xf>
    <xf numFmtId="0" fontId="3" fillId="0" borderId="0" xfId="0" applyFont="1" applyBorder="1" applyAlignment="1" applyProtection="1">
      <alignment horizontal="left" vertical="top"/>
    </xf>
    <xf numFmtId="0" fontId="9" fillId="0" borderId="0" xfId="0" applyFont="1" applyFill="1" applyBorder="1"/>
    <xf numFmtId="37" fontId="0" fillId="0" borderId="0" xfId="0" applyNumberFormat="1" applyFont="1" applyFill="1" applyBorder="1" applyProtection="1"/>
    <xf numFmtId="0" fontId="3" fillId="0" borderId="0" xfId="0" applyFont="1" applyFill="1" applyBorder="1" applyAlignment="1" applyProtection="1">
      <alignment horizontal="left" vertical="top"/>
    </xf>
    <xf numFmtId="0" fontId="11" fillId="0" borderId="0" xfId="0" applyFont="1"/>
    <xf numFmtId="0" fontId="4" fillId="0" borderId="8" xfId="0" applyFont="1" applyFill="1" applyBorder="1" applyAlignment="1">
      <alignment vertical="center"/>
    </xf>
    <xf numFmtId="0" fontId="4" fillId="0" borderId="9" xfId="0" applyFont="1" applyFill="1" applyBorder="1" applyAlignment="1">
      <alignment vertical="center"/>
    </xf>
    <xf numFmtId="41" fontId="4" fillId="0" borderId="0" xfId="0" applyNumberFormat="1" applyFont="1" applyBorder="1"/>
    <xf numFmtId="41" fontId="4" fillId="0" borderId="0" xfId="0" applyNumberFormat="1" applyFont="1" applyBorder="1" applyProtection="1"/>
    <xf numFmtId="41" fontId="4" fillId="0" borderId="11" xfId="0" applyNumberFormat="1" applyFont="1" applyBorder="1" applyProtection="1"/>
    <xf numFmtId="0" fontId="4" fillId="0" borderId="1" xfId="0" applyFont="1" applyBorder="1" applyAlignment="1">
      <alignment horizontal="distributed" vertical="distributed" indent="1"/>
    </xf>
    <xf numFmtId="0" fontId="4" fillId="0" borderId="0" xfId="0" applyFont="1" applyBorder="1" applyAlignment="1">
      <alignment horizontal="distributed" vertical="distributed" indent="1"/>
    </xf>
    <xf numFmtId="37" fontId="11" fillId="0" borderId="0" xfId="0" applyNumberFormat="1" applyFont="1" applyBorder="1" applyProtection="1"/>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41" fontId="8" fillId="0" borderId="12" xfId="0" applyNumberFormat="1" applyFont="1" applyBorder="1" applyProtection="1"/>
    <xf numFmtId="0" fontId="4" fillId="0" borderId="13" xfId="0" applyFont="1" applyBorder="1" applyAlignment="1" applyProtection="1">
      <alignment horizontal="center" vertical="center"/>
    </xf>
    <xf numFmtId="0" fontId="4" fillId="0" borderId="15" xfId="0" applyFont="1" applyBorder="1" applyAlignment="1">
      <alignment vertical="center"/>
    </xf>
    <xf numFmtId="41" fontId="0" fillId="0" borderId="0" xfId="0" applyNumberFormat="1" applyFont="1" applyFill="1"/>
    <xf numFmtId="41" fontId="4" fillId="0" borderId="16" xfId="0" applyNumberFormat="1" applyFont="1" applyFill="1" applyBorder="1" applyProtection="1"/>
    <xf numFmtId="41" fontId="4" fillId="0" borderId="0" xfId="0" applyNumberFormat="1" applyFont="1" applyFill="1" applyBorder="1" applyProtection="1"/>
    <xf numFmtId="41" fontId="4" fillId="0" borderId="11" xfId="0" applyNumberFormat="1" applyFont="1" applyFill="1" applyBorder="1" applyProtection="1"/>
    <xf numFmtId="37" fontId="4" fillId="0" borderId="1" xfId="0" applyNumberFormat="1" applyFont="1" applyFill="1" applyBorder="1" applyAlignment="1" applyProtection="1">
      <alignment horizontal="distributed" vertical="distributed"/>
    </xf>
    <xf numFmtId="0" fontId="4" fillId="0" borderId="0" xfId="0" applyFont="1" applyFill="1" applyBorder="1" applyAlignment="1" applyProtection="1">
      <alignment horizontal="distributed" vertical="distributed" indent="1" justifyLastLine="1"/>
    </xf>
    <xf numFmtId="0" fontId="4" fillId="0" borderId="0" xfId="0" applyFont="1" applyFill="1" applyBorder="1" applyAlignment="1">
      <alignment horizontal="distributed" vertical="distributed" indent="1" justifyLastLine="1"/>
    </xf>
    <xf numFmtId="0" fontId="11" fillId="0" borderId="0" xfId="0" applyFont="1" applyFill="1"/>
    <xf numFmtId="0" fontId="11" fillId="0" borderId="0" xfId="0" applyFont="1" applyFill="1" applyBorder="1"/>
    <xf numFmtId="37" fontId="11" fillId="0" borderId="0" xfId="0" applyNumberFormat="1" applyFont="1" applyFill="1" applyBorder="1" applyProtection="1"/>
    <xf numFmtId="41" fontId="8" fillId="0" borderId="17" xfId="0" applyNumberFormat="1" applyFont="1" applyFill="1" applyBorder="1" applyProtection="1"/>
    <xf numFmtId="41" fontId="8" fillId="0" borderId="18" xfId="0" applyNumberFormat="1" applyFont="1" applyFill="1" applyBorder="1" applyProtection="1"/>
    <xf numFmtId="0" fontId="4" fillId="0" borderId="0" xfId="0" applyFont="1" applyFill="1" applyAlignment="1">
      <alignment vertical="center"/>
    </xf>
    <xf numFmtId="0" fontId="4" fillId="0" borderId="0" xfId="0" applyFont="1" applyFill="1" applyBorder="1" applyAlignment="1">
      <alignment vertical="center"/>
    </xf>
    <xf numFmtId="37" fontId="4" fillId="0" borderId="0" xfId="0" applyNumberFormat="1" applyFont="1" applyFill="1" applyBorder="1" applyAlignment="1" applyProtection="1">
      <alignment vertical="center"/>
    </xf>
    <xf numFmtId="41" fontId="4" fillId="0" borderId="11" xfId="0" applyNumberFormat="1" applyFont="1" applyFill="1" applyBorder="1" applyAlignment="1" applyProtection="1">
      <alignment vertical="center"/>
    </xf>
    <xf numFmtId="41" fontId="4" fillId="0" borderId="0" xfId="0" applyNumberFormat="1" applyFont="1" applyFill="1" applyBorder="1" applyAlignment="1" applyProtection="1">
      <alignment vertical="center"/>
    </xf>
    <xf numFmtId="37" fontId="4" fillId="0" borderId="1" xfId="0" applyNumberFormat="1" applyFont="1" applyFill="1" applyBorder="1" applyAlignment="1" applyProtection="1">
      <alignment horizontal="distributed" vertical="center"/>
    </xf>
    <xf numFmtId="41" fontId="8" fillId="0" borderId="17" xfId="0" applyNumberFormat="1" applyFont="1" applyFill="1" applyBorder="1" applyAlignment="1" applyProtection="1">
      <alignment vertical="center"/>
    </xf>
    <xf numFmtId="41" fontId="8" fillId="0" borderId="18" xfId="0" applyNumberFormat="1" applyFont="1" applyFill="1" applyBorder="1" applyAlignment="1" applyProtection="1">
      <alignment vertical="center"/>
    </xf>
    <xf numFmtId="37" fontId="4" fillId="0" borderId="1" xfId="0" applyNumberFormat="1" applyFont="1" applyFill="1" applyBorder="1" applyProtection="1"/>
    <xf numFmtId="0" fontId="4" fillId="0" borderId="0" xfId="0" applyFont="1" applyFill="1" applyBorder="1"/>
    <xf numFmtId="0" fontId="4" fillId="0" borderId="8" xfId="0" applyFont="1" applyFill="1" applyBorder="1"/>
    <xf numFmtId="0" fontId="4" fillId="0" borderId="9" xfId="0" applyFont="1" applyFill="1" applyBorder="1"/>
    <xf numFmtId="41" fontId="4" fillId="0" borderId="16" xfId="0" applyNumberFormat="1" applyFont="1" applyFill="1" applyBorder="1" applyAlignment="1" applyProtection="1"/>
    <xf numFmtId="0" fontId="4" fillId="0" borderId="0" xfId="0" applyFont="1" applyFill="1" applyBorder="1" applyAlignment="1" applyProtection="1">
      <alignment horizontal="center" vertical="center" justifyLastLine="1"/>
    </xf>
    <xf numFmtId="41" fontId="4" fillId="0" borderId="0" xfId="0" applyNumberFormat="1" applyFont="1" applyFill="1" applyBorder="1" applyAlignment="1" applyProtection="1"/>
    <xf numFmtId="41" fontId="4" fillId="0" borderId="11" xfId="0" applyNumberFormat="1" applyFont="1" applyFill="1" applyBorder="1" applyAlignment="1" applyProtection="1"/>
    <xf numFmtId="37" fontId="4" fillId="0" borderId="0" xfId="0" applyNumberFormat="1" applyFont="1" applyFill="1" applyBorder="1" applyAlignment="1" applyProtection="1">
      <alignment horizontal="distributed" vertical="center"/>
    </xf>
    <xf numFmtId="41" fontId="4" fillId="0" borderId="0" xfId="0" applyNumberFormat="1" applyFont="1" applyFill="1" applyBorder="1" applyAlignment="1" applyProtection="1">
      <alignment horizontal="right"/>
    </xf>
    <xf numFmtId="41" fontId="4" fillId="0" borderId="11" xfId="0" applyNumberFormat="1" applyFont="1" applyFill="1" applyBorder="1" applyAlignment="1" applyProtection="1">
      <alignment horizontal="right"/>
    </xf>
    <xf numFmtId="37" fontId="4" fillId="0" borderId="0" xfId="0" applyNumberFormat="1" applyFont="1" applyFill="1" applyBorder="1" applyProtection="1"/>
    <xf numFmtId="41" fontId="8" fillId="0" borderId="17" xfId="0" applyNumberFormat="1" applyFont="1" applyFill="1" applyBorder="1" applyAlignment="1" applyProtection="1"/>
    <xf numFmtId="41" fontId="8" fillId="0" borderId="18" xfId="0" applyNumberFormat="1" applyFont="1" applyFill="1" applyBorder="1" applyAlignment="1" applyProtection="1"/>
    <xf numFmtId="0" fontId="0" fillId="0" borderId="0" xfId="0" applyFont="1" applyFill="1" applyAlignment="1">
      <alignment vertical="center"/>
    </xf>
    <xf numFmtId="41" fontId="0" fillId="0" borderId="0" xfId="0" applyNumberFormat="1" applyFont="1"/>
    <xf numFmtId="0" fontId="0" fillId="0" borderId="0" xfId="0" applyFont="1" applyAlignment="1">
      <alignment vertical="center"/>
    </xf>
    <xf numFmtId="0" fontId="0" fillId="0" borderId="0" xfId="0" applyFont="1" applyBorder="1" applyAlignment="1" applyProtection="1">
      <alignment horizontal="left" vertical="center"/>
    </xf>
    <xf numFmtId="0" fontId="0" fillId="0" borderId="0" xfId="0" applyFont="1" applyBorder="1" applyAlignment="1">
      <alignment vertical="center"/>
    </xf>
    <xf numFmtId="0" fontId="0" fillId="0" borderId="0" xfId="0" applyFont="1" applyBorder="1" applyAlignment="1" applyProtection="1">
      <alignment horizontal="left"/>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xf>
    <xf numFmtId="41" fontId="4" fillId="0" borderId="16" xfId="0" applyNumberFormat="1" applyFont="1" applyFill="1" applyBorder="1" applyAlignment="1" applyProtection="1">
      <alignment vertical="center"/>
    </xf>
    <xf numFmtId="0" fontId="0" fillId="0" borderId="0" xfId="0" applyFont="1" applyAlignment="1">
      <alignment horizontal="left"/>
    </xf>
    <xf numFmtId="0" fontId="1" fillId="0" borderId="0" xfId="0" applyFont="1" applyFill="1" applyBorder="1" applyAlignment="1" applyProtection="1"/>
    <xf numFmtId="0" fontId="3" fillId="0" borderId="0" xfId="0" applyFont="1" applyFill="1" applyBorder="1" applyAlignment="1" applyProtection="1">
      <alignment horizontal="right"/>
    </xf>
    <xf numFmtId="0" fontId="15" fillId="0" borderId="0" xfId="0" applyFont="1" applyBorder="1" applyAlignment="1" applyProtection="1">
      <alignment horizontal="left"/>
    </xf>
    <xf numFmtId="37" fontId="3" fillId="0" borderId="0" xfId="0" applyNumberFormat="1" applyFont="1" applyAlignment="1"/>
    <xf numFmtId="37" fontId="3" fillId="0" borderId="0" xfId="0" applyNumberFormat="1" applyFont="1" applyBorder="1" applyAlignment="1"/>
    <xf numFmtId="37" fontId="3" fillId="0" borderId="32" xfId="0" applyNumberFormat="1" applyFont="1" applyBorder="1" applyAlignment="1" applyProtection="1">
      <alignment horizontal="right"/>
    </xf>
    <xf numFmtId="37" fontId="3" fillId="0" borderId="18" xfId="0" applyNumberFormat="1" applyFont="1" applyBorder="1" applyAlignment="1" applyProtection="1">
      <alignment horizontal="right"/>
    </xf>
    <xf numFmtId="37" fontId="3" fillId="0" borderId="17" xfId="0" applyNumberFormat="1" applyFont="1" applyBorder="1" applyAlignment="1" applyProtection="1">
      <alignment horizontal="right"/>
    </xf>
    <xf numFmtId="0" fontId="4" fillId="0" borderId="14" xfId="0" applyFont="1" applyBorder="1" applyAlignment="1" applyProtection="1">
      <alignment horizontal="center" vertical="center"/>
    </xf>
    <xf numFmtId="41"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distributed"/>
    </xf>
    <xf numFmtId="37" fontId="4" fillId="0" borderId="4" xfId="0" applyNumberFormat="1" applyFont="1" applyFill="1" applyBorder="1" applyAlignment="1" applyProtection="1">
      <alignment horizontal="center" vertical="center"/>
    </xf>
    <xf numFmtId="0" fontId="0" fillId="0" borderId="0" xfId="0" applyFont="1" applyFill="1" applyBorder="1"/>
    <xf numFmtId="37" fontId="4" fillId="0" borderId="3" xfId="0" applyNumberFormat="1" applyFont="1" applyFill="1" applyBorder="1" applyAlignment="1" applyProtection="1">
      <alignment horizontal="center" vertical="center"/>
    </xf>
    <xf numFmtId="0" fontId="4" fillId="0" borderId="0" xfId="0" applyFont="1" applyBorder="1" applyAlignment="1" applyProtection="1">
      <alignment horizontal="left" vertical="center"/>
    </xf>
    <xf numFmtId="0" fontId="4" fillId="0" borderId="1" xfId="0" applyFont="1" applyBorder="1" applyAlignment="1" applyProtection="1">
      <alignment horizontal="left" vertical="center"/>
    </xf>
    <xf numFmtId="41" fontId="4" fillId="0" borderId="0" xfId="0" applyNumberFormat="1" applyFont="1" applyBorder="1" applyAlignment="1" applyProtection="1">
      <alignment horizontal="right"/>
    </xf>
    <xf numFmtId="0" fontId="3" fillId="0" borderId="0" xfId="0" applyFont="1" applyBorder="1" applyAlignment="1" applyProtection="1">
      <alignment horizontal="right"/>
    </xf>
    <xf numFmtId="37" fontId="3" fillId="0" borderId="0" xfId="0" applyNumberFormat="1" applyFont="1" applyBorder="1" applyAlignment="1" applyProtection="1">
      <alignment horizontal="right"/>
    </xf>
    <xf numFmtId="0" fontId="0" fillId="0" borderId="0" xfId="0" applyFont="1" applyBorder="1" applyAlignment="1">
      <alignment horizontal="right"/>
    </xf>
    <xf numFmtId="0" fontId="1" fillId="0" borderId="0" xfId="0" applyFont="1" applyBorder="1" applyAlignment="1" applyProtection="1">
      <alignment horizontal="left"/>
    </xf>
    <xf numFmtId="43" fontId="0" fillId="0" borderId="0" xfId="0" applyNumberFormat="1" applyFont="1"/>
    <xf numFmtId="37" fontId="4" fillId="0" borderId="36" xfId="0" applyNumberFormat="1" applyFont="1" applyFill="1" applyBorder="1" applyAlignment="1" applyProtection="1">
      <alignment horizontal="distributed"/>
    </xf>
    <xf numFmtId="0" fontId="4" fillId="0" borderId="32" xfId="0" applyFont="1" applyFill="1" applyBorder="1" applyAlignment="1">
      <alignment horizontal="distributed"/>
    </xf>
    <xf numFmtId="0" fontId="4" fillId="0" borderId="39" xfId="0" applyFont="1" applyFill="1" applyBorder="1" applyAlignment="1">
      <alignment vertical="center"/>
    </xf>
    <xf numFmtId="0" fontId="4" fillId="0" borderId="31" xfId="0" applyFont="1" applyFill="1" applyBorder="1" applyAlignment="1">
      <alignment vertical="center"/>
    </xf>
    <xf numFmtId="0" fontId="0" fillId="0" borderId="32" xfId="0" applyFont="1" applyFill="1" applyBorder="1"/>
    <xf numFmtId="37" fontId="0" fillId="0" borderId="31" xfId="0" applyNumberFormat="1" applyFont="1" applyBorder="1" applyProtection="1"/>
    <xf numFmtId="0" fontId="0" fillId="0" borderId="31" xfId="0" applyFont="1" applyBorder="1"/>
    <xf numFmtId="0" fontId="0" fillId="0" borderId="32" xfId="0" applyFont="1" applyBorder="1"/>
    <xf numFmtId="177" fontId="0" fillId="0" borderId="0" xfId="2" applyNumberFormat="1" applyFont="1" applyFill="1" applyBorder="1" applyProtection="1"/>
    <xf numFmtId="41" fontId="4" fillId="0" borderId="32" xfId="0" applyNumberFormat="1" applyFont="1" applyFill="1" applyBorder="1" applyProtection="1"/>
    <xf numFmtId="37" fontId="4" fillId="0" borderId="36" xfId="0" applyNumberFormat="1" applyFont="1" applyFill="1" applyBorder="1" applyAlignment="1" applyProtection="1">
      <alignment horizontal="distributed" vertical="distributed"/>
    </xf>
    <xf numFmtId="0" fontId="4" fillId="0" borderId="32" xfId="0" applyFont="1" applyFill="1" applyBorder="1" applyAlignment="1">
      <alignment horizontal="distributed" vertical="distributed" indent="2" justifyLastLine="1"/>
    </xf>
    <xf numFmtId="37" fontId="3" fillId="0" borderId="32" xfId="0" applyNumberFormat="1" applyFont="1" applyFill="1" applyBorder="1" applyAlignment="1" applyProtection="1">
      <alignment horizontal="right"/>
    </xf>
    <xf numFmtId="37" fontId="0" fillId="0" borderId="32" xfId="0" applyNumberFormat="1" applyFont="1" applyFill="1" applyBorder="1" applyProtection="1"/>
    <xf numFmtId="37" fontId="0" fillId="0" borderId="31" xfId="0" applyNumberFormat="1" applyFont="1" applyFill="1" applyBorder="1" applyProtection="1"/>
    <xf numFmtId="0" fontId="0" fillId="0" borderId="31" xfId="0" applyFont="1" applyFill="1" applyBorder="1"/>
    <xf numFmtId="10" fontId="4" fillId="0" borderId="0" xfId="2" applyNumberFormat="1" applyFont="1" applyFill="1" applyBorder="1" applyAlignment="1" applyProtection="1">
      <alignment vertical="center"/>
    </xf>
    <xf numFmtId="41" fontId="4" fillId="0" borderId="32" xfId="0" applyNumberFormat="1" applyFont="1" applyFill="1" applyBorder="1" applyAlignment="1" applyProtection="1">
      <alignment vertical="center"/>
    </xf>
    <xf numFmtId="37" fontId="4" fillId="0" borderId="36" xfId="0" applyNumberFormat="1" applyFont="1" applyFill="1" applyBorder="1" applyAlignment="1" applyProtection="1">
      <alignment horizontal="distributed" vertical="center"/>
    </xf>
    <xf numFmtId="0" fontId="4" fillId="0" borderId="32" xfId="0" applyFont="1" applyFill="1" applyBorder="1" applyAlignment="1">
      <alignment horizontal="distributed" vertical="center"/>
    </xf>
    <xf numFmtId="0" fontId="4" fillId="0" borderId="32" xfId="0" applyFont="1" applyFill="1" applyBorder="1" applyAlignment="1" applyProtection="1">
      <alignment horizontal="distributed" vertical="distributed" indent="1" justifyLastLine="1"/>
    </xf>
    <xf numFmtId="0" fontId="4" fillId="0" borderId="39" xfId="0" applyFont="1" applyFill="1" applyBorder="1"/>
    <xf numFmtId="0" fontId="4" fillId="0" borderId="31" xfId="0" applyFont="1" applyFill="1" applyBorder="1"/>
    <xf numFmtId="41" fontId="4" fillId="0" borderId="32" xfId="0" applyNumberFormat="1" applyFont="1" applyFill="1" applyBorder="1" applyAlignment="1" applyProtection="1"/>
    <xf numFmtId="37" fontId="4" fillId="0" borderId="32" xfId="0" applyNumberFormat="1" applyFont="1" applyFill="1" applyBorder="1" applyAlignment="1" applyProtection="1">
      <alignment horizontal="distributed" vertical="center"/>
    </xf>
    <xf numFmtId="41" fontId="0" fillId="0" borderId="31" xfId="0" applyNumberFormat="1" applyFont="1" applyFill="1" applyBorder="1"/>
    <xf numFmtId="37" fontId="3" fillId="0" borderId="31" xfId="0" applyNumberFormat="1" applyFont="1" applyBorder="1" applyAlignment="1" applyProtection="1"/>
    <xf numFmtId="0" fontId="6" fillId="0" borderId="31" xfId="0" applyFont="1" applyBorder="1"/>
    <xf numFmtId="0" fontId="1" fillId="0" borderId="32" xfId="0" applyNumberFormat="1" applyFont="1" applyBorder="1" applyAlignment="1" applyProtection="1"/>
    <xf numFmtId="37" fontId="5" fillId="0" borderId="31" xfId="0" applyNumberFormat="1" applyFont="1" applyBorder="1" applyAlignment="1" applyProtection="1">
      <alignment vertical="top"/>
    </xf>
    <xf numFmtId="37" fontId="3" fillId="0" borderId="34" xfId="0" applyNumberFormat="1" applyFont="1" applyBorder="1" applyAlignment="1" applyProtection="1"/>
    <xf numFmtId="41" fontId="3" fillId="0" borderId="34" xfId="0" applyNumberFormat="1" applyFont="1" applyBorder="1" applyAlignment="1" applyProtection="1"/>
    <xf numFmtId="0" fontId="1" fillId="0" borderId="32" xfId="0" applyFont="1" applyBorder="1" applyAlignment="1" applyProtection="1"/>
    <xf numFmtId="0" fontId="3" fillId="0" borderId="42" xfId="0" applyFont="1" applyBorder="1" applyAlignment="1" applyProtection="1">
      <alignment horizontal="right"/>
    </xf>
    <xf numFmtId="37" fontId="3" fillId="0" borderId="36" xfId="0" applyNumberFormat="1" applyFont="1" applyBorder="1" applyAlignment="1" applyProtection="1">
      <alignment horizontal="right"/>
    </xf>
    <xf numFmtId="37" fontId="3" fillId="0" borderId="1" xfId="0" applyNumberFormat="1" applyFont="1" applyBorder="1" applyAlignment="1" applyProtection="1">
      <alignment horizontal="right"/>
    </xf>
    <xf numFmtId="3" fontId="4" fillId="0" borderId="46" xfId="0" applyNumberFormat="1" applyFont="1" applyBorder="1" applyAlignment="1" applyProtection="1">
      <alignment vertical="center"/>
    </xf>
    <xf numFmtId="37" fontId="3" fillId="0" borderId="19" xfId="0" applyNumberFormat="1" applyFont="1" applyBorder="1" applyAlignment="1" applyProtection="1">
      <alignment horizontal="right"/>
    </xf>
    <xf numFmtId="37" fontId="3" fillId="0" borderId="33" xfId="0" applyNumberFormat="1" applyFont="1" applyBorder="1" applyAlignment="1" applyProtection="1">
      <alignment horizontal="center" vertical="center"/>
    </xf>
    <xf numFmtId="37" fontId="3" fillId="0" borderId="0" xfId="0" applyNumberFormat="1" applyFont="1" applyBorder="1" applyAlignment="1" applyProtection="1">
      <alignment horizontal="center" vertical="center"/>
    </xf>
    <xf numFmtId="0" fontId="0" fillId="0" borderId="32" xfId="0" applyFont="1" applyBorder="1" applyAlignment="1">
      <alignment horizontal="right"/>
    </xf>
    <xf numFmtId="0" fontId="3" fillId="0" borderId="32" xfId="0" applyFont="1" applyBorder="1" applyAlignment="1" applyProtection="1">
      <alignment horizontal="right"/>
    </xf>
    <xf numFmtId="0" fontId="16" fillId="0" borderId="32" xfId="0" applyFont="1" applyBorder="1" applyAlignment="1" applyProtection="1">
      <alignment horizontal="right"/>
    </xf>
    <xf numFmtId="0" fontId="11" fillId="0" borderId="32" xfId="0" applyFont="1" applyBorder="1"/>
    <xf numFmtId="0" fontId="1" fillId="0" borderId="32" xfId="0" applyFont="1" applyBorder="1"/>
    <xf numFmtId="0" fontId="0" fillId="0" borderId="42" xfId="0" applyFont="1" applyBorder="1"/>
    <xf numFmtId="0" fontId="18" fillId="0" borderId="0" xfId="0" applyFont="1" applyBorder="1" applyAlignment="1"/>
    <xf numFmtId="0" fontId="0" fillId="0" borderId="0" xfId="0" applyAlignment="1">
      <alignment horizontal="left" vertical="top" wrapText="1"/>
    </xf>
    <xf numFmtId="0" fontId="0" fillId="0" borderId="0" xfId="0" applyAlignment="1">
      <alignment horizontal="left" vertical="top"/>
    </xf>
    <xf numFmtId="0" fontId="3" fillId="0" borderId="31" xfId="0" applyFont="1" applyBorder="1" applyAlignment="1" applyProtection="1">
      <alignment horizontal="left" vertical="top"/>
    </xf>
    <xf numFmtId="37" fontId="3" fillId="0" borderId="31" xfId="0" applyNumberFormat="1" applyFont="1" applyBorder="1" applyAlignment="1" applyProtection="1">
      <alignment horizontal="right"/>
    </xf>
    <xf numFmtId="41" fontId="4" fillId="0" borderId="0" xfId="0" applyNumberFormat="1" applyFont="1" applyBorder="1" applyAlignment="1" applyProtection="1">
      <alignment horizontal="center"/>
    </xf>
    <xf numFmtId="0" fontId="4" fillId="0" borderId="32" xfId="0" applyFont="1" applyBorder="1" applyAlignment="1" applyProtection="1">
      <alignment horizontal="distributed" indent="1"/>
    </xf>
    <xf numFmtId="0" fontId="4" fillId="0" borderId="36" xfId="0" applyFont="1" applyBorder="1" applyAlignment="1" applyProtection="1">
      <alignment horizontal="distributed" indent="1"/>
    </xf>
    <xf numFmtId="41" fontId="4" fillId="0" borderId="16" xfId="0" applyNumberFormat="1" applyFont="1" applyBorder="1" applyAlignment="1" applyProtection="1">
      <alignment horizontal="center"/>
    </xf>
    <xf numFmtId="41" fontId="4" fillId="0" borderId="32" xfId="0" applyNumberFormat="1" applyFont="1" applyBorder="1" applyAlignment="1" applyProtection="1">
      <alignment horizontal="center"/>
    </xf>
    <xf numFmtId="0" fontId="4" fillId="0" borderId="0" xfId="0" applyFont="1" applyBorder="1" applyAlignment="1" applyProtection="1">
      <alignment horizontal="distributed" indent="1"/>
    </xf>
    <xf numFmtId="0" fontId="4" fillId="0" borderId="1" xfId="0" applyFont="1" applyBorder="1" applyAlignment="1" applyProtection="1">
      <alignment horizontal="distributed" indent="1"/>
    </xf>
    <xf numFmtId="41" fontId="4" fillId="0" borderId="11" xfId="0" applyNumberFormat="1" applyFont="1" applyBorder="1" applyAlignment="1" applyProtection="1">
      <alignment horizontal="center"/>
    </xf>
    <xf numFmtId="0" fontId="1" fillId="0" borderId="32" xfId="0" applyFont="1" applyBorder="1" applyAlignment="1" applyProtection="1">
      <alignment horizontal="left"/>
    </xf>
    <xf numFmtId="0" fontId="3" fillId="0" borderId="32" xfId="0" applyFont="1" applyBorder="1" applyAlignment="1" applyProtection="1">
      <alignment horizontal="right"/>
    </xf>
    <xf numFmtId="0" fontId="4" fillId="0" borderId="14" xfId="0" applyFont="1" applyBorder="1" applyAlignment="1" applyProtection="1">
      <alignment horizontal="center" vertical="center"/>
    </xf>
    <xf numFmtId="41" fontId="4" fillId="0" borderId="34" xfId="0" applyNumberFormat="1" applyFont="1" applyBorder="1" applyAlignment="1" applyProtection="1">
      <alignment horizontal="center"/>
    </xf>
    <xf numFmtId="0" fontId="4" fillId="0" borderId="21" xfId="0" applyFont="1" applyBorder="1" applyAlignment="1" applyProtection="1">
      <alignment horizontal="center" vertical="center"/>
    </xf>
    <xf numFmtId="0" fontId="1" fillId="0" borderId="32" xfId="0" applyFont="1" applyFill="1" applyBorder="1" applyAlignment="1" applyProtection="1">
      <alignment horizontal="left"/>
    </xf>
    <xf numFmtId="0" fontId="3" fillId="0" borderId="32" xfId="0" applyFont="1" applyFill="1" applyBorder="1" applyAlignment="1" applyProtection="1">
      <alignment horizontal="right"/>
    </xf>
    <xf numFmtId="0" fontId="13" fillId="0" borderId="21"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8" xfId="0" applyFont="1" applyFill="1" applyBorder="1" applyAlignment="1">
      <alignment horizontal="center" vertical="center"/>
    </xf>
    <xf numFmtId="0" fontId="0" fillId="0" borderId="17" xfId="0" applyFont="1" applyFill="1" applyBorder="1"/>
    <xf numFmtId="0" fontId="0" fillId="0" borderId="19" xfId="0" applyFont="1" applyFill="1" applyBorder="1"/>
    <xf numFmtId="0" fontId="4" fillId="0" borderId="2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33" xfId="0" applyFont="1" applyBorder="1" applyAlignment="1" applyProtection="1">
      <alignment horizontal="center" vertical="center"/>
    </xf>
    <xf numFmtId="41" fontId="8" fillId="0" borderId="17" xfId="0" applyNumberFormat="1" applyFont="1" applyBorder="1" applyAlignment="1" applyProtection="1">
      <alignment horizontal="center"/>
    </xf>
    <xf numFmtId="0" fontId="4" fillId="0" borderId="3"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 xfId="0" applyFont="1" applyBorder="1" applyAlignment="1" applyProtection="1">
      <alignment horizontal="center" vertical="center"/>
    </xf>
    <xf numFmtId="38" fontId="0" fillId="0" borderId="18" xfId="1" applyFont="1" applyFill="1" applyBorder="1" applyAlignment="1">
      <alignment vertical="center"/>
    </xf>
    <xf numFmtId="38" fontId="0" fillId="0" borderId="17" xfId="1" applyFont="1" applyFill="1" applyBorder="1" applyAlignment="1">
      <alignment vertical="center"/>
    </xf>
    <xf numFmtId="38" fontId="0" fillId="0" borderId="11" xfId="1" applyFont="1" applyFill="1" applyBorder="1" applyAlignment="1">
      <alignment vertical="center"/>
    </xf>
    <xf numFmtId="38" fontId="0" fillId="0" borderId="0" xfId="1" applyFont="1" applyFill="1" applyBorder="1" applyAlignment="1">
      <alignment vertical="center"/>
    </xf>
    <xf numFmtId="0" fontId="8" fillId="0" borderId="17" xfId="0" applyFont="1" applyBorder="1" applyAlignment="1" applyProtection="1">
      <alignment horizontal="distributed" indent="1"/>
    </xf>
    <xf numFmtId="0" fontId="8" fillId="0" borderId="19" xfId="0" applyFont="1" applyBorder="1" applyAlignment="1" applyProtection="1">
      <alignment horizontal="distributed" indent="1"/>
    </xf>
    <xf numFmtId="41" fontId="8" fillId="0" borderId="18" xfId="0" applyNumberFormat="1" applyFont="1" applyBorder="1" applyAlignment="1" applyProtection="1">
      <alignment horizontal="center"/>
    </xf>
    <xf numFmtId="41" fontId="4" fillId="0" borderId="0" xfId="0" applyNumberFormat="1" applyFont="1" applyFill="1" applyBorder="1" applyAlignment="1" applyProtection="1">
      <alignment horizontal="center"/>
    </xf>
    <xf numFmtId="37" fontId="13" fillId="0" borderId="37" xfId="0" applyNumberFormat="1" applyFont="1" applyFill="1" applyBorder="1" applyAlignment="1" applyProtection="1">
      <alignment horizontal="center" vertical="center"/>
    </xf>
    <xf numFmtId="37" fontId="13" fillId="0" borderId="31" xfId="0" applyNumberFormat="1" applyFont="1" applyFill="1" applyBorder="1" applyAlignment="1" applyProtection="1">
      <alignment horizontal="center" vertical="center"/>
    </xf>
    <xf numFmtId="37" fontId="13" fillId="0" borderId="39" xfId="0" applyNumberFormat="1" applyFont="1" applyFill="1" applyBorder="1" applyAlignment="1" applyProtection="1">
      <alignment horizontal="center" vertical="center"/>
    </xf>
    <xf numFmtId="37" fontId="13" fillId="0" borderId="4" xfId="0" applyNumberFormat="1" applyFont="1" applyFill="1" applyBorder="1" applyAlignment="1" applyProtection="1">
      <alignment horizontal="center" vertical="center"/>
    </xf>
    <xf numFmtId="37" fontId="13" fillId="0" borderId="9" xfId="0" applyNumberFormat="1" applyFont="1" applyFill="1" applyBorder="1" applyAlignment="1" applyProtection="1">
      <alignment horizontal="center" vertical="center"/>
    </xf>
    <xf numFmtId="37" fontId="13" fillId="0" borderId="8" xfId="0" applyNumberFormat="1" applyFont="1" applyFill="1" applyBorder="1" applyAlignment="1" applyProtection="1">
      <alignment horizontal="center" vertical="center"/>
    </xf>
    <xf numFmtId="41" fontId="4" fillId="0" borderId="11" xfId="0" applyNumberFormat="1" applyFont="1" applyFill="1" applyBorder="1" applyAlignment="1" applyProtection="1">
      <alignment horizontal="center"/>
    </xf>
    <xf numFmtId="177" fontId="0" fillId="0" borderId="16" xfId="0" applyNumberFormat="1" applyFont="1" applyFill="1" applyBorder="1"/>
    <xf numFmtId="177" fontId="0" fillId="0" borderId="32" xfId="0" applyNumberFormat="1" applyFont="1" applyFill="1" applyBorder="1"/>
    <xf numFmtId="41" fontId="8" fillId="0" borderId="18" xfId="0" applyNumberFormat="1" applyFont="1" applyFill="1" applyBorder="1" applyAlignment="1" applyProtection="1">
      <alignment horizontal="center"/>
    </xf>
    <xf numFmtId="41" fontId="8" fillId="0" borderId="17" xfId="0" applyNumberFormat="1" applyFont="1" applyFill="1" applyBorder="1" applyAlignment="1" applyProtection="1">
      <alignment horizontal="center"/>
    </xf>
    <xf numFmtId="0" fontId="0" fillId="0" borderId="32" xfId="0" applyFont="1" applyFill="1" applyBorder="1"/>
    <xf numFmtId="0" fontId="0" fillId="0" borderId="36" xfId="0" applyFont="1" applyFill="1" applyBorder="1"/>
    <xf numFmtId="0" fontId="4" fillId="0" borderId="0" xfId="0" applyFont="1" applyFill="1" applyBorder="1" applyAlignment="1" applyProtection="1">
      <alignment horizontal="distributed" indent="1"/>
    </xf>
    <xf numFmtId="0" fontId="4" fillId="0" borderId="1" xfId="0" applyFont="1" applyFill="1" applyBorder="1" applyAlignment="1" applyProtection="1">
      <alignment horizontal="distributed" indent="1"/>
    </xf>
    <xf numFmtId="0" fontId="4" fillId="0" borderId="0" xfId="0" applyFont="1" applyFill="1" applyBorder="1" applyAlignment="1" applyProtection="1">
      <alignment horizontal="center"/>
    </xf>
    <xf numFmtId="0" fontId="4" fillId="0" borderId="1" xfId="0" applyFont="1" applyFill="1" applyBorder="1" applyAlignment="1" applyProtection="1">
      <alignment horizontal="center"/>
    </xf>
    <xf numFmtId="41" fontId="4" fillId="0" borderId="0" xfId="0" applyNumberFormat="1" applyFont="1" applyFill="1" applyBorder="1" applyAlignment="1">
      <alignment horizontal="right"/>
    </xf>
    <xf numFmtId="41" fontId="4" fillId="0" borderId="32" xfId="0" applyNumberFormat="1" applyFont="1" applyFill="1" applyBorder="1" applyAlignment="1">
      <alignment horizontal="right"/>
    </xf>
    <xf numFmtId="41" fontId="4" fillId="0" borderId="16" xfId="0" applyNumberFormat="1" applyFont="1" applyFill="1" applyBorder="1" applyAlignment="1" applyProtection="1">
      <alignment horizontal="center"/>
    </xf>
    <xf numFmtId="41" fontId="4" fillId="0" borderId="32" xfId="0" applyNumberFormat="1" applyFont="1" applyFill="1" applyBorder="1" applyAlignment="1" applyProtection="1">
      <alignment horizontal="center"/>
    </xf>
    <xf numFmtId="0" fontId="4" fillId="0" borderId="31" xfId="0" applyFont="1" applyFill="1" applyBorder="1" applyAlignment="1">
      <alignment horizontal="center"/>
    </xf>
    <xf numFmtId="0" fontId="4" fillId="0" borderId="39" xfId="0" applyFont="1" applyFill="1" applyBorder="1" applyAlignment="1">
      <alignment horizontal="center"/>
    </xf>
    <xf numFmtId="0" fontId="4" fillId="0" borderId="9"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Border="1" applyAlignment="1" applyProtection="1">
      <alignment horizontal="distributed"/>
    </xf>
    <xf numFmtId="0" fontId="4" fillId="0" borderId="1" xfId="0" applyFont="1" applyFill="1" applyBorder="1" applyAlignment="1" applyProtection="1">
      <alignment horizontal="distributed"/>
    </xf>
    <xf numFmtId="37" fontId="4" fillId="0" borderId="37" xfId="0" applyNumberFormat="1" applyFont="1" applyFill="1" applyBorder="1" applyAlignment="1" applyProtection="1">
      <alignment horizontal="center" vertical="center"/>
    </xf>
    <xf numFmtId="37" fontId="4" fillId="0" borderId="31" xfId="0" applyNumberFormat="1" applyFont="1" applyFill="1" applyBorder="1" applyAlignment="1" applyProtection="1">
      <alignment horizontal="center" vertical="center"/>
    </xf>
    <xf numFmtId="37" fontId="4" fillId="0" borderId="39" xfId="0" applyNumberFormat="1" applyFont="1" applyFill="1" applyBorder="1" applyAlignment="1" applyProtection="1">
      <alignment horizontal="center" vertical="center"/>
    </xf>
    <xf numFmtId="37" fontId="4" fillId="0" borderId="4" xfId="0" applyNumberFormat="1" applyFont="1" applyFill="1" applyBorder="1" applyAlignment="1" applyProtection="1">
      <alignment horizontal="center" vertical="center"/>
    </xf>
    <xf numFmtId="37" fontId="4" fillId="0" borderId="9" xfId="0" applyNumberFormat="1" applyFont="1" applyFill="1" applyBorder="1" applyAlignment="1" applyProtection="1">
      <alignment horizontal="center" vertical="center"/>
    </xf>
    <xf numFmtId="37" fontId="4" fillId="0" borderId="8" xfId="0" applyNumberFormat="1" applyFont="1" applyFill="1" applyBorder="1" applyAlignment="1" applyProtection="1">
      <alignment horizontal="center" vertical="center"/>
    </xf>
    <xf numFmtId="0" fontId="8" fillId="0" borderId="17" xfId="0" applyFont="1" applyFill="1" applyBorder="1" applyAlignment="1" applyProtection="1">
      <alignment horizontal="distributed" indent="1"/>
    </xf>
    <xf numFmtId="0" fontId="8" fillId="0" borderId="19" xfId="0" applyFont="1" applyFill="1" applyBorder="1" applyAlignment="1" applyProtection="1">
      <alignment horizontal="distributed" indent="1"/>
    </xf>
    <xf numFmtId="0" fontId="0" fillId="0" borderId="0" xfId="0" applyFont="1" applyFill="1" applyBorder="1"/>
    <xf numFmtId="0" fontId="0" fillId="0" borderId="1" xfId="0" applyFont="1" applyFill="1" applyBorder="1"/>
    <xf numFmtId="38" fontId="0" fillId="0" borderId="1" xfId="1" applyFont="1" applyFill="1" applyBorder="1" applyAlignment="1">
      <alignment vertical="center"/>
    </xf>
    <xf numFmtId="41" fontId="4" fillId="0" borderId="31" xfId="0" applyNumberFormat="1" applyFont="1" applyFill="1" applyBorder="1" applyAlignment="1" applyProtection="1">
      <alignment horizontal="center"/>
    </xf>
    <xf numFmtId="0" fontId="3" fillId="0" borderId="32" xfId="0" applyFont="1" applyFill="1" applyBorder="1" applyAlignment="1">
      <alignment horizontal="right"/>
    </xf>
    <xf numFmtId="37" fontId="4" fillId="0" borderId="3" xfId="0" applyNumberFormat="1" applyFont="1" applyFill="1" applyBorder="1" applyAlignment="1" applyProtection="1">
      <alignment horizontal="center" vertical="center"/>
    </xf>
    <xf numFmtId="37" fontId="4" fillId="0" borderId="20"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center" vertical="center"/>
    </xf>
    <xf numFmtId="37" fontId="4" fillId="0" borderId="21" xfId="0" applyNumberFormat="1" applyFont="1" applyFill="1" applyBorder="1" applyAlignment="1" applyProtection="1">
      <alignment horizontal="center" vertical="center"/>
    </xf>
    <xf numFmtId="37" fontId="4" fillId="0" borderId="33" xfId="0" applyNumberFormat="1" applyFont="1" applyFill="1" applyBorder="1" applyAlignment="1" applyProtection="1">
      <alignment horizontal="center" vertical="center"/>
    </xf>
    <xf numFmtId="0" fontId="4" fillId="0" borderId="0" xfId="0" applyFont="1" applyFill="1" applyBorder="1" applyAlignment="1" applyProtection="1">
      <alignment horizontal="distributed" vertical="center" indent="1"/>
    </xf>
    <xf numFmtId="0" fontId="4" fillId="0" borderId="1" xfId="0" applyFont="1" applyFill="1" applyBorder="1" applyAlignment="1" applyProtection="1">
      <alignment horizontal="distributed" vertical="center" indent="1"/>
    </xf>
    <xf numFmtId="0" fontId="8" fillId="0" borderId="17" xfId="0" applyFont="1" applyFill="1" applyBorder="1" applyAlignment="1" applyProtection="1">
      <alignment horizontal="center"/>
    </xf>
    <xf numFmtId="0" fontId="8" fillId="0" borderId="19" xfId="0" applyFont="1" applyFill="1" applyBorder="1" applyAlignment="1" applyProtection="1">
      <alignment horizontal="center"/>
    </xf>
    <xf numFmtId="37" fontId="4" fillId="0" borderId="40" xfId="0" applyNumberFormat="1" applyFont="1" applyFill="1" applyBorder="1" applyAlignment="1" applyProtection="1">
      <alignment horizontal="center" vertical="center"/>
    </xf>
    <xf numFmtId="37" fontId="4" fillId="0" borderId="23" xfId="0" applyNumberFormat="1" applyFont="1" applyFill="1" applyBorder="1" applyAlignment="1" applyProtection="1">
      <alignment horizontal="center" vertical="center"/>
    </xf>
    <xf numFmtId="37" fontId="3" fillId="0" borderId="0" xfId="0" applyNumberFormat="1" applyFont="1" applyFill="1" applyBorder="1" applyAlignment="1" applyProtection="1">
      <alignment horizontal="right"/>
    </xf>
    <xf numFmtId="0" fontId="4" fillId="0" borderId="0" xfId="0" applyFont="1" applyFill="1" applyBorder="1" applyAlignment="1" applyProtection="1">
      <alignment horizontal="distributed" vertical="distributed" indent="1"/>
    </xf>
    <xf numFmtId="0" fontId="4" fillId="0" borderId="1" xfId="0" applyFont="1" applyFill="1" applyBorder="1" applyAlignment="1" applyProtection="1">
      <alignment horizontal="distributed" vertical="distributed" indent="1"/>
    </xf>
    <xf numFmtId="0" fontId="1"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8" fillId="0" borderId="17" xfId="0" applyFont="1" applyFill="1" applyBorder="1" applyAlignment="1" applyProtection="1">
      <alignment horizontal="center" vertical="center" justifyLastLine="1"/>
    </xf>
    <xf numFmtId="0" fontId="8" fillId="0" borderId="19" xfId="0" applyFont="1" applyFill="1" applyBorder="1" applyAlignment="1" applyProtection="1">
      <alignment horizontal="center" vertical="center" justifyLastLine="1"/>
    </xf>
    <xf numFmtId="37" fontId="3" fillId="0" borderId="31" xfId="0" applyNumberFormat="1" applyFont="1" applyFill="1" applyBorder="1" applyAlignment="1" applyProtection="1">
      <alignment horizontal="right"/>
    </xf>
    <xf numFmtId="37" fontId="3" fillId="0" borderId="32" xfId="0" applyNumberFormat="1" applyFont="1" applyBorder="1" applyAlignment="1" applyProtection="1">
      <alignment horizontal="right"/>
    </xf>
    <xf numFmtId="0" fontId="4" fillId="0" borderId="54"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4" xfId="0" applyFont="1" applyBorder="1" applyAlignment="1" applyProtection="1">
      <alignment horizontal="center" vertical="center"/>
    </xf>
    <xf numFmtId="37" fontId="4" fillId="0" borderId="21" xfId="0" applyNumberFormat="1" applyFont="1" applyBorder="1" applyAlignment="1" applyProtection="1">
      <alignment horizontal="center" vertical="center"/>
    </xf>
    <xf numFmtId="37" fontId="4" fillId="0" borderId="33" xfId="0" applyNumberFormat="1" applyFont="1" applyBorder="1" applyAlignment="1" applyProtection="1">
      <alignment horizontal="center" vertical="center"/>
    </xf>
    <xf numFmtId="37" fontId="4" fillId="0" borderId="3" xfId="0" applyNumberFormat="1" applyFont="1" applyBorder="1" applyAlignment="1" applyProtection="1">
      <alignment horizontal="center" vertical="center"/>
    </xf>
    <xf numFmtId="37" fontId="4" fillId="0" borderId="2" xfId="0" applyNumberFormat="1" applyFont="1" applyBorder="1" applyAlignment="1" applyProtection="1">
      <alignment horizontal="center" vertical="center"/>
    </xf>
    <xf numFmtId="37" fontId="5" fillId="0" borderId="3" xfId="0" applyNumberFormat="1" applyFont="1" applyBorder="1" applyAlignment="1" applyProtection="1">
      <alignment horizontal="center" vertical="center"/>
    </xf>
    <xf numFmtId="37" fontId="5" fillId="0" borderId="20" xfId="0" applyNumberFormat="1" applyFont="1" applyBorder="1" applyAlignment="1" applyProtection="1">
      <alignment horizontal="center" vertical="center"/>
    </xf>
    <xf numFmtId="0" fontId="1" fillId="0" borderId="0" xfId="0" applyFont="1" applyBorder="1" applyAlignment="1" applyProtection="1">
      <alignment horizontal="left"/>
    </xf>
    <xf numFmtId="41" fontId="4" fillId="0" borderId="32" xfId="0" applyNumberFormat="1" applyFont="1" applyFill="1" applyBorder="1" applyAlignment="1" applyProtection="1">
      <alignment horizontal="right"/>
    </xf>
    <xf numFmtId="41" fontId="4" fillId="0" borderId="36" xfId="0" applyNumberFormat="1" applyFont="1" applyFill="1" applyBorder="1" applyAlignment="1" applyProtection="1">
      <alignment horizontal="right"/>
    </xf>
    <xf numFmtId="41" fontId="4" fillId="0" borderId="16" xfId="0" applyNumberFormat="1" applyFont="1" applyFill="1" applyBorder="1" applyAlignment="1" applyProtection="1">
      <alignment horizontal="right"/>
    </xf>
    <xf numFmtId="0" fontId="4" fillId="0" borderId="32" xfId="0" applyFont="1" applyFill="1" applyBorder="1" applyAlignment="1">
      <alignment horizontal="right"/>
    </xf>
    <xf numFmtId="0" fontId="4" fillId="0" borderId="0" xfId="0" applyFont="1" applyBorder="1" applyAlignment="1" applyProtection="1">
      <alignment horizontal="center" vertical="center"/>
    </xf>
    <xf numFmtId="41" fontId="4" fillId="0" borderId="0" xfId="0" applyNumberFormat="1" applyFont="1" applyBorder="1" applyAlignment="1" applyProtection="1">
      <alignment horizontal="right"/>
    </xf>
    <xf numFmtId="0" fontId="4" fillId="0" borderId="21" xfId="0" applyFont="1" applyBorder="1" applyAlignment="1" applyProtection="1">
      <alignment horizontal="center" vertical="center" wrapText="1" shrinkToFit="1"/>
    </xf>
    <xf numFmtId="0" fontId="4" fillId="0" borderId="15" xfId="0" applyFont="1" applyBorder="1" applyAlignment="1" applyProtection="1">
      <alignment horizontal="center" vertical="center" shrinkToFit="1"/>
    </xf>
    <xf numFmtId="37" fontId="3" fillId="0" borderId="0" xfId="0" applyNumberFormat="1" applyFont="1" applyBorder="1" applyAlignment="1" applyProtection="1">
      <alignment horizontal="right"/>
    </xf>
    <xf numFmtId="0" fontId="3" fillId="0" borderId="31" xfId="0" applyFont="1" applyBorder="1" applyAlignment="1" applyProtection="1">
      <alignment horizontal="right"/>
    </xf>
    <xf numFmtId="37" fontId="3" fillId="0" borderId="0" xfId="0" applyNumberFormat="1" applyFont="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right"/>
    </xf>
    <xf numFmtId="10" fontId="4" fillId="0" borderId="0" xfId="2" applyNumberFormat="1" applyFont="1" applyBorder="1" applyAlignment="1" applyProtection="1">
      <alignment horizontal="right"/>
    </xf>
    <xf numFmtId="10" fontId="4" fillId="0" borderId="17" xfId="2" applyNumberFormat="1" applyFont="1" applyBorder="1" applyAlignment="1" applyProtection="1">
      <alignment horizontal="right"/>
    </xf>
    <xf numFmtId="41" fontId="4" fillId="0" borderId="5" xfId="0" applyNumberFormat="1" applyFont="1" applyBorder="1" applyAlignment="1" applyProtection="1">
      <alignment horizontal="right"/>
    </xf>
    <xf numFmtId="0" fontId="3" fillId="0" borderId="0" xfId="0" applyFont="1" applyFill="1" applyBorder="1" applyAlignment="1" applyProtection="1">
      <alignment horizontal="right" shrinkToFit="1"/>
    </xf>
    <xf numFmtId="0" fontId="0" fillId="0" borderId="0" xfId="0" applyFont="1" applyAlignment="1">
      <alignment horizontal="right" shrinkToFit="1"/>
    </xf>
    <xf numFmtId="0" fontId="3" fillId="0" borderId="24"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0" borderId="21" xfId="0" applyFont="1" applyBorder="1" applyAlignment="1" applyProtection="1">
      <alignment horizontal="center" vertical="center" shrinkToFit="1"/>
    </xf>
    <xf numFmtId="41" fontId="4" fillId="0" borderId="18" xfId="0" applyNumberFormat="1" applyFont="1" applyBorder="1" applyAlignment="1" applyProtection="1">
      <alignment horizontal="right"/>
    </xf>
    <xf numFmtId="41" fontId="4" fillId="0" borderId="17" xfId="0" applyNumberFormat="1" applyFont="1" applyBorder="1" applyAlignment="1" applyProtection="1">
      <alignment horizontal="right"/>
    </xf>
    <xf numFmtId="41" fontId="4" fillId="0" borderId="11" xfId="0" applyNumberFormat="1" applyFont="1" applyBorder="1" applyAlignment="1" applyProtection="1">
      <alignment horizontal="right"/>
    </xf>
    <xf numFmtId="41" fontId="4" fillId="0" borderId="27" xfId="0" applyNumberFormat="1" applyFont="1" applyBorder="1" applyAlignment="1" applyProtection="1">
      <alignment horizontal="right"/>
    </xf>
    <xf numFmtId="37" fontId="3" fillId="0" borderId="37" xfId="0" applyNumberFormat="1" applyFont="1" applyBorder="1" applyAlignment="1" applyProtection="1">
      <alignment horizontal="center"/>
    </xf>
    <xf numFmtId="37" fontId="3" fillId="0" borderId="31" xfId="0" applyNumberFormat="1" applyFont="1" applyBorder="1" applyAlignment="1" applyProtection="1">
      <alignment horizontal="center"/>
    </xf>
    <xf numFmtId="0" fontId="3" fillId="0" borderId="42" xfId="0" applyFont="1" applyBorder="1" applyAlignment="1">
      <alignment horizontal="right"/>
    </xf>
    <xf numFmtId="37" fontId="3" fillId="0" borderId="18" xfId="0" applyNumberFormat="1" applyFont="1" applyBorder="1" applyAlignment="1" applyProtection="1">
      <alignment horizontal="center"/>
    </xf>
    <xf numFmtId="37" fontId="3" fillId="0" borderId="17" xfId="0" applyNumberFormat="1" applyFont="1" applyBorder="1" applyAlignment="1" applyProtection="1">
      <alignment horizontal="center"/>
    </xf>
    <xf numFmtId="37" fontId="3" fillId="0" borderId="0" xfId="0" applyNumberFormat="1" applyFont="1" applyBorder="1" applyAlignment="1" applyProtection="1">
      <alignment horizontal="center"/>
    </xf>
    <xf numFmtId="37" fontId="3" fillId="0" borderId="32" xfId="0" applyNumberFormat="1" applyFont="1" applyBorder="1" applyAlignment="1" applyProtection="1">
      <alignment horizontal="center"/>
    </xf>
    <xf numFmtId="0" fontId="4" fillId="0" borderId="17" xfId="0"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51" xfId="0" applyFont="1" applyBorder="1" applyAlignment="1" applyProtection="1">
      <alignment horizontal="center" vertical="center" wrapText="1"/>
    </xf>
    <xf numFmtId="0" fontId="1" fillId="0" borderId="26" xfId="0" applyFont="1" applyBorder="1" applyAlignment="1" applyProtection="1">
      <alignment horizontal="left"/>
    </xf>
    <xf numFmtId="0" fontId="0" fillId="0" borderId="26" xfId="0" applyFont="1" applyBorder="1" applyAlignment="1">
      <alignment horizontal="left"/>
    </xf>
    <xf numFmtId="0" fontId="4" fillId="0" borderId="52"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10" fontId="4" fillId="0" borderId="5" xfId="2" applyNumberFormat="1" applyFont="1" applyBorder="1" applyAlignment="1" applyProtection="1">
      <alignment horizontal="right"/>
    </xf>
    <xf numFmtId="0" fontId="3" fillId="0" borderId="2" xfId="0" applyFont="1" applyBorder="1" applyAlignment="1" applyProtection="1">
      <alignment horizontal="center" vertical="center"/>
    </xf>
    <xf numFmtId="41" fontId="4" fillId="0" borderId="16" xfId="0" applyNumberFormat="1" applyFont="1" applyBorder="1" applyAlignment="1" applyProtection="1">
      <alignment horizontal="right"/>
    </xf>
    <xf numFmtId="0" fontId="4" fillId="0" borderId="33"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50" xfId="0" applyFont="1" applyBorder="1" applyAlignment="1">
      <alignment horizontal="center" vertical="center"/>
    </xf>
    <xf numFmtId="0" fontId="4" fillId="0" borderId="14" xfId="0" applyFont="1" applyBorder="1" applyAlignment="1" applyProtection="1">
      <alignment horizontal="distributed" vertical="center"/>
    </xf>
    <xf numFmtId="0" fontId="4" fillId="0" borderId="14" xfId="0" applyFont="1" applyBorder="1" applyAlignment="1"/>
    <xf numFmtId="0" fontId="4" fillId="0" borderId="21" xfId="0" applyFont="1" applyBorder="1" applyAlignment="1"/>
    <xf numFmtId="41" fontId="4" fillId="0" borderId="41" xfId="0" applyNumberFormat="1" applyFont="1" applyBorder="1" applyAlignment="1" applyProtection="1">
      <alignment horizontal="right"/>
    </xf>
    <xf numFmtId="0" fontId="4" fillId="0" borderId="41" xfId="0" applyFont="1" applyBorder="1" applyAlignment="1">
      <alignment horizontal="right"/>
    </xf>
    <xf numFmtId="0" fontId="4" fillId="0" borderId="18" xfId="0" applyFont="1" applyBorder="1" applyAlignment="1">
      <alignment horizontal="right"/>
    </xf>
    <xf numFmtId="0" fontId="3" fillId="0" borderId="0" xfId="0" applyFont="1" applyBorder="1" applyAlignment="1" applyProtection="1">
      <alignment horizontal="right"/>
    </xf>
    <xf numFmtId="41" fontId="4" fillId="0" borderId="28" xfId="0" applyNumberFormat="1" applyFont="1" applyBorder="1" applyAlignment="1" applyProtection="1">
      <alignment horizontal="right"/>
    </xf>
    <xf numFmtId="0" fontId="4" fillId="0" borderId="0" xfId="0" applyFont="1" applyBorder="1" applyAlignment="1" applyProtection="1">
      <alignment horizontal="center" vertical="top"/>
    </xf>
    <xf numFmtId="0" fontId="4" fillId="0" borderId="0" xfId="0" applyFont="1" applyBorder="1" applyAlignment="1" applyProtection="1">
      <alignment horizontal="center"/>
    </xf>
    <xf numFmtId="37" fontId="4" fillId="0" borderId="0" xfId="0" applyNumberFormat="1" applyFont="1" applyBorder="1" applyAlignment="1" applyProtection="1">
      <alignment horizontal="center"/>
    </xf>
    <xf numFmtId="0" fontId="4" fillId="0" borderId="15" xfId="0" applyFont="1" applyBorder="1" applyAlignment="1" applyProtection="1">
      <alignment horizontal="center"/>
    </xf>
    <xf numFmtId="0" fontId="4" fillId="0" borderId="14" xfId="0" applyFont="1" applyBorder="1" applyAlignment="1" applyProtection="1">
      <alignment horizontal="center"/>
    </xf>
    <xf numFmtId="0" fontId="4" fillId="0" borderId="21" xfId="0" applyFont="1" applyBorder="1" applyAlignment="1" applyProtection="1">
      <alignment horizontal="center"/>
    </xf>
    <xf numFmtId="0" fontId="4" fillId="0" borderId="2" xfId="0" applyFont="1" applyBorder="1" applyAlignment="1" applyProtection="1">
      <alignment horizontal="center" vertical="top"/>
    </xf>
    <xf numFmtId="0" fontId="4" fillId="0" borderId="24" xfId="0" applyFont="1" applyBorder="1" applyAlignment="1" applyProtection="1">
      <alignment horizontal="center" vertical="top"/>
    </xf>
    <xf numFmtId="0" fontId="4" fillId="0" borderId="3" xfId="0" applyFont="1" applyBorder="1" applyAlignment="1" applyProtection="1">
      <alignment horizontal="center" vertical="top"/>
    </xf>
    <xf numFmtId="0" fontId="0" fillId="0" borderId="32" xfId="0" applyFont="1" applyBorder="1" applyAlignment="1">
      <alignment horizontal="left"/>
    </xf>
    <xf numFmtId="37" fontId="4" fillId="0" borderId="25" xfId="0" applyNumberFormat="1" applyFont="1" applyBorder="1" applyAlignment="1" applyProtection="1">
      <alignment horizontal="right"/>
    </xf>
    <xf numFmtId="37" fontId="4" fillId="0" borderId="12" xfId="0" applyNumberFormat="1" applyFont="1" applyBorder="1" applyAlignment="1" applyProtection="1">
      <alignment horizontal="right"/>
    </xf>
    <xf numFmtId="0" fontId="4" fillId="0" borderId="5" xfId="0" applyFont="1" applyBorder="1" applyAlignment="1" applyProtection="1">
      <alignment horizontal="left" vertical="center"/>
    </xf>
    <xf numFmtId="0" fontId="4" fillId="0" borderId="7" xfId="0" applyFont="1" applyBorder="1" applyAlignment="1" applyProtection="1">
      <alignment horizontal="left" vertical="center"/>
    </xf>
    <xf numFmtId="0" fontId="14" fillId="0" borderId="32" xfId="0" applyFont="1" applyBorder="1" applyAlignment="1">
      <alignment horizontal="left"/>
    </xf>
    <xf numFmtId="0" fontId="3" fillId="0" borderId="32" xfId="0" applyFont="1" applyBorder="1" applyAlignment="1">
      <alignment horizontal="right"/>
    </xf>
    <xf numFmtId="0" fontId="3" fillId="0" borderId="42" xfId="0" applyFont="1" applyBorder="1" applyAlignment="1" applyProtection="1">
      <alignment horizontal="right"/>
    </xf>
    <xf numFmtId="0" fontId="0" fillId="0" borderId="42" xfId="0" applyFont="1" applyBorder="1" applyAlignment="1">
      <alignment horizontal="right"/>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41" xfId="0" applyFont="1" applyBorder="1" applyAlignment="1">
      <alignment horizontal="center" vertical="center"/>
    </xf>
    <xf numFmtId="41" fontId="4" fillId="0" borderId="50" xfId="0" applyNumberFormat="1" applyFont="1" applyBorder="1" applyAlignment="1" applyProtection="1">
      <alignment horizontal="right"/>
    </xf>
    <xf numFmtId="0" fontId="4" fillId="0" borderId="50" xfId="0" applyFont="1" applyBorder="1" applyAlignment="1">
      <alignment horizontal="right"/>
    </xf>
    <xf numFmtId="0" fontId="4" fillId="0" borderId="38" xfId="0" applyFont="1" applyBorder="1" applyAlignment="1">
      <alignment horizontal="right"/>
    </xf>
    <xf numFmtId="0" fontId="4" fillId="0" borderId="20" xfId="0" applyFont="1" applyBorder="1" applyAlignment="1">
      <alignment horizontal="center" vertical="center"/>
    </xf>
    <xf numFmtId="0" fontId="4" fillId="0" borderId="2" xfId="0" applyFont="1" applyBorder="1" applyAlignment="1">
      <alignment horizontal="center" vertical="center"/>
    </xf>
    <xf numFmtId="41" fontId="4" fillId="0" borderId="26" xfId="0" applyNumberFormat="1" applyFont="1" applyBorder="1" applyAlignment="1" applyProtection="1">
      <alignment horizontal="right"/>
    </xf>
    <xf numFmtId="0" fontId="4" fillId="0" borderId="33" xfId="0" applyFont="1" applyBorder="1" applyAlignment="1">
      <alignment horizontal="center" vertical="center"/>
    </xf>
    <xf numFmtId="0" fontId="17" fillId="0" borderId="33" xfId="0" applyFont="1" applyBorder="1" applyAlignment="1" applyProtection="1">
      <alignment horizontal="center" vertical="center" wrapText="1" shrinkToFit="1"/>
    </xf>
    <xf numFmtId="0" fontId="17" fillId="0" borderId="33" xfId="0" applyFont="1" applyBorder="1" applyAlignment="1" applyProtection="1">
      <alignment horizontal="center" vertical="center" shrinkToFit="1"/>
    </xf>
    <xf numFmtId="0" fontId="17" fillId="0" borderId="49" xfId="0" applyFont="1" applyBorder="1" applyAlignment="1" applyProtection="1">
      <alignment horizontal="center" vertical="center" shrinkToFit="1"/>
    </xf>
    <xf numFmtId="0" fontId="4" fillId="0" borderId="20" xfId="0" applyFont="1" applyBorder="1" applyAlignment="1" applyProtection="1">
      <alignment horizontal="right" vertical="center"/>
    </xf>
    <xf numFmtId="0" fontId="4" fillId="0" borderId="47" xfId="0" applyFont="1" applyBorder="1" applyAlignment="1" applyProtection="1">
      <alignment horizontal="right" vertical="center"/>
    </xf>
    <xf numFmtId="3" fontId="4" fillId="0" borderId="32" xfId="0" applyNumberFormat="1" applyFont="1" applyBorder="1" applyAlignment="1" applyProtection="1">
      <alignment horizontal="right" vertical="center" shrinkToFit="1"/>
    </xf>
    <xf numFmtId="3" fontId="4" fillId="0" borderId="44" xfId="0" applyNumberFormat="1" applyFont="1" applyBorder="1" applyAlignment="1" applyProtection="1">
      <alignment horizontal="right" vertical="center" shrinkToFit="1"/>
    </xf>
    <xf numFmtId="0" fontId="4" fillId="0" borderId="35" xfId="0" applyFont="1" applyBorder="1" applyAlignment="1">
      <alignment horizontal="center" vertical="center"/>
    </xf>
    <xf numFmtId="0" fontId="4" fillId="0" borderId="45" xfId="0" applyFont="1" applyBorder="1" applyAlignment="1" applyProtection="1">
      <alignment horizontal="center" vertical="center"/>
    </xf>
    <xf numFmtId="0" fontId="4" fillId="0" borderId="1" xfId="0" applyFont="1" applyBorder="1" applyAlignment="1" applyProtection="1">
      <alignment horizontal="center" vertical="center"/>
    </xf>
    <xf numFmtId="3" fontId="4" fillId="0" borderId="43" xfId="0" applyNumberFormat="1" applyFont="1" applyBorder="1" applyAlignment="1" applyProtection="1">
      <alignment horizontal="center" vertical="center"/>
    </xf>
    <xf numFmtId="3" fontId="4" fillId="0" borderId="36" xfId="0" applyNumberFormat="1" applyFont="1" applyBorder="1" applyAlignment="1" applyProtection="1">
      <alignment horizontal="center" vertical="center"/>
    </xf>
    <xf numFmtId="0" fontId="4" fillId="0" borderId="48" xfId="0" applyFont="1" applyBorder="1" applyAlignment="1">
      <alignment horizontal="center" vertical="center" shrinkToFit="1"/>
    </xf>
    <xf numFmtId="0" fontId="4" fillId="0" borderId="39" xfId="0" applyFont="1" applyBorder="1" applyAlignment="1">
      <alignment horizontal="center" vertical="center" shrinkToFit="1"/>
    </xf>
    <xf numFmtId="37" fontId="3" fillId="0" borderId="0" xfId="0" applyNumberFormat="1" applyFont="1" applyBorder="1" applyAlignment="1" applyProtection="1">
      <alignment horizontal="left"/>
    </xf>
    <xf numFmtId="0" fontId="3" fillId="0" borderId="0" xfId="0" applyNumberFormat="1" applyFont="1" applyBorder="1" applyAlignment="1" applyProtection="1">
      <alignment horizontal="left"/>
    </xf>
    <xf numFmtId="0" fontId="3" fillId="0" borderId="0" xfId="0" applyFont="1" applyAlignment="1">
      <alignment horizontal="center"/>
    </xf>
    <xf numFmtId="0" fontId="0" fillId="0" borderId="0" xfId="0" applyFont="1" applyAlignment="1">
      <alignment horizontal="center"/>
    </xf>
    <xf numFmtId="0" fontId="3" fillId="0" borderId="0" xfId="0" applyFont="1" applyBorder="1" applyAlignment="1">
      <alignment horizontal="center"/>
    </xf>
    <xf numFmtId="37" fontId="4" fillId="0" borderId="13" xfId="0" applyNumberFormat="1" applyFont="1" applyBorder="1" applyAlignment="1" applyProtection="1">
      <alignment horizontal="right"/>
    </xf>
  </cellXfs>
  <cellStyles count="3">
    <cellStyle name="パーセント 2" xfId="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'[1]122'!$T$38</c:f>
              <c:strCache>
                <c:ptCount val="1"/>
                <c:pt idx="0">
                  <c:v>件数</c:v>
                </c:pt>
              </c:strCache>
            </c:strRef>
          </c:tx>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Lbls>
            <c:dLbl>
              <c:idx val="0"/>
              <c:tx>
                <c:rich>
                  <a:bodyPr/>
                  <a:lstStyle/>
                  <a:p>
                    <a:r>
                      <a:rPr lang="ja-JP" altLang="en-US">
                        <a:solidFill>
                          <a:sysClr val="windowText" lastClr="000000"/>
                        </a:solidFill>
                      </a:rPr>
                      <a:t>本人
</a:t>
                    </a:r>
                    <a:r>
                      <a:rPr lang="en-US" altLang="ja-JP">
                        <a:solidFill>
                          <a:sysClr val="windowText" lastClr="000000"/>
                        </a:solidFill>
                      </a:rPr>
                      <a:t>32.8%</a:t>
                    </a:r>
                    <a:endParaRPr lang="en-US" altLang="ja-JP"/>
                  </a:p>
                </c:rich>
              </c:tx>
              <c:dLblPos val="outEnd"/>
              <c:showLegendKey val="0"/>
              <c:showVal val="0"/>
              <c:showCatName val="0"/>
              <c:showSerName val="0"/>
              <c:showPercent val="0"/>
              <c:showBubbleSize val="0"/>
            </c:dLbl>
            <c:dLbl>
              <c:idx val="1"/>
              <c:tx>
                <c:rich>
                  <a:bodyPr/>
                  <a:lstStyle/>
                  <a:p>
                    <a:r>
                      <a:rPr lang="ja-JP" altLang="en-US">
                        <a:solidFill>
                          <a:sysClr val="windowText" lastClr="000000"/>
                        </a:solidFill>
                      </a:rPr>
                      <a:t>家族
</a:t>
                    </a:r>
                    <a:r>
                      <a:rPr lang="en-US" altLang="ja-JP">
                        <a:solidFill>
                          <a:sysClr val="windowText" lastClr="000000"/>
                        </a:solidFill>
                      </a:rPr>
                      <a:t>23.1%</a:t>
                    </a:r>
                    <a:endParaRPr lang="en-US" altLang="ja-JP"/>
                  </a:p>
                </c:rich>
              </c:tx>
              <c:dLblPos val="outEnd"/>
              <c:showLegendKey val="0"/>
              <c:showVal val="0"/>
              <c:showCatName val="0"/>
              <c:showSerName val="0"/>
              <c:showPercent val="0"/>
              <c:showBubbleSize val="0"/>
            </c:dLbl>
            <c:dLbl>
              <c:idx val="2"/>
              <c:tx>
                <c:rich>
                  <a:bodyPr/>
                  <a:lstStyle/>
                  <a:p>
                    <a:r>
                      <a:rPr lang="ja-JP" altLang="en-US">
                        <a:solidFill>
                          <a:sysClr val="windowText" lastClr="000000"/>
                        </a:solidFill>
                      </a:rPr>
                      <a:t>居宅介護支援事業所
</a:t>
                    </a:r>
                    <a:r>
                      <a:rPr lang="en-US" altLang="ja-JP">
                        <a:solidFill>
                          <a:sysClr val="windowText" lastClr="000000"/>
                        </a:solidFill>
                      </a:rPr>
                      <a:t>12.3%</a:t>
                    </a:r>
                    <a:endParaRPr lang="en-US" altLang="ja-JP"/>
                  </a:p>
                </c:rich>
              </c:tx>
              <c:dLblPos val="outEnd"/>
              <c:showLegendKey val="0"/>
              <c:showVal val="0"/>
              <c:showCatName val="0"/>
              <c:showSerName val="0"/>
              <c:showPercent val="0"/>
              <c:showBubbleSize val="0"/>
            </c:dLbl>
            <c:dLbl>
              <c:idx val="3"/>
              <c:layout>
                <c:manualLayout>
                  <c:x val="-3.1446540880503146E-3"/>
                  <c:y val="2.7586206896551724E-2"/>
                </c:manualLayout>
              </c:layout>
              <c:tx>
                <c:rich>
                  <a:bodyPr/>
                  <a:lstStyle/>
                  <a:p>
                    <a:r>
                      <a:rPr lang="ja-JP" altLang="en-US">
                        <a:solidFill>
                          <a:sysClr val="windowText" lastClr="000000"/>
                        </a:solidFill>
                      </a:rPr>
                      <a:t>行政等
</a:t>
                    </a:r>
                    <a:r>
                      <a:rPr lang="en-US" altLang="ja-JP">
                        <a:solidFill>
                          <a:sysClr val="windowText" lastClr="000000"/>
                        </a:solidFill>
                      </a:rPr>
                      <a:t>9.7%</a:t>
                    </a:r>
                    <a:endParaRPr lang="ja-JP" altLang="en-US"/>
                  </a:p>
                </c:rich>
              </c:tx>
              <c:dLblPos val="bestFit"/>
              <c:showLegendKey val="0"/>
              <c:showVal val="0"/>
              <c:showCatName val="0"/>
              <c:showSerName val="0"/>
              <c:showPercent val="0"/>
              <c:showBubbleSize val="0"/>
            </c:dLbl>
            <c:dLbl>
              <c:idx val="4"/>
              <c:layout>
                <c:manualLayout>
                  <c:x val="-7.2768364171657607E-2"/>
                  <c:y val="6.1032863849765258E-2"/>
                </c:manualLayout>
              </c:layout>
              <c:tx>
                <c:rich>
                  <a:bodyPr/>
                  <a:lstStyle/>
                  <a:p>
                    <a:r>
                      <a:rPr lang="ja-JP" altLang="en-US">
                        <a:solidFill>
                          <a:sysClr val="windowText" lastClr="000000"/>
                        </a:solidFill>
                      </a:rPr>
                      <a:t>民生委員・児童委員
</a:t>
                    </a:r>
                    <a:r>
                      <a:rPr lang="en-US" altLang="ja-JP">
                        <a:solidFill>
                          <a:sysClr val="windowText" lastClr="000000"/>
                        </a:solidFill>
                      </a:rPr>
                      <a:t>6.2%</a:t>
                    </a:r>
                    <a:endParaRPr lang="ja-JP" altLang="en-US"/>
                  </a:p>
                </c:rich>
              </c:tx>
              <c:dLblPos val="bestFit"/>
              <c:showLegendKey val="0"/>
              <c:showVal val="0"/>
              <c:showCatName val="0"/>
              <c:showSerName val="0"/>
              <c:showPercent val="0"/>
              <c:showBubbleSize val="0"/>
            </c:dLbl>
            <c:dLbl>
              <c:idx val="5"/>
              <c:layout>
                <c:manualLayout>
                  <c:x val="-0.19615819907142487"/>
                  <c:y val="-4.6948356807511738E-3"/>
                </c:manualLayout>
              </c:layout>
              <c:tx>
                <c:rich>
                  <a:bodyPr/>
                  <a:lstStyle/>
                  <a:p>
                    <a:r>
                      <a:rPr lang="ja-JP" altLang="en-US">
                        <a:solidFill>
                          <a:sysClr val="windowText" lastClr="000000"/>
                        </a:solidFill>
                      </a:rPr>
                      <a:t>医療機関
</a:t>
                    </a:r>
                    <a:r>
                      <a:rPr lang="en-US" altLang="ja-JP">
                        <a:solidFill>
                          <a:sysClr val="windowText" lastClr="000000"/>
                        </a:solidFill>
                      </a:rPr>
                      <a:t>8.3%</a:t>
                    </a:r>
                    <a:endParaRPr lang="ja-JP" altLang="en-US"/>
                  </a:p>
                </c:rich>
              </c:tx>
              <c:dLblPos val="bestFit"/>
              <c:showLegendKey val="0"/>
              <c:showVal val="0"/>
              <c:showCatName val="0"/>
              <c:showSerName val="0"/>
              <c:showPercent val="0"/>
              <c:showBubbleSize val="0"/>
            </c:dLbl>
            <c:dLbl>
              <c:idx val="6"/>
              <c:layout>
                <c:manualLayout>
                  <c:x val="-6.0112996489630227E-2"/>
                  <c:y val="0"/>
                </c:manualLayout>
              </c:layout>
              <c:tx>
                <c:rich>
                  <a:bodyPr/>
                  <a:lstStyle/>
                  <a:p>
                    <a:r>
                      <a:rPr lang="ja-JP" altLang="en-US" sz="900">
                        <a:solidFill>
                          <a:sysClr val="windowText" lastClr="000000"/>
                        </a:solidFill>
                      </a:rPr>
                      <a:t>介護保険事業所等 </a:t>
                    </a:r>
                    <a:r>
                      <a:rPr lang="en-US" altLang="ja-JP">
                        <a:solidFill>
                          <a:sysClr val="windowText" lastClr="000000"/>
                        </a:solidFill>
                      </a:rPr>
                      <a:t>4.8%</a:t>
                    </a:r>
                    <a:endParaRPr lang="ja-JP" altLang="en-US"/>
                  </a:p>
                </c:rich>
              </c:tx>
              <c:dLblPos val="bestFit"/>
              <c:showLegendKey val="0"/>
              <c:showVal val="0"/>
              <c:showCatName val="0"/>
              <c:showSerName val="0"/>
              <c:showPercent val="0"/>
              <c:showBubbleSize val="0"/>
            </c:dLbl>
            <c:dLbl>
              <c:idx val="7"/>
              <c:layout>
                <c:manualLayout>
                  <c:x val="3.1446540880503145E-2"/>
                  <c:y val="0"/>
                </c:manualLayout>
              </c:layout>
              <c:tx>
                <c:rich>
                  <a:bodyPr/>
                  <a:lstStyle/>
                  <a:p>
                    <a:r>
                      <a:rPr lang="ja-JP" altLang="en-US">
                        <a:solidFill>
                          <a:sysClr val="windowText" lastClr="000000"/>
                        </a:solidFill>
                      </a:rPr>
                      <a:t>その他
</a:t>
                    </a:r>
                    <a:r>
                      <a:rPr lang="en-US" altLang="ja-JP">
                        <a:solidFill>
                          <a:sysClr val="windowText" lastClr="000000"/>
                        </a:solidFill>
                      </a:rPr>
                      <a:t>2.6%</a:t>
                    </a:r>
                    <a:endParaRPr lang="ja-JP" altLang="en-US"/>
                  </a:p>
                </c:rich>
              </c:tx>
              <c:dLblPos val="bestFit"/>
              <c:showLegendKey val="0"/>
              <c:showVal val="0"/>
              <c:showCatName val="0"/>
              <c:showSerName val="0"/>
              <c:showPercent val="0"/>
              <c:showBubbleSize val="0"/>
            </c:dLbl>
            <c:dLbl>
              <c:idx val="8"/>
              <c:layout>
                <c:manualLayout>
                  <c:x val="0.12043703263507156"/>
                  <c:y val="1.3890125803240113E-2"/>
                </c:manualLayout>
              </c:layout>
              <c:dLblPos val="bestFit"/>
              <c:showLegendKey val="0"/>
              <c:showVal val="0"/>
              <c:showCatName val="1"/>
              <c:showSerName val="0"/>
              <c:showPercent val="1"/>
              <c:showBubbleSize val="0"/>
            </c:dLbl>
            <c:numFmt formatCode="0.0%" sourceLinked="0"/>
            <c:txPr>
              <a:bodyPr/>
              <a:lstStyle/>
              <a:p>
                <a:pPr>
                  <a:defRPr>
                    <a:solidFill>
                      <a:sysClr val="windowText" lastClr="000000"/>
                    </a:solidFill>
                  </a:defRPr>
                </a:pPr>
                <a:endParaRPr lang="ja-JP"/>
              </a:p>
            </c:txPr>
            <c:dLblPos val="outEnd"/>
            <c:showLegendKey val="0"/>
            <c:showVal val="0"/>
            <c:showCatName val="1"/>
            <c:showSerName val="0"/>
            <c:showPercent val="1"/>
            <c:showBubbleSize val="0"/>
            <c:showLeaderLines val="1"/>
          </c:dLbls>
          <c:cat>
            <c:strRef>
              <c:f>'[1]122'!$S$39:$S$47</c:f>
              <c:strCache>
                <c:ptCount val="9"/>
                <c:pt idx="0">
                  <c:v>本人</c:v>
                </c:pt>
                <c:pt idx="1">
                  <c:v>家族</c:v>
                </c:pt>
                <c:pt idx="2">
                  <c:v>居宅介護支援事業所</c:v>
                </c:pt>
                <c:pt idx="3">
                  <c:v>行政等</c:v>
                </c:pt>
                <c:pt idx="4">
                  <c:v>民生委員・児童委員</c:v>
                </c:pt>
                <c:pt idx="5">
                  <c:v>医療機関</c:v>
                </c:pt>
                <c:pt idx="6">
                  <c:v>介護保険事業所等</c:v>
                </c:pt>
                <c:pt idx="7">
                  <c:v>その他</c:v>
                </c:pt>
                <c:pt idx="8">
                  <c:v>不明</c:v>
                </c:pt>
              </c:strCache>
            </c:strRef>
          </c:cat>
          <c:val>
            <c:numRef>
              <c:f>'[1]122'!$T$39:$T$47</c:f>
              <c:numCache>
                <c:formatCode>General</c:formatCode>
                <c:ptCount val="9"/>
                <c:pt idx="0">
                  <c:v>48114</c:v>
                </c:pt>
                <c:pt idx="1">
                  <c:v>26344</c:v>
                </c:pt>
                <c:pt idx="2">
                  <c:v>12330</c:v>
                </c:pt>
                <c:pt idx="3">
                  <c:v>10785</c:v>
                </c:pt>
                <c:pt idx="4">
                  <c:v>6588</c:v>
                </c:pt>
                <c:pt idx="5">
                  <c:v>8014</c:v>
                </c:pt>
                <c:pt idx="6">
                  <c:v>5029</c:v>
                </c:pt>
                <c:pt idx="7">
                  <c:v>2274</c:v>
                </c:pt>
                <c:pt idx="8">
                  <c:v>48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'[1]122'!$T$53</c:f>
              <c:strCache>
                <c:ptCount val="1"/>
                <c:pt idx="0">
                  <c:v>件数</c:v>
                </c:pt>
              </c:strCache>
            </c:strRef>
          </c:tx>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1"/>
              <c:layout>
                <c:manualLayout>
                  <c:x val="-9.4562647754137114E-3"/>
                  <c:y val="0"/>
                </c:manualLayout>
              </c:layout>
              <c:tx>
                <c:rich>
                  <a:bodyPr/>
                  <a:lstStyle/>
                  <a:p>
                    <a:r>
                      <a:rPr lang="ja-JP" altLang="en-US">
                        <a:solidFill>
                          <a:sysClr val="windowText" lastClr="000000"/>
                        </a:solidFill>
                      </a:rPr>
                      <a:t>介護保険
</a:t>
                    </a:r>
                    <a:r>
                      <a:rPr lang="en-US" altLang="ja-JP">
                        <a:solidFill>
                          <a:sysClr val="windowText" lastClr="000000"/>
                        </a:solidFill>
                      </a:rPr>
                      <a:t>40.6%</a:t>
                    </a:r>
                    <a:endParaRPr lang="en-US" altLang="ja-JP"/>
                  </a:p>
                </c:rich>
              </c:tx>
              <c:dLblPos val="bestFit"/>
              <c:showLegendKey val="0"/>
              <c:showVal val="0"/>
              <c:showCatName val="0"/>
              <c:showSerName val="0"/>
              <c:showPercent val="0"/>
              <c:showBubbleSize val="0"/>
            </c:dLbl>
            <c:dLbl>
              <c:idx val="2"/>
              <c:tx>
                <c:rich>
                  <a:bodyPr/>
                  <a:lstStyle/>
                  <a:p>
                    <a:r>
                      <a:rPr lang="ja-JP" altLang="en-US">
                        <a:solidFill>
                          <a:sysClr val="windowText" lastClr="000000"/>
                        </a:solidFill>
                      </a:rPr>
                      <a:t>保健
</a:t>
                    </a:r>
                    <a:r>
                      <a:rPr lang="en-US" altLang="ja-JP">
                        <a:solidFill>
                          <a:sysClr val="windowText" lastClr="000000"/>
                        </a:solidFill>
                      </a:rPr>
                      <a:t>23.8%</a:t>
                    </a:r>
                    <a:endParaRPr lang="en-US" altLang="ja-JP"/>
                  </a:p>
                </c:rich>
              </c:tx>
              <c:dLblPos val="outEnd"/>
              <c:showLegendKey val="0"/>
              <c:showVal val="0"/>
              <c:showCatName val="0"/>
              <c:showSerName val="0"/>
              <c:showPercent val="0"/>
              <c:showBubbleSize val="0"/>
            </c:dLbl>
            <c:dLbl>
              <c:idx val="3"/>
              <c:tx>
                <c:rich>
                  <a:bodyPr/>
                  <a:lstStyle/>
                  <a:p>
                    <a:r>
                      <a:rPr lang="ja-JP" altLang="en-US">
                        <a:solidFill>
                          <a:sysClr val="windowText" lastClr="000000"/>
                        </a:solidFill>
                      </a:rPr>
                      <a:t>医療
</a:t>
                    </a:r>
                    <a:r>
                      <a:rPr lang="en-US" altLang="ja-JP">
                        <a:solidFill>
                          <a:sysClr val="windowText" lastClr="000000"/>
                        </a:solidFill>
                      </a:rPr>
                      <a:t>13.0%</a:t>
                    </a:r>
                    <a:endParaRPr lang="en-US" altLang="ja-JP"/>
                  </a:p>
                </c:rich>
              </c:tx>
              <c:dLblPos val="outEnd"/>
              <c:showLegendKey val="0"/>
              <c:showVal val="0"/>
              <c:showCatName val="0"/>
              <c:showSerName val="0"/>
              <c:showPercent val="0"/>
              <c:showBubbleSize val="0"/>
            </c:dLbl>
            <c:dLbl>
              <c:idx val="4"/>
              <c:layout>
                <c:manualLayout>
                  <c:x val="-1.260835303388495E-2"/>
                  <c:y val="3.2295271049596307E-2"/>
                </c:manualLayout>
              </c:layout>
              <c:tx>
                <c:rich>
                  <a:bodyPr/>
                  <a:lstStyle/>
                  <a:p>
                    <a:r>
                      <a:rPr lang="ja-JP" altLang="en-US">
                        <a:solidFill>
                          <a:sysClr val="windowText" lastClr="000000"/>
                        </a:solidFill>
                      </a:rPr>
                      <a:t>権利擁護
</a:t>
                    </a:r>
                    <a:r>
                      <a:rPr lang="en-US" altLang="ja-JP">
                        <a:solidFill>
                          <a:sysClr val="windowText" lastClr="000000"/>
                        </a:solidFill>
                      </a:rPr>
                      <a:t>5.6%</a:t>
                    </a:r>
                    <a:endParaRPr lang="ja-JP" altLang="en-US"/>
                  </a:p>
                </c:rich>
              </c:tx>
              <c:dLblPos val="bestFit"/>
              <c:showLegendKey val="0"/>
              <c:showVal val="0"/>
              <c:showCatName val="0"/>
              <c:showSerName val="0"/>
              <c:showPercent val="0"/>
              <c:showBubbleSize val="0"/>
            </c:dLbl>
            <c:dLbl>
              <c:idx val="5"/>
              <c:layout>
                <c:manualLayout>
                  <c:x val="-2.5216706067769899E-2"/>
                  <c:y val="0"/>
                </c:manualLayout>
              </c:layout>
              <c:tx>
                <c:rich>
                  <a:bodyPr/>
                  <a:lstStyle/>
                  <a:p>
                    <a:r>
                      <a:rPr lang="ja-JP" altLang="en-US">
                        <a:solidFill>
                          <a:sysClr val="windowText" lastClr="000000"/>
                        </a:solidFill>
                      </a:rPr>
                      <a:t>福祉
</a:t>
                    </a:r>
                    <a:r>
                      <a:rPr lang="en-US" altLang="ja-JP">
                        <a:solidFill>
                          <a:sysClr val="windowText" lastClr="000000"/>
                        </a:solidFill>
                      </a:rPr>
                      <a:t>3.2%</a:t>
                    </a:r>
                    <a:endParaRPr lang="ja-JP" altLang="en-US"/>
                  </a:p>
                </c:rich>
              </c:tx>
              <c:dLblPos val="bestFit"/>
              <c:showLegendKey val="0"/>
              <c:showVal val="0"/>
              <c:showCatName val="0"/>
              <c:showSerName val="0"/>
              <c:showPercent val="0"/>
              <c:showBubbleSize val="0"/>
            </c:dLbl>
            <c:dLbl>
              <c:idx val="6"/>
              <c:layout>
                <c:manualLayout>
                  <c:x val="-9.8412698412698424E-2"/>
                  <c:y val="-0.10185185185185186"/>
                </c:manualLayout>
              </c:layout>
              <c:dLblPos val="bestFit"/>
              <c:showLegendKey val="0"/>
              <c:showVal val="0"/>
              <c:showCatName val="1"/>
              <c:showSerName val="0"/>
              <c:showPercent val="1"/>
              <c:showBubbleSize val="0"/>
            </c:dLbl>
            <c:dLbl>
              <c:idx val="7"/>
              <c:tx>
                <c:rich>
                  <a:bodyPr/>
                  <a:lstStyle/>
                  <a:p>
                    <a:r>
                      <a:rPr lang="ja-JP" altLang="en-US">
                        <a:solidFill>
                          <a:sysClr val="windowText" lastClr="000000"/>
                        </a:solidFill>
                      </a:rPr>
                      <a:t>その他
</a:t>
                    </a:r>
                    <a:r>
                      <a:rPr lang="en-US" altLang="ja-JP">
                        <a:solidFill>
                          <a:sysClr val="windowText" lastClr="000000"/>
                        </a:solidFill>
                      </a:rPr>
                      <a:t>13.8%</a:t>
                    </a:r>
                    <a:endParaRPr lang="en-US" altLang="ja-JP"/>
                  </a:p>
                </c:rich>
              </c:tx>
              <c:dLblPos val="outEnd"/>
              <c:showLegendKey val="0"/>
              <c:showVal val="0"/>
              <c:showCatName val="0"/>
              <c:showSerName val="0"/>
              <c:showPercent val="0"/>
              <c:showBubbleSize val="0"/>
            </c:dLbl>
            <c:numFmt formatCode="0.0%" sourceLinked="0"/>
            <c:txPr>
              <a:bodyPr/>
              <a:lstStyle/>
              <a:p>
                <a:pPr>
                  <a:defRPr>
                    <a:solidFill>
                      <a:sysClr val="windowText" lastClr="000000"/>
                    </a:solidFill>
                  </a:defRPr>
                </a:pPr>
                <a:endParaRPr lang="ja-JP"/>
              </a:p>
            </c:txPr>
            <c:dLblPos val="outEnd"/>
            <c:showLegendKey val="0"/>
            <c:showVal val="0"/>
            <c:showCatName val="1"/>
            <c:showSerName val="0"/>
            <c:showPercent val="1"/>
            <c:showBubbleSize val="0"/>
            <c:showLeaderLines val="1"/>
          </c:dLbls>
          <c:cat>
            <c:strRef>
              <c:f>'[1]122'!$S$54:$S$61</c:f>
              <c:strCache>
                <c:ptCount val="8"/>
                <c:pt idx="1">
                  <c:v>介護保険</c:v>
                </c:pt>
                <c:pt idx="2">
                  <c:v>保健</c:v>
                </c:pt>
                <c:pt idx="3">
                  <c:v>医療</c:v>
                </c:pt>
                <c:pt idx="4">
                  <c:v>権利擁護</c:v>
                </c:pt>
                <c:pt idx="5">
                  <c:v>福祉</c:v>
                </c:pt>
                <c:pt idx="6">
                  <c:v>クレーム</c:v>
                </c:pt>
                <c:pt idx="7">
                  <c:v>その他</c:v>
                </c:pt>
              </c:strCache>
            </c:strRef>
          </c:cat>
          <c:val>
            <c:numRef>
              <c:f>'[1]122'!$T$54:$T$61</c:f>
              <c:numCache>
                <c:formatCode>General</c:formatCode>
                <c:ptCount val="8"/>
                <c:pt idx="1">
                  <c:v>130619</c:v>
                </c:pt>
                <c:pt idx="2">
                  <c:v>84228</c:v>
                </c:pt>
                <c:pt idx="3">
                  <c:v>42863</c:v>
                </c:pt>
                <c:pt idx="4">
                  <c:v>18807</c:v>
                </c:pt>
                <c:pt idx="5">
                  <c:v>10247</c:v>
                </c:pt>
                <c:pt idx="6">
                  <c:v>11</c:v>
                </c:pt>
                <c:pt idx="7">
                  <c:v>52397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447675</xdr:colOff>
      <xdr:row>48</xdr:row>
      <xdr:rowOff>85725</xdr:rowOff>
    </xdr:from>
    <xdr:to>
      <xdr:col>8</xdr:col>
      <xdr:colOff>133350</xdr:colOff>
      <xdr:row>60</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238125</xdr:colOff>
      <xdr:row>48</xdr:row>
      <xdr:rowOff>104775</xdr:rowOff>
    </xdr:from>
    <xdr:to>
      <xdr:col>17</xdr:col>
      <xdr:colOff>0</xdr:colOff>
      <xdr:row>60</xdr:row>
      <xdr:rowOff>209550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240.18\share\&#20849;&#26377;&#65288;&#22320;&#22495;&#21307;&#30274;&#20418;&#65289;\&#21402;&#29983;&#32113;&#35336;\04%20&#32113;&#35336;&#24180;&#22577;\27n&#20445;&#20581;&#32113;&#35336;&#24180;&#22577;\02%20&#21508;&#35506;&#25552;&#20986;\3%20&#22320;&#22495;&#21253;&#25324;&#12465;&#12450;&#25512;&#36914;&#35506;\&#12304;&#22320;&#22495;&#21253;&#25324;&#12465;&#12450;&#25512;&#36914;&#35506;&#12305;122&#12288;&#31532;&#65299;&#32232;&#65299;&#31456;&#65299;&#12309;10,11,12(1).13.14___(1)%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
    </sheetNames>
    <sheetDataSet>
      <sheetData sheetId="0">
        <row r="38">
          <cell r="T38" t="str">
            <v>件数</v>
          </cell>
        </row>
        <row r="39">
          <cell r="S39" t="str">
            <v>本人</v>
          </cell>
          <cell r="T39">
            <v>48114</v>
          </cell>
        </row>
        <row r="40">
          <cell r="S40" t="str">
            <v>家族</v>
          </cell>
          <cell r="T40">
            <v>26344</v>
          </cell>
        </row>
        <row r="41">
          <cell r="S41" t="str">
            <v>居宅介護支援事業所</v>
          </cell>
          <cell r="T41">
            <v>12330</v>
          </cell>
        </row>
        <row r="42">
          <cell r="S42" t="str">
            <v>行政等</v>
          </cell>
          <cell r="T42">
            <v>10785</v>
          </cell>
        </row>
        <row r="43">
          <cell r="S43" t="str">
            <v>民生委員・児童委員</v>
          </cell>
          <cell r="T43">
            <v>6588</v>
          </cell>
        </row>
        <row r="44">
          <cell r="S44" t="str">
            <v>医療機関</v>
          </cell>
          <cell r="T44">
            <v>8014</v>
          </cell>
        </row>
        <row r="45">
          <cell r="S45" t="str">
            <v>介護保険事業所等</v>
          </cell>
          <cell r="T45">
            <v>5029</v>
          </cell>
        </row>
        <row r="46">
          <cell r="S46" t="str">
            <v>その他</v>
          </cell>
          <cell r="T46">
            <v>2274</v>
          </cell>
        </row>
        <row r="47">
          <cell r="S47" t="str">
            <v>不明</v>
          </cell>
          <cell r="T47">
            <v>48</v>
          </cell>
        </row>
        <row r="53">
          <cell r="T53" t="str">
            <v>件数</v>
          </cell>
        </row>
        <row r="55">
          <cell r="S55" t="str">
            <v>介護保険</v>
          </cell>
          <cell r="T55">
            <v>130619</v>
          </cell>
        </row>
        <row r="56">
          <cell r="S56" t="str">
            <v>保健</v>
          </cell>
          <cell r="T56">
            <v>84228</v>
          </cell>
        </row>
        <row r="57">
          <cell r="S57" t="str">
            <v>医療</v>
          </cell>
          <cell r="T57">
            <v>42863</v>
          </cell>
        </row>
        <row r="58">
          <cell r="S58" t="str">
            <v>権利擁護</v>
          </cell>
          <cell r="T58">
            <v>18807</v>
          </cell>
        </row>
        <row r="59">
          <cell r="S59" t="str">
            <v>福祉</v>
          </cell>
          <cell r="T59">
            <v>10247</v>
          </cell>
        </row>
        <row r="60">
          <cell r="S60" t="str">
            <v>クレーム</v>
          </cell>
          <cell r="T60">
            <v>11</v>
          </cell>
        </row>
        <row r="61">
          <cell r="S61" t="str">
            <v>その他</v>
          </cell>
          <cell r="T61">
            <v>52397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topLeftCell="A25" zoomScale="130" zoomScaleNormal="130" zoomScaleSheetLayoutView="115" workbookViewId="0">
      <selection activeCell="H6" sqref="H6"/>
    </sheetView>
  </sheetViews>
  <sheetFormatPr defaultRowHeight="17.25"/>
  <cols>
    <col min="7" max="7" width="9.8984375" customWidth="1"/>
  </cols>
  <sheetData>
    <row r="1" spans="1:7">
      <c r="A1" s="162" t="s">
        <v>123</v>
      </c>
      <c r="B1" s="163"/>
      <c r="C1" s="163"/>
      <c r="D1" s="163"/>
      <c r="E1" s="163"/>
      <c r="F1" s="163"/>
      <c r="G1" s="163"/>
    </row>
    <row r="2" spans="1:7">
      <c r="A2" s="162"/>
      <c r="B2" s="163"/>
      <c r="C2" s="163"/>
      <c r="D2" s="163"/>
      <c r="E2" s="163"/>
      <c r="F2" s="163"/>
      <c r="G2" s="163"/>
    </row>
    <row r="3" spans="1:7">
      <c r="A3" s="163"/>
      <c r="B3" s="163"/>
      <c r="C3" s="163"/>
      <c r="D3" s="163"/>
      <c r="E3" s="163"/>
      <c r="F3" s="163"/>
      <c r="G3" s="163"/>
    </row>
    <row r="4" spans="1:7">
      <c r="A4" s="163"/>
      <c r="B4" s="163"/>
      <c r="C4" s="163"/>
      <c r="D4" s="163"/>
      <c r="E4" s="163"/>
      <c r="F4" s="163"/>
      <c r="G4" s="163"/>
    </row>
    <row r="5" spans="1:7">
      <c r="A5" s="163"/>
      <c r="B5" s="163"/>
      <c r="C5" s="163"/>
      <c r="D5" s="163"/>
      <c r="E5" s="163"/>
      <c r="F5" s="163"/>
      <c r="G5" s="163"/>
    </row>
    <row r="6" spans="1:7">
      <c r="A6" s="163"/>
      <c r="B6" s="163"/>
      <c r="C6" s="163"/>
      <c r="D6" s="163"/>
      <c r="E6" s="163"/>
      <c r="F6" s="163"/>
      <c r="G6" s="163"/>
    </row>
    <row r="7" spans="1:7">
      <c r="A7" s="163"/>
      <c r="B7" s="163"/>
      <c r="C7" s="163"/>
      <c r="D7" s="163"/>
      <c r="E7" s="163"/>
      <c r="F7" s="163"/>
      <c r="G7" s="163"/>
    </row>
    <row r="8" spans="1:7">
      <c r="A8" s="163"/>
      <c r="B8" s="163"/>
      <c r="C8" s="163"/>
      <c r="D8" s="163"/>
      <c r="E8" s="163"/>
      <c r="F8" s="163"/>
      <c r="G8" s="163"/>
    </row>
    <row r="9" spans="1:7">
      <c r="A9" s="163"/>
      <c r="B9" s="163"/>
      <c r="C9" s="163"/>
      <c r="D9" s="163"/>
      <c r="E9" s="163"/>
      <c r="F9" s="163"/>
      <c r="G9" s="163"/>
    </row>
    <row r="10" spans="1:7">
      <c r="A10" s="163"/>
      <c r="B10" s="163"/>
      <c r="C10" s="163"/>
      <c r="D10" s="163"/>
      <c r="E10" s="163"/>
      <c r="F10" s="163"/>
      <c r="G10" s="163"/>
    </row>
    <row r="11" spans="1:7">
      <c r="A11" s="163"/>
      <c r="B11" s="163"/>
      <c r="C11" s="163"/>
      <c r="D11" s="163"/>
      <c r="E11" s="163"/>
      <c r="F11" s="163"/>
      <c r="G11" s="163"/>
    </row>
    <row r="12" spans="1:7">
      <c r="A12" s="163"/>
      <c r="B12" s="163"/>
      <c r="C12" s="163"/>
      <c r="D12" s="163"/>
      <c r="E12" s="163"/>
      <c r="F12" s="163"/>
      <c r="G12" s="163"/>
    </row>
    <row r="13" spans="1:7">
      <c r="A13" s="163"/>
      <c r="B13" s="163"/>
      <c r="C13" s="163"/>
      <c r="D13" s="163"/>
      <c r="E13" s="163"/>
      <c r="F13" s="163"/>
      <c r="G13" s="163"/>
    </row>
    <row r="14" spans="1:7">
      <c r="A14" s="163"/>
      <c r="B14" s="163"/>
      <c r="C14" s="163"/>
      <c r="D14" s="163"/>
      <c r="E14" s="163"/>
      <c r="F14" s="163"/>
      <c r="G14" s="163"/>
    </row>
    <row r="15" spans="1:7">
      <c r="A15" s="163"/>
      <c r="B15" s="163"/>
      <c r="C15" s="163"/>
      <c r="D15" s="163"/>
      <c r="E15" s="163"/>
      <c r="F15" s="163"/>
      <c r="G15" s="163"/>
    </row>
    <row r="16" spans="1:7">
      <c r="A16" s="163"/>
      <c r="B16" s="163"/>
      <c r="C16" s="163"/>
      <c r="D16" s="163"/>
      <c r="E16" s="163"/>
      <c r="F16" s="163"/>
      <c r="G16" s="163"/>
    </row>
    <row r="17" spans="1:7">
      <c r="A17" s="163"/>
      <c r="B17" s="163"/>
      <c r="C17" s="163"/>
      <c r="D17" s="163"/>
      <c r="E17" s="163"/>
      <c r="F17" s="163"/>
      <c r="G17" s="163"/>
    </row>
    <row r="18" spans="1:7">
      <c r="A18" s="163"/>
      <c r="B18" s="163"/>
      <c r="C18" s="163"/>
      <c r="D18" s="163"/>
      <c r="E18" s="163"/>
      <c r="F18" s="163"/>
      <c r="G18" s="163"/>
    </row>
    <row r="19" spans="1:7">
      <c r="A19" s="163"/>
      <c r="B19" s="163"/>
      <c r="C19" s="163"/>
      <c r="D19" s="163"/>
      <c r="E19" s="163"/>
      <c r="F19" s="163"/>
      <c r="G19" s="163"/>
    </row>
    <row r="20" spans="1:7">
      <c r="A20" s="163"/>
      <c r="B20" s="163"/>
      <c r="C20" s="163"/>
      <c r="D20" s="163"/>
      <c r="E20" s="163"/>
      <c r="F20" s="163"/>
      <c r="G20" s="163"/>
    </row>
    <row r="21" spans="1:7">
      <c r="A21" s="163"/>
      <c r="B21" s="163"/>
      <c r="C21" s="163"/>
      <c r="D21" s="163"/>
      <c r="E21" s="163"/>
      <c r="F21" s="163"/>
      <c r="G21" s="163"/>
    </row>
    <row r="22" spans="1:7">
      <c r="A22" s="163"/>
      <c r="B22" s="163"/>
      <c r="C22" s="163"/>
      <c r="D22" s="163"/>
      <c r="E22" s="163"/>
      <c r="F22" s="163"/>
      <c r="G22" s="163"/>
    </row>
    <row r="23" spans="1:7">
      <c r="A23" s="163"/>
      <c r="B23" s="163"/>
      <c r="C23" s="163"/>
      <c r="D23" s="163"/>
      <c r="E23" s="163"/>
      <c r="F23" s="163"/>
      <c r="G23" s="163"/>
    </row>
    <row r="24" spans="1:7">
      <c r="A24" s="163"/>
      <c r="B24" s="163"/>
      <c r="C24" s="163"/>
      <c r="D24" s="163"/>
      <c r="E24" s="163"/>
      <c r="F24" s="163"/>
      <c r="G24" s="163"/>
    </row>
    <row r="25" spans="1:7">
      <c r="A25" s="163"/>
      <c r="B25" s="163"/>
      <c r="C25" s="163"/>
      <c r="D25" s="163"/>
      <c r="E25" s="163"/>
      <c r="F25" s="163"/>
      <c r="G25" s="163"/>
    </row>
    <row r="26" spans="1:7">
      <c r="A26" s="163"/>
      <c r="B26" s="163"/>
      <c r="C26" s="163"/>
      <c r="D26" s="163"/>
      <c r="E26" s="163"/>
      <c r="F26" s="163"/>
      <c r="G26" s="163"/>
    </row>
    <row r="27" spans="1:7">
      <c r="A27" s="163"/>
      <c r="B27" s="163"/>
      <c r="C27" s="163"/>
      <c r="D27" s="163"/>
      <c r="E27" s="163"/>
      <c r="F27" s="163"/>
      <c r="G27" s="163"/>
    </row>
    <row r="28" spans="1:7">
      <c r="A28" s="163"/>
      <c r="B28" s="163"/>
      <c r="C28" s="163"/>
      <c r="D28" s="163"/>
      <c r="E28" s="163"/>
      <c r="F28" s="163"/>
      <c r="G28" s="163"/>
    </row>
    <row r="29" spans="1:7">
      <c r="A29" s="163"/>
      <c r="B29" s="163"/>
      <c r="C29" s="163"/>
      <c r="D29" s="163"/>
      <c r="E29" s="163"/>
      <c r="F29" s="163"/>
      <c r="G29" s="163"/>
    </row>
    <row r="30" spans="1:7">
      <c r="A30" s="163"/>
      <c r="B30" s="163"/>
      <c r="C30" s="163"/>
      <c r="D30" s="163"/>
      <c r="E30" s="163"/>
      <c r="F30" s="163"/>
      <c r="G30" s="163"/>
    </row>
    <row r="31" spans="1:7">
      <c r="A31" s="163"/>
      <c r="B31" s="163"/>
      <c r="C31" s="163"/>
      <c r="D31" s="163"/>
      <c r="E31" s="163"/>
      <c r="F31" s="163"/>
      <c r="G31" s="163"/>
    </row>
    <row r="32" spans="1:7">
      <c r="A32" s="163"/>
      <c r="B32" s="163"/>
      <c r="C32" s="163"/>
      <c r="D32" s="163"/>
      <c r="E32" s="163"/>
      <c r="F32" s="163"/>
      <c r="G32" s="163"/>
    </row>
    <row r="33" spans="1:7">
      <c r="A33" s="163"/>
      <c r="B33" s="163"/>
      <c r="C33" s="163"/>
      <c r="D33" s="163"/>
      <c r="E33" s="163"/>
      <c r="F33" s="163"/>
      <c r="G33" s="163"/>
    </row>
    <row r="34" spans="1:7">
      <c r="A34" s="163"/>
      <c r="B34" s="163"/>
      <c r="C34" s="163"/>
      <c r="D34" s="163"/>
      <c r="E34" s="163"/>
      <c r="F34" s="163"/>
      <c r="G34" s="163"/>
    </row>
    <row r="35" spans="1:7">
      <c r="A35" s="163"/>
      <c r="B35" s="163"/>
      <c r="C35" s="163"/>
      <c r="D35" s="163"/>
      <c r="E35" s="163"/>
      <c r="F35" s="163"/>
      <c r="G35" s="163"/>
    </row>
    <row r="36" spans="1:7">
      <c r="A36" s="163"/>
      <c r="B36" s="163"/>
      <c r="C36" s="163"/>
      <c r="D36" s="163"/>
      <c r="E36" s="163"/>
      <c r="F36" s="163"/>
      <c r="G36" s="163"/>
    </row>
    <row r="37" spans="1:7">
      <c r="A37" s="163"/>
      <c r="B37" s="163"/>
      <c r="C37" s="163"/>
      <c r="D37" s="163"/>
      <c r="E37" s="163"/>
      <c r="F37" s="163"/>
      <c r="G37" s="163"/>
    </row>
    <row r="38" spans="1:7">
      <c r="A38" s="163"/>
      <c r="B38" s="163"/>
      <c r="C38" s="163"/>
      <c r="D38" s="163"/>
      <c r="E38" s="163"/>
      <c r="F38" s="163"/>
      <c r="G38" s="163"/>
    </row>
    <row r="39" spans="1:7">
      <c r="A39" s="163"/>
      <c r="B39" s="163"/>
      <c r="C39" s="163"/>
      <c r="D39" s="163"/>
      <c r="E39" s="163"/>
      <c r="F39" s="163"/>
      <c r="G39" s="163"/>
    </row>
    <row r="40" spans="1:7">
      <c r="A40" s="163"/>
      <c r="B40" s="163"/>
      <c r="C40" s="163"/>
      <c r="D40" s="163"/>
      <c r="E40" s="163"/>
      <c r="F40" s="163"/>
      <c r="G40" s="163"/>
    </row>
    <row r="41" spans="1:7">
      <c r="A41" s="163"/>
      <c r="B41" s="163"/>
      <c r="C41" s="163"/>
      <c r="D41" s="163"/>
      <c r="E41" s="163"/>
      <c r="F41" s="163"/>
      <c r="G41" s="163"/>
    </row>
    <row r="42" spans="1:7">
      <c r="A42" s="163"/>
      <c r="B42" s="163"/>
      <c r="C42" s="163"/>
      <c r="D42" s="163"/>
      <c r="E42" s="163"/>
      <c r="F42" s="163"/>
      <c r="G42" s="163"/>
    </row>
    <row r="43" spans="1:7">
      <c r="A43" s="163"/>
      <c r="B43" s="163"/>
      <c r="C43" s="163"/>
      <c r="D43" s="163"/>
      <c r="E43" s="163"/>
      <c r="F43" s="163"/>
      <c r="G43" s="163"/>
    </row>
    <row r="44" spans="1:7">
      <c r="A44" s="163"/>
      <c r="B44" s="163"/>
      <c r="C44" s="163"/>
      <c r="D44" s="163"/>
      <c r="E44" s="163"/>
      <c r="F44" s="163"/>
      <c r="G44" s="163"/>
    </row>
    <row r="45" spans="1:7">
      <c r="A45" s="163"/>
      <c r="B45" s="163"/>
      <c r="C45" s="163"/>
      <c r="D45" s="163"/>
      <c r="E45" s="163"/>
      <c r="F45" s="163"/>
      <c r="G45" s="163"/>
    </row>
    <row r="46" spans="1:7">
      <c r="A46" s="163"/>
      <c r="B46" s="163"/>
      <c r="C46" s="163"/>
      <c r="D46" s="163"/>
      <c r="E46" s="163"/>
      <c r="F46" s="163"/>
      <c r="G46" s="163"/>
    </row>
    <row r="47" spans="1:7">
      <c r="A47" s="163"/>
      <c r="B47" s="163"/>
      <c r="C47" s="163"/>
      <c r="D47" s="163"/>
      <c r="E47" s="163"/>
      <c r="F47" s="163"/>
      <c r="G47" s="163"/>
    </row>
    <row r="48" spans="1:7">
      <c r="A48" s="163"/>
      <c r="B48" s="163"/>
      <c r="C48" s="163"/>
      <c r="D48" s="163"/>
      <c r="E48" s="163"/>
      <c r="F48" s="163"/>
      <c r="G48" s="163"/>
    </row>
    <row r="49" spans="1:7">
      <c r="A49" s="163"/>
      <c r="B49" s="163"/>
      <c r="C49" s="163"/>
      <c r="D49" s="163"/>
      <c r="E49" s="163"/>
      <c r="F49" s="163"/>
      <c r="G49" s="163"/>
    </row>
  </sheetData>
  <mergeCells count="1">
    <mergeCell ref="A1:G4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N66"/>
  <sheetViews>
    <sheetView view="pageBreakPreview" zoomScaleNormal="100" zoomScaleSheetLayoutView="100" workbookViewId="0">
      <selection activeCell="A15" sqref="A15:B15"/>
    </sheetView>
  </sheetViews>
  <sheetFormatPr defaultRowHeight="17.25"/>
  <cols>
    <col min="1" max="1" width="9.3984375" style="2" customWidth="1"/>
    <col min="2" max="2" width="10.59765625" style="2" customWidth="1"/>
    <col min="3" max="42" width="2" style="2" customWidth="1"/>
    <col min="43" max="45" width="1" style="2" customWidth="1"/>
    <col min="46" max="46" width="1.796875" style="2" customWidth="1"/>
    <col min="47" max="55" width="1" style="2" customWidth="1"/>
    <col min="56" max="16384" width="8.796875" style="2"/>
  </cols>
  <sheetData>
    <row r="1" spans="1:50" ht="21" customHeight="1" thickBot="1">
      <c r="A1" s="174" t="s">
        <v>111</v>
      </c>
      <c r="B1" s="174"/>
      <c r="C1" s="174"/>
      <c r="D1" s="174"/>
      <c r="E1" s="174"/>
      <c r="F1" s="174"/>
      <c r="G1" s="174"/>
      <c r="H1" s="174"/>
      <c r="I1" s="174"/>
      <c r="J1" s="174"/>
      <c r="K1" s="174"/>
      <c r="L1" s="174"/>
      <c r="M1" s="174"/>
      <c r="N1" s="174"/>
      <c r="O1" s="174"/>
      <c r="P1" s="174"/>
      <c r="Q1" s="174"/>
      <c r="R1" s="122"/>
      <c r="S1" s="122"/>
      <c r="T1" s="122"/>
      <c r="U1" s="122"/>
      <c r="V1" s="122"/>
      <c r="W1" s="122"/>
      <c r="X1" s="122"/>
      <c r="Y1" s="122"/>
      <c r="Z1" s="122"/>
      <c r="AA1" s="122"/>
      <c r="AB1" s="122"/>
      <c r="AC1" s="122"/>
      <c r="AD1" s="122"/>
      <c r="AE1" s="122"/>
      <c r="AF1" s="122"/>
      <c r="AG1" s="122"/>
      <c r="AH1" s="175" t="s">
        <v>109</v>
      </c>
      <c r="AI1" s="175"/>
      <c r="AJ1" s="175"/>
      <c r="AK1" s="175"/>
      <c r="AL1" s="175"/>
      <c r="AM1" s="175"/>
      <c r="AN1" s="175"/>
      <c r="AO1" s="175"/>
      <c r="AP1" s="175"/>
      <c r="AQ1" s="3"/>
      <c r="AR1" s="3"/>
      <c r="AS1" s="3"/>
      <c r="AT1" s="3"/>
      <c r="AU1" s="3"/>
      <c r="AW1" s="3"/>
      <c r="AX1" s="3"/>
    </row>
    <row r="2" spans="1:50" s="85" customFormat="1" ht="18" customHeight="1">
      <c r="A2" s="48"/>
      <c r="B2" s="101" t="s">
        <v>14</v>
      </c>
      <c r="C2" s="176" t="s">
        <v>38</v>
      </c>
      <c r="D2" s="176"/>
      <c r="E2" s="176"/>
      <c r="F2" s="176"/>
      <c r="G2" s="176"/>
      <c r="H2" s="176" t="s">
        <v>37</v>
      </c>
      <c r="I2" s="176"/>
      <c r="J2" s="176"/>
      <c r="K2" s="176"/>
      <c r="L2" s="176"/>
      <c r="M2" s="176" t="s">
        <v>36</v>
      </c>
      <c r="N2" s="176"/>
      <c r="O2" s="176"/>
      <c r="P2" s="176"/>
      <c r="Q2" s="176"/>
      <c r="R2" s="176" t="s">
        <v>35</v>
      </c>
      <c r="S2" s="176"/>
      <c r="T2" s="176"/>
      <c r="U2" s="176"/>
      <c r="V2" s="176"/>
      <c r="W2" s="176" t="s">
        <v>34</v>
      </c>
      <c r="X2" s="176"/>
      <c r="Y2" s="176"/>
      <c r="Z2" s="176"/>
      <c r="AA2" s="176"/>
      <c r="AB2" s="176" t="s">
        <v>33</v>
      </c>
      <c r="AC2" s="176"/>
      <c r="AD2" s="176"/>
      <c r="AE2" s="176"/>
      <c r="AF2" s="176"/>
      <c r="AG2" s="176" t="s">
        <v>32</v>
      </c>
      <c r="AH2" s="176"/>
      <c r="AI2" s="176"/>
      <c r="AJ2" s="176"/>
      <c r="AK2" s="176"/>
      <c r="AL2" s="176" t="s">
        <v>18</v>
      </c>
      <c r="AM2" s="176"/>
      <c r="AN2" s="176"/>
      <c r="AO2" s="176"/>
      <c r="AP2" s="178"/>
      <c r="AQ2" s="86"/>
      <c r="AR2" s="86"/>
      <c r="AS2" s="86"/>
      <c r="AT2" s="86"/>
      <c r="AU2" s="86"/>
      <c r="AV2" s="87"/>
      <c r="AW2" s="87"/>
      <c r="AX2" s="87"/>
    </row>
    <row r="3" spans="1:50" ht="18" customHeight="1" thickBot="1">
      <c r="A3" s="47" t="s">
        <v>63</v>
      </c>
      <c r="B3" s="46">
        <f>SUM(C3:AP3)</f>
        <v>17136</v>
      </c>
      <c r="C3" s="177">
        <v>2041</v>
      </c>
      <c r="D3" s="177"/>
      <c r="E3" s="177"/>
      <c r="F3" s="177"/>
      <c r="G3" s="177"/>
      <c r="H3" s="177">
        <v>938</v>
      </c>
      <c r="I3" s="177"/>
      <c r="J3" s="177"/>
      <c r="K3" s="177"/>
      <c r="L3" s="177"/>
      <c r="M3" s="177">
        <v>1727</v>
      </c>
      <c r="N3" s="177"/>
      <c r="O3" s="177"/>
      <c r="P3" s="177"/>
      <c r="Q3" s="177"/>
      <c r="R3" s="177">
        <v>1482</v>
      </c>
      <c r="S3" s="177"/>
      <c r="T3" s="177"/>
      <c r="U3" s="177"/>
      <c r="V3" s="177"/>
      <c r="W3" s="177">
        <v>1019</v>
      </c>
      <c r="X3" s="177"/>
      <c r="Y3" s="177"/>
      <c r="Z3" s="177"/>
      <c r="AA3" s="177"/>
      <c r="AB3" s="177">
        <v>1145</v>
      </c>
      <c r="AC3" s="177"/>
      <c r="AD3" s="177"/>
      <c r="AE3" s="177"/>
      <c r="AF3" s="177"/>
      <c r="AG3" s="177">
        <v>1749</v>
      </c>
      <c r="AH3" s="177"/>
      <c r="AI3" s="177"/>
      <c r="AJ3" s="177"/>
      <c r="AK3" s="177"/>
      <c r="AL3" s="177">
        <v>7035</v>
      </c>
      <c r="AM3" s="177"/>
      <c r="AN3" s="177"/>
      <c r="AO3" s="177"/>
      <c r="AP3" s="177"/>
      <c r="AQ3" s="1"/>
      <c r="AR3" s="1"/>
      <c r="AS3" s="1"/>
      <c r="AT3" s="1"/>
      <c r="AU3" s="1"/>
      <c r="AV3" s="3"/>
      <c r="AW3" s="1"/>
      <c r="AX3" s="3"/>
    </row>
    <row r="4" spans="1:50" ht="15" customHeight="1">
      <c r="A4" s="121"/>
      <c r="B4" s="121"/>
      <c r="C4" s="120"/>
      <c r="D4" s="120"/>
      <c r="E4" s="120"/>
      <c r="F4" s="120"/>
      <c r="G4" s="120"/>
      <c r="H4" s="120"/>
      <c r="I4" s="120"/>
      <c r="J4" s="120"/>
      <c r="K4" s="120"/>
      <c r="L4" s="121"/>
      <c r="M4" s="120"/>
      <c r="N4" s="120"/>
      <c r="O4" s="120"/>
      <c r="P4" s="120"/>
      <c r="Q4" s="120"/>
      <c r="R4" s="120"/>
      <c r="S4" s="120"/>
      <c r="T4" s="120"/>
      <c r="U4" s="121"/>
      <c r="V4" s="120"/>
      <c r="W4" s="120"/>
      <c r="X4" s="121"/>
      <c r="Y4" s="120"/>
      <c r="Z4" s="120"/>
      <c r="AA4" s="120"/>
      <c r="AB4" s="120"/>
      <c r="AC4" s="121"/>
      <c r="AD4" s="120"/>
      <c r="AE4" s="120"/>
      <c r="AF4" s="165" t="s">
        <v>29</v>
      </c>
      <c r="AG4" s="165"/>
      <c r="AH4" s="165"/>
      <c r="AI4" s="165"/>
      <c r="AJ4" s="165"/>
      <c r="AK4" s="165"/>
      <c r="AL4" s="165"/>
      <c r="AM4" s="165"/>
      <c r="AN4" s="165"/>
      <c r="AO4" s="165"/>
      <c r="AP4" s="165"/>
      <c r="AQ4" s="1"/>
      <c r="AR4" s="1"/>
      <c r="AS4" s="1"/>
      <c r="AT4" s="1"/>
      <c r="AU4" s="1"/>
      <c r="AV4" s="3"/>
      <c r="AW4" s="1"/>
      <c r="AX4" s="3"/>
    </row>
    <row r="5" spans="1:50" ht="15" customHeight="1">
      <c r="A5" s="3"/>
      <c r="B5" s="3"/>
      <c r="C5" s="1"/>
      <c r="D5" s="1"/>
      <c r="E5" s="1"/>
      <c r="F5" s="1"/>
      <c r="G5" s="1"/>
      <c r="H5" s="1"/>
      <c r="I5" s="1"/>
      <c r="J5" s="1"/>
      <c r="K5" s="1"/>
      <c r="L5" s="3"/>
      <c r="M5" s="1"/>
      <c r="N5" s="1"/>
      <c r="O5" s="1"/>
      <c r="P5" s="1"/>
      <c r="Q5" s="1"/>
      <c r="R5" s="1"/>
      <c r="S5" s="1"/>
      <c r="T5" s="1"/>
      <c r="U5" s="3"/>
      <c r="V5" s="1"/>
      <c r="W5" s="1"/>
      <c r="X5" s="3"/>
      <c r="Y5" s="1"/>
      <c r="Z5" s="1"/>
      <c r="AA5" s="1"/>
      <c r="AB5" s="1"/>
      <c r="AC5" s="3"/>
      <c r="AD5" s="1"/>
      <c r="AE5" s="1"/>
      <c r="AF5" s="111"/>
      <c r="AG5" s="111"/>
      <c r="AH5" s="111"/>
      <c r="AI5" s="111"/>
      <c r="AJ5" s="111"/>
      <c r="AK5" s="111"/>
      <c r="AL5" s="111"/>
      <c r="AM5" s="111"/>
      <c r="AN5" s="111"/>
      <c r="AO5" s="111"/>
      <c r="AP5" s="111"/>
      <c r="AQ5" s="1"/>
      <c r="AR5" s="1"/>
      <c r="AS5" s="1"/>
      <c r="AT5" s="1"/>
      <c r="AU5" s="1"/>
      <c r="AV5" s="3"/>
      <c r="AW5" s="1"/>
      <c r="AX5" s="3"/>
    </row>
    <row r="6" spans="1:50" ht="19.5" thickBot="1">
      <c r="A6" s="174" t="s">
        <v>62</v>
      </c>
      <c r="B6" s="174"/>
      <c r="C6" s="174"/>
      <c r="D6" s="174"/>
      <c r="E6" s="174"/>
      <c r="F6" s="174"/>
      <c r="G6" s="174"/>
      <c r="H6" s="174"/>
      <c r="I6" s="174"/>
      <c r="J6" s="174"/>
      <c r="K6" s="174"/>
      <c r="L6" s="174"/>
      <c r="M6" s="174"/>
      <c r="N6" s="174"/>
      <c r="O6" s="174"/>
      <c r="P6" s="174"/>
      <c r="Q6" s="174"/>
      <c r="R6" s="174"/>
      <c r="S6" s="174"/>
      <c r="T6" s="174"/>
      <c r="U6" s="174"/>
      <c r="V6" s="122"/>
      <c r="W6" s="122"/>
      <c r="X6" s="122"/>
      <c r="Y6" s="122"/>
      <c r="Z6" s="122"/>
      <c r="AA6" s="122"/>
      <c r="AB6" s="122"/>
      <c r="AC6" s="122"/>
      <c r="AD6" s="122"/>
      <c r="AE6" s="122"/>
      <c r="AF6" s="122"/>
      <c r="AG6" s="175" t="s">
        <v>110</v>
      </c>
      <c r="AH6" s="175"/>
      <c r="AI6" s="175"/>
      <c r="AJ6" s="175"/>
      <c r="AK6" s="175"/>
      <c r="AL6" s="175"/>
      <c r="AM6" s="175"/>
      <c r="AN6" s="175"/>
      <c r="AO6" s="175"/>
      <c r="AP6" s="175"/>
      <c r="AQ6" s="88"/>
      <c r="AR6" s="88"/>
      <c r="AS6" s="88"/>
      <c r="AT6" s="88"/>
      <c r="AU6" s="88"/>
    </row>
    <row r="7" spans="1:50" s="85" customFormat="1" ht="18" customHeight="1">
      <c r="A7" s="45"/>
      <c r="B7" s="44"/>
      <c r="C7" s="178" t="s">
        <v>61</v>
      </c>
      <c r="D7" s="188"/>
      <c r="E7" s="188"/>
      <c r="F7" s="188"/>
      <c r="G7" s="188"/>
      <c r="H7" s="188"/>
      <c r="I7" s="188"/>
      <c r="J7" s="188"/>
      <c r="K7" s="188"/>
      <c r="L7" s="188"/>
      <c r="M7" s="188"/>
      <c r="N7" s="188"/>
      <c r="O7" s="188"/>
      <c r="P7" s="188"/>
      <c r="Q7" s="188"/>
      <c r="R7" s="188"/>
      <c r="S7" s="188"/>
      <c r="T7" s="188"/>
      <c r="U7" s="188"/>
      <c r="V7" s="189"/>
      <c r="W7" s="178" t="s">
        <v>60</v>
      </c>
      <c r="X7" s="190"/>
      <c r="Y7" s="190"/>
      <c r="Z7" s="190"/>
      <c r="AA7" s="190"/>
      <c r="AB7" s="190"/>
      <c r="AC7" s="190"/>
      <c r="AD7" s="190"/>
      <c r="AE7" s="190"/>
      <c r="AF7" s="190"/>
      <c r="AG7" s="190"/>
      <c r="AH7" s="190"/>
      <c r="AI7" s="190"/>
      <c r="AJ7" s="190"/>
      <c r="AK7" s="190"/>
      <c r="AL7" s="190"/>
      <c r="AM7" s="190"/>
      <c r="AN7" s="190"/>
      <c r="AO7" s="190"/>
      <c r="AP7" s="190"/>
      <c r="AQ7" s="87"/>
      <c r="AR7" s="87"/>
      <c r="AS7" s="87"/>
      <c r="AT7" s="87"/>
      <c r="AU7" s="87"/>
    </row>
    <row r="8" spans="1:50" s="85" customFormat="1" ht="18" customHeight="1">
      <c r="A8" s="43"/>
      <c r="B8" s="42"/>
      <c r="C8" s="192" t="s">
        <v>59</v>
      </c>
      <c r="D8" s="193"/>
      <c r="E8" s="193"/>
      <c r="F8" s="193"/>
      <c r="G8" s="193"/>
      <c r="H8" s="193"/>
      <c r="I8" s="193"/>
      <c r="J8" s="193"/>
      <c r="K8" s="193"/>
      <c r="L8" s="194"/>
      <c r="M8" s="192" t="s">
        <v>3</v>
      </c>
      <c r="N8" s="193"/>
      <c r="O8" s="193"/>
      <c r="P8" s="193"/>
      <c r="Q8" s="193"/>
      <c r="R8" s="193"/>
      <c r="S8" s="193"/>
      <c r="T8" s="193"/>
      <c r="U8" s="193"/>
      <c r="V8" s="194"/>
      <c r="W8" s="192" t="s">
        <v>59</v>
      </c>
      <c r="X8" s="193"/>
      <c r="Y8" s="193"/>
      <c r="Z8" s="193"/>
      <c r="AA8" s="193"/>
      <c r="AB8" s="193"/>
      <c r="AC8" s="193"/>
      <c r="AD8" s="193"/>
      <c r="AE8" s="193"/>
      <c r="AF8" s="194"/>
      <c r="AG8" s="192" t="s">
        <v>3</v>
      </c>
      <c r="AH8" s="193"/>
      <c r="AI8" s="193"/>
      <c r="AJ8" s="193"/>
      <c r="AK8" s="193"/>
      <c r="AL8" s="193"/>
      <c r="AM8" s="193"/>
      <c r="AN8" s="193"/>
      <c r="AO8" s="193"/>
      <c r="AP8" s="193"/>
      <c r="AQ8" s="86"/>
      <c r="AR8" s="86"/>
      <c r="AS8" s="86"/>
      <c r="AT8" s="86"/>
      <c r="AU8" s="86"/>
    </row>
    <row r="9" spans="1:50" s="33" customFormat="1" ht="17.25" customHeight="1">
      <c r="A9" s="199" t="s">
        <v>14</v>
      </c>
      <c r="B9" s="200"/>
      <c r="C9" s="201">
        <f>SUM(C11:C17)</f>
        <v>1415</v>
      </c>
      <c r="D9" s="191"/>
      <c r="E9" s="191"/>
      <c r="F9" s="191"/>
      <c r="G9" s="191"/>
      <c r="H9" s="191"/>
      <c r="I9" s="191"/>
      <c r="J9" s="191"/>
      <c r="K9" s="191"/>
      <c r="L9" s="191"/>
      <c r="M9" s="191">
        <f>SUM(M11:M17)</f>
        <v>26755</v>
      </c>
      <c r="N9" s="191"/>
      <c r="O9" s="191"/>
      <c r="P9" s="191"/>
      <c r="Q9" s="191"/>
      <c r="R9" s="191"/>
      <c r="S9" s="191"/>
      <c r="T9" s="191"/>
      <c r="U9" s="191"/>
      <c r="V9" s="191"/>
      <c r="W9" s="191">
        <f>SUM(W11:W17)</f>
        <v>551</v>
      </c>
      <c r="X9" s="191"/>
      <c r="Y9" s="191"/>
      <c r="Z9" s="191"/>
      <c r="AA9" s="191"/>
      <c r="AB9" s="191"/>
      <c r="AC9" s="191"/>
      <c r="AD9" s="191"/>
      <c r="AE9" s="191"/>
      <c r="AF9" s="191"/>
      <c r="AG9" s="191">
        <f>SUM(AG11:AG17)</f>
        <v>11036</v>
      </c>
      <c r="AH9" s="191"/>
      <c r="AI9" s="191"/>
      <c r="AJ9" s="191"/>
      <c r="AK9" s="191"/>
      <c r="AL9" s="191"/>
      <c r="AM9" s="191"/>
      <c r="AN9" s="191"/>
      <c r="AO9" s="191"/>
      <c r="AP9" s="191"/>
      <c r="AQ9" s="41"/>
      <c r="AR9" s="41"/>
      <c r="AS9" s="41"/>
      <c r="AT9" s="41"/>
      <c r="AU9" s="41"/>
    </row>
    <row r="10" spans="1:50" ht="7.5" customHeight="1">
      <c r="A10" s="40"/>
      <c r="B10" s="39"/>
      <c r="C10" s="38"/>
      <c r="D10" s="37"/>
      <c r="E10" s="37"/>
      <c r="F10" s="37"/>
      <c r="G10" s="37"/>
      <c r="H10" s="37"/>
      <c r="I10" s="37"/>
      <c r="J10" s="37"/>
      <c r="K10" s="37"/>
      <c r="L10" s="36"/>
      <c r="M10" s="37"/>
      <c r="N10" s="37"/>
      <c r="O10" s="37"/>
      <c r="P10" s="37"/>
      <c r="Q10" s="37"/>
      <c r="R10" s="37"/>
      <c r="S10" s="37"/>
      <c r="T10" s="37"/>
      <c r="U10" s="36"/>
      <c r="V10" s="36"/>
      <c r="W10" s="37"/>
      <c r="X10" s="36"/>
      <c r="Y10" s="36"/>
      <c r="Z10" s="36"/>
      <c r="AA10" s="36"/>
      <c r="AB10" s="36"/>
      <c r="AC10" s="36"/>
      <c r="AD10" s="37"/>
      <c r="AE10" s="37"/>
      <c r="AF10" s="37"/>
      <c r="AG10" s="37"/>
      <c r="AH10" s="37"/>
      <c r="AI10" s="37"/>
      <c r="AJ10" s="37"/>
      <c r="AK10" s="36"/>
      <c r="AL10" s="36"/>
      <c r="AM10" s="36"/>
      <c r="AN10" s="36"/>
      <c r="AO10" s="36"/>
      <c r="AP10" s="36"/>
      <c r="AQ10" s="1"/>
      <c r="AR10" s="1"/>
      <c r="AS10" s="1"/>
      <c r="AT10" s="1"/>
      <c r="AU10" s="1"/>
    </row>
    <row r="11" spans="1:50" ht="17.25" customHeight="1">
      <c r="A11" s="171" t="s">
        <v>38</v>
      </c>
      <c r="B11" s="172"/>
      <c r="C11" s="173">
        <v>247</v>
      </c>
      <c r="D11" s="166"/>
      <c r="E11" s="166"/>
      <c r="F11" s="166"/>
      <c r="G11" s="166"/>
      <c r="H11" s="166"/>
      <c r="I11" s="166"/>
      <c r="J11" s="166"/>
      <c r="K11" s="166"/>
      <c r="L11" s="166"/>
      <c r="M11" s="166">
        <v>4484</v>
      </c>
      <c r="N11" s="166"/>
      <c r="O11" s="166"/>
      <c r="P11" s="166"/>
      <c r="Q11" s="166"/>
      <c r="R11" s="166"/>
      <c r="S11" s="166"/>
      <c r="T11" s="166"/>
      <c r="U11" s="166"/>
      <c r="V11" s="166"/>
      <c r="W11" s="166">
        <v>93</v>
      </c>
      <c r="X11" s="166"/>
      <c r="Y11" s="166"/>
      <c r="Z11" s="166"/>
      <c r="AA11" s="166"/>
      <c r="AB11" s="166"/>
      <c r="AC11" s="166"/>
      <c r="AD11" s="166"/>
      <c r="AE11" s="166"/>
      <c r="AF11" s="166"/>
      <c r="AG11" s="166">
        <v>2069</v>
      </c>
      <c r="AH11" s="166"/>
      <c r="AI11" s="166"/>
      <c r="AJ11" s="166"/>
      <c r="AK11" s="166"/>
      <c r="AL11" s="166"/>
      <c r="AM11" s="166"/>
      <c r="AN11" s="166"/>
      <c r="AO11" s="166"/>
      <c r="AP11" s="166"/>
      <c r="AQ11" s="1"/>
      <c r="AR11" s="1"/>
      <c r="AS11" s="1"/>
      <c r="AT11" s="1"/>
      <c r="AU11" s="1"/>
    </row>
    <row r="12" spans="1:50" ht="17.25" customHeight="1">
      <c r="A12" s="171" t="s">
        <v>37</v>
      </c>
      <c r="B12" s="172"/>
      <c r="C12" s="173">
        <v>225</v>
      </c>
      <c r="D12" s="166"/>
      <c r="E12" s="166"/>
      <c r="F12" s="166"/>
      <c r="G12" s="166"/>
      <c r="H12" s="166"/>
      <c r="I12" s="166"/>
      <c r="J12" s="166"/>
      <c r="K12" s="166"/>
      <c r="L12" s="166"/>
      <c r="M12" s="166">
        <v>3836</v>
      </c>
      <c r="N12" s="166"/>
      <c r="O12" s="166"/>
      <c r="P12" s="166"/>
      <c r="Q12" s="166"/>
      <c r="R12" s="166"/>
      <c r="S12" s="166"/>
      <c r="T12" s="166"/>
      <c r="U12" s="166"/>
      <c r="V12" s="166"/>
      <c r="W12" s="166">
        <v>136</v>
      </c>
      <c r="X12" s="166"/>
      <c r="Y12" s="166"/>
      <c r="Z12" s="166"/>
      <c r="AA12" s="166"/>
      <c r="AB12" s="166"/>
      <c r="AC12" s="166"/>
      <c r="AD12" s="166"/>
      <c r="AE12" s="166"/>
      <c r="AF12" s="166"/>
      <c r="AG12" s="166">
        <v>1815</v>
      </c>
      <c r="AH12" s="166"/>
      <c r="AI12" s="166"/>
      <c r="AJ12" s="166"/>
      <c r="AK12" s="166"/>
      <c r="AL12" s="166"/>
      <c r="AM12" s="166"/>
      <c r="AN12" s="166"/>
      <c r="AO12" s="166"/>
      <c r="AP12" s="166"/>
      <c r="AQ12" s="1"/>
      <c r="AR12" s="1"/>
      <c r="AS12" s="1"/>
      <c r="AT12" s="1"/>
      <c r="AU12" s="1"/>
    </row>
    <row r="13" spans="1:50" ht="17.25" customHeight="1">
      <c r="A13" s="171" t="s">
        <v>36</v>
      </c>
      <c r="B13" s="172"/>
      <c r="C13" s="173">
        <v>203</v>
      </c>
      <c r="D13" s="166"/>
      <c r="E13" s="166"/>
      <c r="F13" s="166"/>
      <c r="G13" s="166"/>
      <c r="H13" s="166"/>
      <c r="I13" s="166"/>
      <c r="J13" s="166"/>
      <c r="K13" s="166"/>
      <c r="L13" s="166"/>
      <c r="M13" s="166">
        <v>3242</v>
      </c>
      <c r="N13" s="166"/>
      <c r="O13" s="166"/>
      <c r="P13" s="166"/>
      <c r="Q13" s="166"/>
      <c r="R13" s="166"/>
      <c r="S13" s="166"/>
      <c r="T13" s="166"/>
      <c r="U13" s="166"/>
      <c r="V13" s="166"/>
      <c r="W13" s="166">
        <v>39</v>
      </c>
      <c r="X13" s="166"/>
      <c r="Y13" s="166"/>
      <c r="Z13" s="166"/>
      <c r="AA13" s="166"/>
      <c r="AB13" s="166"/>
      <c r="AC13" s="166"/>
      <c r="AD13" s="166"/>
      <c r="AE13" s="166"/>
      <c r="AF13" s="166"/>
      <c r="AG13" s="166">
        <v>784</v>
      </c>
      <c r="AH13" s="166"/>
      <c r="AI13" s="166"/>
      <c r="AJ13" s="166"/>
      <c r="AK13" s="166"/>
      <c r="AL13" s="166"/>
      <c r="AM13" s="166"/>
      <c r="AN13" s="166"/>
      <c r="AO13" s="166"/>
      <c r="AP13" s="166"/>
      <c r="AQ13" s="1"/>
      <c r="AR13" s="1"/>
      <c r="AS13" s="1"/>
      <c r="AT13" s="1"/>
      <c r="AU13" s="1"/>
    </row>
    <row r="14" spans="1:50" ht="17.25" customHeight="1">
      <c r="A14" s="171" t="s">
        <v>35</v>
      </c>
      <c r="B14" s="172"/>
      <c r="C14" s="173">
        <v>188</v>
      </c>
      <c r="D14" s="166"/>
      <c r="E14" s="166"/>
      <c r="F14" s="166"/>
      <c r="G14" s="166"/>
      <c r="H14" s="166"/>
      <c r="I14" s="166"/>
      <c r="J14" s="166"/>
      <c r="K14" s="166"/>
      <c r="L14" s="166"/>
      <c r="M14" s="166">
        <v>3511</v>
      </c>
      <c r="N14" s="166"/>
      <c r="O14" s="166"/>
      <c r="P14" s="166"/>
      <c r="Q14" s="166"/>
      <c r="R14" s="166"/>
      <c r="S14" s="166"/>
      <c r="T14" s="166"/>
      <c r="U14" s="166"/>
      <c r="V14" s="166"/>
      <c r="W14" s="166">
        <v>60</v>
      </c>
      <c r="X14" s="166"/>
      <c r="Y14" s="166"/>
      <c r="Z14" s="166"/>
      <c r="AA14" s="166"/>
      <c r="AB14" s="166"/>
      <c r="AC14" s="166"/>
      <c r="AD14" s="166"/>
      <c r="AE14" s="166"/>
      <c r="AF14" s="166"/>
      <c r="AG14" s="166">
        <v>1738</v>
      </c>
      <c r="AH14" s="166"/>
      <c r="AI14" s="166"/>
      <c r="AJ14" s="166"/>
      <c r="AK14" s="166"/>
      <c r="AL14" s="166"/>
      <c r="AM14" s="166"/>
      <c r="AN14" s="166"/>
      <c r="AO14" s="166"/>
      <c r="AP14" s="166"/>
      <c r="AQ14" s="1"/>
      <c r="AR14" s="1"/>
      <c r="AS14" s="1"/>
      <c r="AT14" s="1"/>
      <c r="AU14" s="1"/>
    </row>
    <row r="15" spans="1:50" ht="17.25" customHeight="1">
      <c r="A15" s="171" t="s">
        <v>34</v>
      </c>
      <c r="B15" s="172"/>
      <c r="C15" s="173">
        <v>127</v>
      </c>
      <c r="D15" s="166"/>
      <c r="E15" s="166"/>
      <c r="F15" s="166"/>
      <c r="G15" s="166"/>
      <c r="H15" s="166"/>
      <c r="I15" s="166"/>
      <c r="J15" s="166"/>
      <c r="K15" s="166"/>
      <c r="L15" s="166"/>
      <c r="M15" s="166">
        <v>3162</v>
      </c>
      <c r="N15" s="166"/>
      <c r="O15" s="166"/>
      <c r="P15" s="166"/>
      <c r="Q15" s="166"/>
      <c r="R15" s="166"/>
      <c r="S15" s="166"/>
      <c r="T15" s="166"/>
      <c r="U15" s="166"/>
      <c r="V15" s="166"/>
      <c r="W15" s="166">
        <v>56</v>
      </c>
      <c r="X15" s="166"/>
      <c r="Y15" s="166"/>
      <c r="Z15" s="166"/>
      <c r="AA15" s="166"/>
      <c r="AB15" s="166"/>
      <c r="AC15" s="166"/>
      <c r="AD15" s="166"/>
      <c r="AE15" s="166"/>
      <c r="AF15" s="166"/>
      <c r="AG15" s="166">
        <v>1259</v>
      </c>
      <c r="AH15" s="166"/>
      <c r="AI15" s="166"/>
      <c r="AJ15" s="166"/>
      <c r="AK15" s="166"/>
      <c r="AL15" s="166"/>
      <c r="AM15" s="166"/>
      <c r="AN15" s="166"/>
      <c r="AO15" s="166"/>
      <c r="AP15" s="166"/>
      <c r="AQ15" s="1"/>
      <c r="AR15" s="1"/>
      <c r="AS15" s="1"/>
      <c r="AT15" s="1"/>
      <c r="AU15" s="1"/>
    </row>
    <row r="16" spans="1:50" ht="17.25" customHeight="1">
      <c r="A16" s="171" t="s">
        <v>33</v>
      </c>
      <c r="B16" s="172"/>
      <c r="C16" s="173">
        <v>239</v>
      </c>
      <c r="D16" s="166"/>
      <c r="E16" s="166"/>
      <c r="F16" s="166"/>
      <c r="G16" s="166"/>
      <c r="H16" s="166"/>
      <c r="I16" s="166"/>
      <c r="J16" s="166"/>
      <c r="K16" s="166"/>
      <c r="L16" s="166"/>
      <c r="M16" s="166">
        <v>4780</v>
      </c>
      <c r="N16" s="166"/>
      <c r="O16" s="166"/>
      <c r="P16" s="166"/>
      <c r="Q16" s="166"/>
      <c r="R16" s="166"/>
      <c r="S16" s="166"/>
      <c r="T16" s="166"/>
      <c r="U16" s="166"/>
      <c r="V16" s="166"/>
      <c r="W16" s="166">
        <v>87</v>
      </c>
      <c r="X16" s="166"/>
      <c r="Y16" s="166"/>
      <c r="Z16" s="166"/>
      <c r="AA16" s="166"/>
      <c r="AB16" s="166"/>
      <c r="AC16" s="166"/>
      <c r="AD16" s="166"/>
      <c r="AE16" s="166"/>
      <c r="AF16" s="166"/>
      <c r="AG16" s="166">
        <v>1469</v>
      </c>
      <c r="AH16" s="166"/>
      <c r="AI16" s="166"/>
      <c r="AJ16" s="166"/>
      <c r="AK16" s="166"/>
      <c r="AL16" s="166"/>
      <c r="AM16" s="166"/>
      <c r="AN16" s="166"/>
      <c r="AO16" s="166"/>
      <c r="AP16" s="166"/>
      <c r="AQ16" s="1"/>
      <c r="AR16" s="1"/>
      <c r="AS16" s="1"/>
      <c r="AT16" s="1"/>
      <c r="AU16" s="1"/>
    </row>
    <row r="17" spans="1:66" ht="17.25" customHeight="1" thickBot="1">
      <c r="A17" s="167" t="s">
        <v>32</v>
      </c>
      <c r="B17" s="168"/>
      <c r="C17" s="169">
        <v>186</v>
      </c>
      <c r="D17" s="170"/>
      <c r="E17" s="170"/>
      <c r="F17" s="170"/>
      <c r="G17" s="170"/>
      <c r="H17" s="170"/>
      <c r="I17" s="170"/>
      <c r="J17" s="170"/>
      <c r="K17" s="170"/>
      <c r="L17" s="170"/>
      <c r="M17" s="170">
        <v>3740</v>
      </c>
      <c r="N17" s="170"/>
      <c r="O17" s="170"/>
      <c r="P17" s="170"/>
      <c r="Q17" s="170"/>
      <c r="R17" s="170"/>
      <c r="S17" s="170"/>
      <c r="T17" s="170"/>
      <c r="U17" s="170"/>
      <c r="V17" s="170"/>
      <c r="W17" s="170">
        <v>80</v>
      </c>
      <c r="X17" s="170"/>
      <c r="Y17" s="170"/>
      <c r="Z17" s="170"/>
      <c r="AA17" s="170"/>
      <c r="AB17" s="170"/>
      <c r="AC17" s="170"/>
      <c r="AD17" s="170"/>
      <c r="AE17" s="170"/>
      <c r="AF17" s="170"/>
      <c r="AG17" s="170">
        <v>1902</v>
      </c>
      <c r="AH17" s="170"/>
      <c r="AI17" s="170"/>
      <c r="AJ17" s="170"/>
      <c r="AK17" s="170"/>
      <c r="AL17" s="170"/>
      <c r="AM17" s="170"/>
      <c r="AN17" s="170"/>
      <c r="AO17" s="170"/>
      <c r="AP17" s="170"/>
      <c r="AQ17" s="1"/>
      <c r="AR17" s="1"/>
      <c r="AS17" s="1"/>
      <c r="AT17" s="1"/>
      <c r="AU17" s="1"/>
    </row>
    <row r="18" spans="1:66" ht="17.25" customHeight="1">
      <c r="A18" s="164"/>
      <c r="B18" s="164"/>
      <c r="C18" s="164"/>
      <c r="D18" s="164"/>
      <c r="E18" s="164"/>
      <c r="F18" s="164"/>
      <c r="G18" s="164"/>
      <c r="H18" s="164"/>
      <c r="I18" s="164"/>
      <c r="J18" s="164"/>
      <c r="K18" s="164"/>
      <c r="L18" s="121"/>
      <c r="M18" s="120"/>
      <c r="N18" s="120"/>
      <c r="O18" s="120"/>
      <c r="P18" s="120"/>
      <c r="Q18" s="120"/>
      <c r="R18" s="120"/>
      <c r="S18" s="120"/>
      <c r="T18" s="120"/>
      <c r="U18" s="121"/>
      <c r="V18" s="121"/>
      <c r="W18" s="120"/>
      <c r="X18" s="121"/>
      <c r="Y18" s="121"/>
      <c r="Z18" s="121"/>
      <c r="AA18" s="121"/>
      <c r="AB18" s="121"/>
      <c r="AC18" s="121"/>
      <c r="AD18" s="120"/>
      <c r="AE18" s="165" t="s">
        <v>29</v>
      </c>
      <c r="AF18" s="165"/>
      <c r="AG18" s="165"/>
      <c r="AH18" s="165"/>
      <c r="AI18" s="165"/>
      <c r="AJ18" s="165"/>
      <c r="AK18" s="165"/>
      <c r="AL18" s="165"/>
      <c r="AM18" s="165"/>
      <c r="AN18" s="165"/>
      <c r="AO18" s="165"/>
      <c r="AP18" s="165"/>
      <c r="AQ18" s="12"/>
      <c r="AR18" s="12"/>
      <c r="AS18" s="12"/>
      <c r="AT18" s="12"/>
      <c r="AU18" s="12"/>
    </row>
    <row r="19" spans="1:66" ht="17.25" customHeight="1">
      <c r="A19" s="29"/>
      <c r="B19" s="29"/>
      <c r="C19" s="29"/>
      <c r="D19" s="29"/>
      <c r="E19" s="29"/>
      <c r="F19" s="29"/>
      <c r="G19" s="29"/>
      <c r="H19" s="29"/>
      <c r="I19" s="29"/>
      <c r="J19" s="29"/>
      <c r="K19" s="29"/>
      <c r="L19" s="3"/>
      <c r="M19" s="1"/>
      <c r="N19" s="1"/>
      <c r="O19" s="1"/>
      <c r="P19" s="1"/>
      <c r="Q19" s="1"/>
      <c r="R19" s="1"/>
      <c r="S19" s="1"/>
      <c r="T19" s="1"/>
      <c r="U19" s="3"/>
      <c r="V19" s="3"/>
      <c r="W19" s="1"/>
      <c r="X19" s="3"/>
      <c r="Y19" s="3"/>
      <c r="Z19" s="3"/>
      <c r="AA19" s="3"/>
      <c r="AB19" s="3"/>
      <c r="AC19" s="3"/>
      <c r="AD19" s="1"/>
      <c r="AE19" s="111"/>
      <c r="AF19" s="111"/>
      <c r="AG19" s="111"/>
      <c r="AH19" s="111"/>
      <c r="AI19" s="111"/>
      <c r="AJ19" s="111"/>
      <c r="AK19" s="111"/>
      <c r="AL19" s="111"/>
      <c r="AM19" s="111"/>
      <c r="AN19" s="111"/>
      <c r="AO19" s="111"/>
      <c r="AP19" s="111"/>
      <c r="AQ19" s="12"/>
      <c r="AR19" s="12"/>
      <c r="AS19" s="12"/>
      <c r="AT19" s="12"/>
      <c r="AU19" s="12"/>
    </row>
    <row r="20" spans="1:66" ht="24" customHeight="1" thickBot="1">
      <c r="A20" s="179" t="s">
        <v>58</v>
      </c>
      <c r="B20" s="179"/>
      <c r="C20" s="179"/>
      <c r="D20" s="179"/>
      <c r="E20" s="179"/>
      <c r="F20" s="179"/>
      <c r="G20" s="179"/>
      <c r="H20" s="179"/>
      <c r="I20" s="179"/>
      <c r="J20" s="179"/>
      <c r="K20" s="179"/>
      <c r="L20" s="179"/>
      <c r="M20" s="179"/>
      <c r="N20" s="179"/>
      <c r="O20" s="179"/>
      <c r="P20" s="179"/>
      <c r="Q20" s="179"/>
      <c r="R20" s="179"/>
      <c r="S20" s="179"/>
      <c r="T20" s="179"/>
      <c r="U20" s="179"/>
      <c r="V20" s="119"/>
      <c r="W20" s="119"/>
      <c r="X20" s="119"/>
      <c r="Y20" s="119"/>
      <c r="Z20" s="119"/>
      <c r="AA20" s="119"/>
      <c r="AB20" s="119"/>
      <c r="AC20" s="119"/>
      <c r="AD20" s="119"/>
      <c r="AE20" s="119"/>
      <c r="AF20" s="119"/>
      <c r="AG20" s="180" t="s">
        <v>109</v>
      </c>
      <c r="AH20" s="180"/>
      <c r="AI20" s="180"/>
      <c r="AJ20" s="180"/>
      <c r="AK20" s="180"/>
      <c r="AL20" s="180"/>
      <c r="AM20" s="180"/>
      <c r="AN20" s="180"/>
      <c r="AO20" s="180"/>
      <c r="AP20" s="180"/>
      <c r="AQ20" s="12"/>
      <c r="AR20" s="12"/>
      <c r="AS20" s="12"/>
      <c r="AT20" s="12"/>
    </row>
    <row r="21" spans="1:66" ht="17.25" customHeight="1">
      <c r="A21" s="118"/>
      <c r="B21" s="117"/>
      <c r="C21" s="203" t="s">
        <v>57</v>
      </c>
      <c r="D21" s="204"/>
      <c r="E21" s="204"/>
      <c r="F21" s="204"/>
      <c r="G21" s="204"/>
      <c r="H21" s="204"/>
      <c r="I21" s="204"/>
      <c r="J21" s="204"/>
      <c r="K21" s="204"/>
      <c r="L21" s="204"/>
      <c r="M21" s="203" t="s">
        <v>56</v>
      </c>
      <c r="N21" s="204"/>
      <c r="O21" s="204"/>
      <c r="P21" s="204"/>
      <c r="Q21" s="204"/>
      <c r="R21" s="204"/>
      <c r="S21" s="204"/>
      <c r="T21" s="204"/>
      <c r="U21" s="204"/>
      <c r="V21" s="205"/>
      <c r="W21" s="181" t="s">
        <v>55</v>
      </c>
      <c r="X21" s="182"/>
      <c r="Y21" s="182"/>
      <c r="Z21" s="182"/>
      <c r="AA21" s="182"/>
      <c r="AB21" s="182"/>
      <c r="AC21" s="182"/>
      <c r="AD21" s="182"/>
      <c r="AE21" s="182"/>
      <c r="AF21" s="182"/>
      <c r="AG21" s="182"/>
      <c r="AH21" s="182"/>
      <c r="AI21" s="182"/>
      <c r="AJ21" s="182"/>
      <c r="AK21" s="182"/>
      <c r="AL21" s="182"/>
      <c r="AM21" s="182"/>
      <c r="AN21" s="182"/>
      <c r="AO21" s="182"/>
      <c r="AP21" s="182"/>
      <c r="AQ21" s="12"/>
      <c r="AR21" s="12"/>
      <c r="AS21" s="12"/>
      <c r="AT21" s="12"/>
      <c r="AU21" s="12"/>
    </row>
    <row r="22" spans="1:66">
      <c r="A22" s="35"/>
      <c r="B22" s="34"/>
      <c r="C22" s="206"/>
      <c r="D22" s="207"/>
      <c r="E22" s="207"/>
      <c r="F22" s="207"/>
      <c r="G22" s="207"/>
      <c r="H22" s="207"/>
      <c r="I22" s="207"/>
      <c r="J22" s="207"/>
      <c r="K22" s="207"/>
      <c r="L22" s="207"/>
      <c r="M22" s="206"/>
      <c r="N22" s="207"/>
      <c r="O22" s="207"/>
      <c r="P22" s="207"/>
      <c r="Q22" s="207"/>
      <c r="R22" s="207"/>
      <c r="S22" s="207"/>
      <c r="T22" s="207"/>
      <c r="U22" s="207"/>
      <c r="V22" s="208"/>
      <c r="W22" s="183" t="s">
        <v>54</v>
      </c>
      <c r="X22" s="184"/>
      <c r="Y22" s="184"/>
      <c r="Z22" s="184"/>
      <c r="AA22" s="184"/>
      <c r="AB22" s="184"/>
      <c r="AC22" s="184"/>
      <c r="AD22" s="184"/>
      <c r="AE22" s="184"/>
      <c r="AF22" s="185"/>
      <c r="AG22" s="183" t="s">
        <v>53</v>
      </c>
      <c r="AH22" s="184"/>
      <c r="AI22" s="184"/>
      <c r="AJ22" s="184"/>
      <c r="AK22" s="184"/>
      <c r="AL22" s="184"/>
      <c r="AM22" s="184"/>
      <c r="AN22" s="184"/>
      <c r="AO22" s="184"/>
      <c r="AP22" s="184"/>
      <c r="AQ22" s="3"/>
    </row>
    <row r="23" spans="1:66" ht="18" customHeight="1">
      <c r="A23" s="186" t="s">
        <v>52</v>
      </c>
      <c r="B23" s="187"/>
      <c r="C23" s="195">
        <v>201129</v>
      </c>
      <c r="D23" s="196"/>
      <c r="E23" s="196"/>
      <c r="F23" s="196"/>
      <c r="G23" s="196"/>
      <c r="H23" s="196"/>
      <c r="I23" s="196"/>
      <c r="J23" s="196"/>
      <c r="K23" s="196"/>
      <c r="L23" s="196"/>
      <c r="M23" s="196">
        <v>5065</v>
      </c>
      <c r="N23" s="196"/>
      <c r="O23" s="196"/>
      <c r="P23" s="196"/>
      <c r="Q23" s="196"/>
      <c r="R23" s="196"/>
      <c r="S23" s="196"/>
      <c r="T23" s="196"/>
      <c r="U23" s="196"/>
      <c r="V23" s="196"/>
      <c r="W23" s="197">
        <v>3798</v>
      </c>
      <c r="X23" s="198"/>
      <c r="Y23" s="198"/>
      <c r="Z23" s="198"/>
      <c r="AA23" s="198"/>
      <c r="AB23" s="198"/>
      <c r="AC23" s="198"/>
      <c r="AD23" s="198"/>
      <c r="AE23" s="198"/>
      <c r="AF23" s="198"/>
      <c r="AG23" s="196">
        <v>1267</v>
      </c>
      <c r="AH23" s="196"/>
      <c r="AI23" s="196"/>
      <c r="AJ23" s="196"/>
      <c r="AK23" s="196"/>
      <c r="AL23" s="196"/>
      <c r="AM23" s="196"/>
      <c r="AN23" s="196"/>
      <c r="AO23" s="196"/>
      <c r="AP23" s="196"/>
    </row>
    <row r="24" spans="1:66" ht="18" customHeight="1">
      <c r="A24" s="238" t="s">
        <v>51</v>
      </c>
      <c r="B24" s="239"/>
      <c r="C24" s="197">
        <v>43491</v>
      </c>
      <c r="D24" s="198"/>
      <c r="E24" s="198"/>
      <c r="F24" s="198"/>
      <c r="G24" s="198"/>
      <c r="H24" s="198"/>
      <c r="I24" s="198"/>
      <c r="J24" s="198"/>
      <c r="K24" s="198"/>
      <c r="L24" s="198"/>
      <c r="M24" s="198">
        <v>1713</v>
      </c>
      <c r="N24" s="198"/>
      <c r="O24" s="198"/>
      <c r="P24" s="198"/>
      <c r="Q24" s="198"/>
      <c r="R24" s="198"/>
      <c r="S24" s="198"/>
      <c r="T24" s="198"/>
      <c r="U24" s="198"/>
      <c r="V24" s="240"/>
      <c r="W24" s="197">
        <v>1524</v>
      </c>
      <c r="X24" s="198"/>
      <c r="Y24" s="198"/>
      <c r="Z24" s="198"/>
      <c r="AA24" s="198"/>
      <c r="AB24" s="198"/>
      <c r="AC24" s="198"/>
      <c r="AD24" s="198"/>
      <c r="AE24" s="198"/>
      <c r="AF24" s="198"/>
      <c r="AG24" s="198">
        <v>189</v>
      </c>
      <c r="AH24" s="198"/>
      <c r="AI24" s="198"/>
      <c r="AJ24" s="198"/>
      <c r="AK24" s="198"/>
      <c r="AL24" s="198"/>
      <c r="AM24" s="198"/>
      <c r="AN24" s="198"/>
      <c r="AO24" s="198"/>
      <c r="AP24" s="198"/>
    </row>
    <row r="25" spans="1:66" s="33" customFormat="1" ht="18" customHeight="1" thickBot="1">
      <c r="A25" s="214" t="s">
        <v>50</v>
      </c>
      <c r="B25" s="215"/>
      <c r="C25" s="210">
        <v>0.216</v>
      </c>
      <c r="D25" s="211"/>
      <c r="E25" s="211"/>
      <c r="F25" s="211"/>
      <c r="G25" s="211"/>
      <c r="H25" s="211"/>
      <c r="I25" s="211"/>
      <c r="J25" s="211"/>
      <c r="K25" s="211"/>
      <c r="L25" s="211"/>
      <c r="M25" s="211">
        <v>0.33800000000000002</v>
      </c>
      <c r="N25" s="211"/>
      <c r="O25" s="211"/>
      <c r="P25" s="211"/>
      <c r="Q25" s="211"/>
      <c r="R25" s="211"/>
      <c r="S25" s="211"/>
      <c r="T25" s="211"/>
      <c r="U25" s="211"/>
      <c r="V25" s="211"/>
      <c r="W25" s="210">
        <v>0.40100000000000002</v>
      </c>
      <c r="X25" s="211"/>
      <c r="Y25" s="211"/>
      <c r="Z25" s="211"/>
      <c r="AA25" s="211"/>
      <c r="AB25" s="211"/>
      <c r="AC25" s="211"/>
      <c r="AD25" s="211"/>
      <c r="AE25" s="211"/>
      <c r="AF25" s="211"/>
      <c r="AG25" s="211">
        <v>0.14899999999999999</v>
      </c>
      <c r="AH25" s="211"/>
      <c r="AI25" s="211"/>
      <c r="AJ25" s="211"/>
      <c r="AK25" s="211"/>
      <c r="AL25" s="211"/>
      <c r="AM25" s="211"/>
      <c r="AN25" s="211"/>
      <c r="AO25" s="211"/>
      <c r="AP25" s="211"/>
    </row>
    <row r="26" spans="1:66">
      <c r="A26" s="30" t="s">
        <v>49</v>
      </c>
      <c r="B26" s="30"/>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32"/>
      <c r="AB26" s="32"/>
      <c r="AC26" s="32"/>
      <c r="AD26" s="32"/>
      <c r="AE26" s="32"/>
      <c r="AF26" s="32"/>
      <c r="AG26" s="32"/>
      <c r="AH26" s="32"/>
      <c r="AI26" s="26"/>
      <c r="AJ26" s="105"/>
      <c r="AK26" s="25" t="s">
        <v>48</v>
      </c>
      <c r="AL26" s="31"/>
      <c r="AM26" s="31"/>
      <c r="AN26" s="31"/>
      <c r="AO26" s="31"/>
      <c r="AP26" s="31"/>
      <c r="AQ26" s="1"/>
      <c r="AR26" s="1"/>
      <c r="AS26" s="3"/>
      <c r="AT26" s="3"/>
      <c r="AU26" s="1"/>
      <c r="AV26" s="3"/>
      <c r="AW26" s="3"/>
      <c r="AX26" s="3"/>
      <c r="AY26" s="3"/>
      <c r="AZ26" s="3"/>
      <c r="BA26" s="3"/>
      <c r="BB26" s="1"/>
      <c r="BC26" s="111"/>
      <c r="BD26" s="111"/>
      <c r="BE26" s="111"/>
      <c r="BF26" s="111"/>
      <c r="BG26" s="111"/>
      <c r="BH26" s="111"/>
      <c r="BI26" s="111"/>
      <c r="BJ26" s="111"/>
      <c r="BK26" s="111"/>
      <c r="BL26" s="111"/>
      <c r="BM26" s="111"/>
      <c r="BN26" s="111"/>
    </row>
    <row r="27" spans="1:66" ht="17.25" customHeight="1">
      <c r="A27" s="30"/>
      <c r="B27" s="30"/>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29"/>
      <c r="AB27" s="29"/>
      <c r="AC27" s="29"/>
      <c r="AD27" s="29"/>
      <c r="AE27" s="29"/>
      <c r="AF27" s="29"/>
      <c r="AG27" s="29"/>
      <c r="AH27" s="29"/>
      <c r="AJ27" s="3"/>
      <c r="AK27" s="25"/>
      <c r="AL27" s="1"/>
      <c r="AM27" s="1"/>
      <c r="AN27" s="1"/>
      <c r="AO27" s="1"/>
      <c r="AP27" s="1"/>
      <c r="AQ27" s="1"/>
      <c r="AR27" s="1"/>
      <c r="AS27" s="3"/>
      <c r="AT27" s="3"/>
      <c r="AU27" s="1"/>
      <c r="AV27" s="3"/>
      <c r="AW27" s="3"/>
      <c r="AX27" s="3"/>
      <c r="AY27" s="3"/>
      <c r="AZ27" s="3"/>
      <c r="BA27" s="3"/>
      <c r="BB27" s="1"/>
      <c r="BC27" s="111"/>
      <c r="BD27" s="111"/>
      <c r="BE27" s="111"/>
      <c r="BF27" s="111"/>
      <c r="BG27" s="111"/>
      <c r="BH27" s="111"/>
      <c r="BI27" s="111"/>
      <c r="BJ27" s="111"/>
      <c r="BK27" s="111"/>
      <c r="BL27" s="111"/>
      <c r="BM27" s="111"/>
      <c r="BN27" s="111"/>
    </row>
    <row r="28" spans="1:66" ht="18" customHeight="1">
      <c r="A28" s="29"/>
      <c r="B28" s="29"/>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9"/>
      <c r="AB28" s="29"/>
      <c r="AC28" s="29"/>
      <c r="AD28" s="29"/>
      <c r="AE28" s="29"/>
      <c r="AF28" s="29"/>
      <c r="AG28" s="29"/>
      <c r="AH28" s="29"/>
      <c r="AI28" s="29"/>
      <c r="AJ28" s="3"/>
      <c r="AK28" s="1"/>
      <c r="AL28" s="1"/>
      <c r="AM28" s="1"/>
      <c r="AN28" s="1"/>
      <c r="AO28" s="1"/>
      <c r="AP28" s="1"/>
      <c r="AQ28" s="1"/>
      <c r="AR28" s="1"/>
      <c r="AS28" s="3"/>
      <c r="AT28" s="3"/>
      <c r="AU28" s="1"/>
      <c r="AV28" s="3"/>
      <c r="AW28" s="3"/>
      <c r="AX28" s="3"/>
      <c r="AY28" s="3"/>
      <c r="AZ28" s="3"/>
      <c r="BA28" s="3"/>
      <c r="BB28" s="1"/>
      <c r="BC28" s="111"/>
      <c r="BD28" s="111"/>
      <c r="BE28" s="111"/>
      <c r="BF28" s="111"/>
      <c r="BG28" s="111"/>
      <c r="BH28" s="111"/>
      <c r="BI28" s="111"/>
      <c r="BJ28" s="111"/>
      <c r="BK28" s="111"/>
      <c r="BL28" s="111"/>
      <c r="BM28" s="111"/>
      <c r="BN28" s="111"/>
    </row>
    <row r="29" spans="1:66" s="3" customFormat="1" ht="18" customHeight="1" thickBot="1">
      <c r="A29" s="179" t="s">
        <v>108</v>
      </c>
      <c r="B29" s="179"/>
      <c r="C29" s="179"/>
      <c r="D29" s="179"/>
      <c r="E29" s="179"/>
      <c r="F29" s="179"/>
      <c r="G29" s="179"/>
      <c r="H29" s="179"/>
      <c r="I29" s="179"/>
      <c r="J29" s="179"/>
      <c r="K29" s="179"/>
      <c r="L29" s="179"/>
      <c r="M29" s="179"/>
      <c r="N29" s="179"/>
      <c r="O29" s="179"/>
      <c r="P29" s="179"/>
      <c r="Q29" s="179"/>
      <c r="R29" s="179"/>
      <c r="S29" s="179"/>
      <c r="T29" s="26"/>
      <c r="U29" s="26"/>
      <c r="V29" s="26"/>
      <c r="W29" s="26"/>
      <c r="X29" s="26"/>
      <c r="Y29" s="26"/>
      <c r="Z29" s="26"/>
      <c r="AA29" s="26"/>
      <c r="AB29" s="26"/>
      <c r="AC29" s="26"/>
      <c r="AD29" s="26"/>
      <c r="AE29" s="26"/>
      <c r="AF29" s="26"/>
      <c r="AG29" s="26"/>
      <c r="AH29" s="26"/>
      <c r="AI29" s="26"/>
      <c r="AJ29" s="26"/>
      <c r="AK29" s="242" t="s">
        <v>107</v>
      </c>
      <c r="AL29" s="242"/>
      <c r="AM29" s="242"/>
      <c r="AN29" s="242"/>
      <c r="AO29" s="242"/>
      <c r="AP29" s="242"/>
    </row>
    <row r="30" spans="1:66" ht="17.25" customHeight="1">
      <c r="A30" s="224"/>
      <c r="B30" s="225"/>
      <c r="C30" s="230" t="s">
        <v>0</v>
      </c>
      <c r="D30" s="231"/>
      <c r="E30" s="231"/>
      <c r="F30" s="231"/>
      <c r="G30" s="231"/>
      <c r="H30" s="231"/>
      <c r="I30" s="231"/>
      <c r="J30" s="231"/>
      <c r="K30" s="231"/>
      <c r="L30" s="231"/>
      <c r="M30" s="231"/>
      <c r="N30" s="232"/>
      <c r="O30" s="246" t="s">
        <v>47</v>
      </c>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row>
    <row r="31" spans="1:66" ht="18" customHeight="1">
      <c r="A31" s="226"/>
      <c r="B31" s="227"/>
      <c r="C31" s="233"/>
      <c r="D31" s="234"/>
      <c r="E31" s="234"/>
      <c r="F31" s="234"/>
      <c r="G31" s="234"/>
      <c r="H31" s="234"/>
      <c r="I31" s="234"/>
      <c r="J31" s="234"/>
      <c r="K31" s="234"/>
      <c r="L31" s="234"/>
      <c r="M31" s="234"/>
      <c r="N31" s="235"/>
      <c r="O31" s="243" t="s">
        <v>46</v>
      </c>
      <c r="P31" s="244"/>
      <c r="Q31" s="244"/>
      <c r="R31" s="244"/>
      <c r="S31" s="244"/>
      <c r="T31" s="244"/>
      <c r="U31" s="244"/>
      <c r="V31" s="244"/>
      <c r="W31" s="244"/>
      <c r="X31" s="244"/>
      <c r="Y31" s="244"/>
      <c r="Z31" s="244"/>
      <c r="AA31" s="244"/>
      <c r="AB31" s="245"/>
      <c r="AC31" s="243" t="s">
        <v>45</v>
      </c>
      <c r="AD31" s="244"/>
      <c r="AE31" s="244"/>
      <c r="AF31" s="244"/>
      <c r="AG31" s="244"/>
      <c r="AH31" s="244"/>
      <c r="AI31" s="244"/>
      <c r="AJ31" s="244"/>
      <c r="AK31" s="244"/>
      <c r="AL31" s="244"/>
      <c r="AM31" s="244"/>
      <c r="AN31" s="244"/>
      <c r="AO31" s="244"/>
      <c r="AP31" s="244"/>
    </row>
    <row r="32" spans="1:66" ht="18" customHeight="1">
      <c r="A32" s="236" t="s">
        <v>14</v>
      </c>
      <c r="B32" s="237"/>
      <c r="C32" s="212">
        <f>C33+C34+C35+C36+C37</f>
        <v>38379</v>
      </c>
      <c r="D32" s="213"/>
      <c r="E32" s="213"/>
      <c r="F32" s="213"/>
      <c r="G32" s="213"/>
      <c r="H32" s="213"/>
      <c r="I32" s="213"/>
      <c r="J32" s="213"/>
      <c r="K32" s="213"/>
      <c r="L32" s="213"/>
      <c r="M32" s="213"/>
      <c r="N32" s="213"/>
      <c r="O32" s="213">
        <f t="shared" ref="O32:O53" si="0">C32-AC32</f>
        <v>36388</v>
      </c>
      <c r="P32" s="213"/>
      <c r="Q32" s="213"/>
      <c r="R32" s="213"/>
      <c r="S32" s="213"/>
      <c r="T32" s="213"/>
      <c r="U32" s="213"/>
      <c r="V32" s="213"/>
      <c r="W32" s="213"/>
      <c r="X32" s="213"/>
      <c r="Y32" s="213"/>
      <c r="Z32" s="213"/>
      <c r="AA32" s="213"/>
      <c r="AB32" s="213"/>
      <c r="AC32" s="213">
        <f>AC33+AC34+AC35+AC36+AC37</f>
        <v>1991</v>
      </c>
      <c r="AD32" s="213"/>
      <c r="AE32" s="213"/>
      <c r="AF32" s="213"/>
      <c r="AG32" s="213"/>
      <c r="AH32" s="213"/>
      <c r="AI32" s="213"/>
      <c r="AJ32" s="213"/>
      <c r="AK32" s="213"/>
      <c r="AL32" s="213"/>
      <c r="AM32" s="213"/>
      <c r="AN32" s="213"/>
      <c r="AO32" s="213"/>
      <c r="AP32" s="213"/>
    </row>
    <row r="33" spans="1:46" ht="18" customHeight="1">
      <c r="A33" s="216" t="s">
        <v>105</v>
      </c>
      <c r="B33" s="217"/>
      <c r="C33" s="209">
        <v>471</v>
      </c>
      <c r="D33" s="202"/>
      <c r="E33" s="202"/>
      <c r="F33" s="202"/>
      <c r="G33" s="202"/>
      <c r="H33" s="202"/>
      <c r="I33" s="202"/>
      <c r="J33" s="202"/>
      <c r="K33" s="202"/>
      <c r="L33" s="202"/>
      <c r="M33" s="202"/>
      <c r="N33" s="202"/>
      <c r="O33" s="202">
        <f t="shared" si="0"/>
        <v>466</v>
      </c>
      <c r="P33" s="202"/>
      <c r="Q33" s="202"/>
      <c r="R33" s="202"/>
      <c r="S33" s="202"/>
      <c r="T33" s="202"/>
      <c r="U33" s="202"/>
      <c r="V33" s="202"/>
      <c r="W33" s="202"/>
      <c r="X33" s="202"/>
      <c r="Y33" s="202"/>
      <c r="Z33" s="202"/>
      <c r="AA33" s="202"/>
      <c r="AB33" s="202"/>
      <c r="AC33" s="202">
        <f>3+2</f>
        <v>5</v>
      </c>
      <c r="AD33" s="202"/>
      <c r="AE33" s="202"/>
      <c r="AF33" s="202"/>
      <c r="AG33" s="202"/>
      <c r="AH33" s="202"/>
      <c r="AI33" s="202"/>
      <c r="AJ33" s="202"/>
      <c r="AK33" s="202"/>
      <c r="AL33" s="202"/>
      <c r="AM33" s="202"/>
      <c r="AN33" s="202"/>
      <c r="AO33" s="202"/>
      <c r="AP33" s="202"/>
    </row>
    <row r="34" spans="1:46" ht="18" customHeight="1">
      <c r="A34" s="216" t="s">
        <v>44</v>
      </c>
      <c r="B34" s="217"/>
      <c r="C34" s="209">
        <f>3248+2913</f>
        <v>6161</v>
      </c>
      <c r="D34" s="202"/>
      <c r="E34" s="202"/>
      <c r="F34" s="202"/>
      <c r="G34" s="202"/>
      <c r="H34" s="202"/>
      <c r="I34" s="202"/>
      <c r="J34" s="202"/>
      <c r="K34" s="202"/>
      <c r="L34" s="202"/>
      <c r="M34" s="202"/>
      <c r="N34" s="202"/>
      <c r="O34" s="202">
        <f t="shared" si="0"/>
        <v>6027</v>
      </c>
      <c r="P34" s="202"/>
      <c r="Q34" s="202"/>
      <c r="R34" s="202"/>
      <c r="S34" s="202"/>
      <c r="T34" s="202"/>
      <c r="U34" s="202"/>
      <c r="V34" s="202"/>
      <c r="W34" s="202"/>
      <c r="X34" s="202"/>
      <c r="Y34" s="202"/>
      <c r="Z34" s="202"/>
      <c r="AA34" s="202"/>
      <c r="AB34" s="202"/>
      <c r="AC34" s="202">
        <f>32+36+30+36</f>
        <v>134</v>
      </c>
      <c r="AD34" s="202"/>
      <c r="AE34" s="202"/>
      <c r="AF34" s="202"/>
      <c r="AG34" s="202"/>
      <c r="AH34" s="202"/>
      <c r="AI34" s="202"/>
      <c r="AJ34" s="202"/>
      <c r="AK34" s="202"/>
      <c r="AL34" s="202"/>
      <c r="AM34" s="202"/>
      <c r="AN34" s="202"/>
      <c r="AO34" s="202"/>
      <c r="AP34" s="202"/>
    </row>
    <row r="35" spans="1:46" ht="18" customHeight="1">
      <c r="A35" s="216" t="s">
        <v>43</v>
      </c>
      <c r="B35" s="217"/>
      <c r="C35" s="209">
        <f>2843+3122</f>
        <v>5965</v>
      </c>
      <c r="D35" s="202"/>
      <c r="E35" s="202"/>
      <c r="F35" s="202"/>
      <c r="G35" s="202"/>
      <c r="H35" s="202"/>
      <c r="I35" s="202"/>
      <c r="J35" s="202"/>
      <c r="K35" s="202"/>
      <c r="L35" s="202"/>
      <c r="M35" s="202"/>
      <c r="N35" s="202"/>
      <c r="O35" s="202">
        <f t="shared" si="0"/>
        <v>5704</v>
      </c>
      <c r="P35" s="202"/>
      <c r="Q35" s="202"/>
      <c r="R35" s="202"/>
      <c r="S35" s="202"/>
      <c r="T35" s="202"/>
      <c r="U35" s="202"/>
      <c r="V35" s="202"/>
      <c r="W35" s="202"/>
      <c r="X35" s="202"/>
      <c r="Y35" s="202"/>
      <c r="Z35" s="202"/>
      <c r="AA35" s="202"/>
      <c r="AB35" s="202"/>
      <c r="AC35" s="202">
        <f>58+63+45+95</f>
        <v>261</v>
      </c>
      <c r="AD35" s="202"/>
      <c r="AE35" s="202"/>
      <c r="AF35" s="202"/>
      <c r="AG35" s="202"/>
      <c r="AH35" s="202"/>
      <c r="AI35" s="202"/>
      <c r="AJ35" s="202"/>
      <c r="AK35" s="202"/>
      <c r="AL35" s="202"/>
      <c r="AM35" s="202"/>
      <c r="AN35" s="202"/>
      <c r="AO35" s="202"/>
      <c r="AP35" s="202"/>
    </row>
    <row r="36" spans="1:46" ht="18" customHeight="1">
      <c r="A36" s="216" t="s">
        <v>42</v>
      </c>
      <c r="B36" s="217"/>
      <c r="C36" s="209">
        <f>4993+7802</f>
        <v>12795</v>
      </c>
      <c r="D36" s="202"/>
      <c r="E36" s="202"/>
      <c r="F36" s="202"/>
      <c r="G36" s="202"/>
      <c r="H36" s="202"/>
      <c r="I36" s="202"/>
      <c r="J36" s="202"/>
      <c r="K36" s="202"/>
      <c r="L36" s="202"/>
      <c r="M36" s="202"/>
      <c r="N36" s="202"/>
      <c r="O36" s="202">
        <f t="shared" si="0"/>
        <v>12057</v>
      </c>
      <c r="P36" s="202"/>
      <c r="Q36" s="202"/>
      <c r="R36" s="202"/>
      <c r="S36" s="202"/>
      <c r="T36" s="202"/>
      <c r="U36" s="202"/>
      <c r="V36" s="202"/>
      <c r="W36" s="202"/>
      <c r="X36" s="202"/>
      <c r="Y36" s="202"/>
      <c r="Z36" s="202"/>
      <c r="AA36" s="202"/>
      <c r="AB36" s="202"/>
      <c r="AC36" s="202">
        <f>124+112+283+219</f>
        <v>738</v>
      </c>
      <c r="AD36" s="202"/>
      <c r="AE36" s="202"/>
      <c r="AF36" s="202"/>
      <c r="AG36" s="202"/>
      <c r="AH36" s="202"/>
      <c r="AI36" s="202"/>
      <c r="AJ36" s="202"/>
      <c r="AK36" s="202"/>
      <c r="AL36" s="202"/>
      <c r="AM36" s="202"/>
      <c r="AN36" s="202"/>
      <c r="AO36" s="202"/>
      <c r="AP36" s="202"/>
    </row>
    <row r="37" spans="1:46" ht="18" customHeight="1">
      <c r="A37" s="216" t="s">
        <v>41</v>
      </c>
      <c r="B37" s="217"/>
      <c r="C37" s="209">
        <f>6859+3704+1771+542+106+5</f>
        <v>12987</v>
      </c>
      <c r="D37" s="202"/>
      <c r="E37" s="202"/>
      <c r="F37" s="202"/>
      <c r="G37" s="202"/>
      <c r="H37" s="202"/>
      <c r="I37" s="202"/>
      <c r="J37" s="202"/>
      <c r="K37" s="202"/>
      <c r="L37" s="202"/>
      <c r="M37" s="202"/>
      <c r="N37" s="202"/>
      <c r="O37" s="202">
        <f t="shared" si="0"/>
        <v>12134</v>
      </c>
      <c r="P37" s="202"/>
      <c r="Q37" s="202"/>
      <c r="R37" s="202"/>
      <c r="S37" s="202"/>
      <c r="T37" s="202"/>
      <c r="U37" s="202"/>
      <c r="V37" s="202"/>
      <c r="W37" s="202"/>
      <c r="X37" s="202"/>
      <c r="Y37" s="202"/>
      <c r="Z37" s="202"/>
      <c r="AA37" s="202"/>
      <c r="AB37" s="202"/>
      <c r="AC37" s="202">
        <f>251+207+119+104+97+75</f>
        <v>853</v>
      </c>
      <c r="AD37" s="202"/>
      <c r="AE37" s="202"/>
      <c r="AF37" s="202"/>
      <c r="AG37" s="202"/>
      <c r="AH37" s="202"/>
      <c r="AI37" s="202"/>
      <c r="AJ37" s="202"/>
      <c r="AK37" s="202"/>
      <c r="AL37" s="202"/>
      <c r="AM37" s="202"/>
      <c r="AN37" s="202"/>
      <c r="AO37" s="202"/>
      <c r="AP37" s="202"/>
    </row>
    <row r="38" spans="1:46">
      <c r="A38" s="228" t="s">
        <v>40</v>
      </c>
      <c r="B38" s="229"/>
      <c r="C38" s="209">
        <f>C40+C42+C44+C46+C48+C50+C52</f>
        <v>10646</v>
      </c>
      <c r="D38" s="202"/>
      <c r="E38" s="202"/>
      <c r="F38" s="202"/>
      <c r="G38" s="202"/>
      <c r="H38" s="202"/>
      <c r="I38" s="202"/>
      <c r="J38" s="202"/>
      <c r="K38" s="202"/>
      <c r="L38" s="202"/>
      <c r="M38" s="202"/>
      <c r="N38" s="202"/>
      <c r="O38" s="202">
        <f t="shared" si="0"/>
        <v>10093</v>
      </c>
      <c r="P38" s="202"/>
      <c r="Q38" s="202"/>
      <c r="R38" s="202"/>
      <c r="S38" s="202"/>
      <c r="T38" s="202"/>
      <c r="U38" s="202"/>
      <c r="V38" s="202"/>
      <c r="W38" s="202"/>
      <c r="X38" s="202"/>
      <c r="Y38" s="202"/>
      <c r="Z38" s="202"/>
      <c r="AA38" s="202"/>
      <c r="AB38" s="202"/>
      <c r="AC38" s="202">
        <f>95+85+109+82+39+58+85</f>
        <v>553</v>
      </c>
      <c r="AD38" s="202"/>
      <c r="AE38" s="202"/>
      <c r="AF38" s="202"/>
      <c r="AG38" s="202"/>
      <c r="AH38" s="202"/>
      <c r="AI38" s="202"/>
      <c r="AJ38" s="202"/>
      <c r="AK38" s="202"/>
      <c r="AL38" s="202"/>
      <c r="AM38" s="202"/>
      <c r="AN38" s="202"/>
      <c r="AO38" s="202"/>
      <c r="AP38" s="202"/>
    </row>
    <row r="39" spans="1:46">
      <c r="A39" s="218" t="s">
        <v>39</v>
      </c>
      <c r="B39" s="219"/>
      <c r="C39" s="209">
        <f>C41+C43+C45+C47+C49+C51+C53</f>
        <v>27733</v>
      </c>
      <c r="D39" s="202"/>
      <c r="E39" s="202"/>
      <c r="F39" s="202"/>
      <c r="G39" s="202"/>
      <c r="H39" s="202"/>
      <c r="I39" s="202"/>
      <c r="J39" s="202"/>
      <c r="K39" s="202"/>
      <c r="L39" s="202"/>
      <c r="M39" s="202"/>
      <c r="N39" s="202"/>
      <c r="O39" s="202">
        <f t="shared" si="0"/>
        <v>26295</v>
      </c>
      <c r="P39" s="202"/>
      <c r="Q39" s="202"/>
      <c r="R39" s="202"/>
      <c r="S39" s="202"/>
      <c r="T39" s="202"/>
      <c r="U39" s="202"/>
      <c r="V39" s="202"/>
      <c r="W39" s="202"/>
      <c r="X39" s="202"/>
      <c r="Y39" s="202"/>
      <c r="Z39" s="202"/>
      <c r="AA39" s="202"/>
      <c r="AB39" s="202"/>
      <c r="AC39" s="202">
        <f>362+146+277+176+134+195+148</f>
        <v>1438</v>
      </c>
      <c r="AD39" s="202"/>
      <c r="AE39" s="202"/>
      <c r="AF39" s="202"/>
      <c r="AG39" s="202"/>
      <c r="AH39" s="202"/>
      <c r="AI39" s="202"/>
      <c r="AJ39" s="202"/>
      <c r="AK39" s="202"/>
      <c r="AL39" s="202"/>
      <c r="AM39" s="202"/>
      <c r="AN39" s="202"/>
      <c r="AO39" s="202"/>
      <c r="AP39" s="202"/>
    </row>
    <row r="40" spans="1:46">
      <c r="A40" s="103" t="s">
        <v>38</v>
      </c>
      <c r="B40" s="27" t="s">
        <v>31</v>
      </c>
      <c r="C40" s="209">
        <v>1835</v>
      </c>
      <c r="D40" s="202"/>
      <c r="E40" s="202"/>
      <c r="F40" s="202"/>
      <c r="G40" s="202"/>
      <c r="H40" s="202"/>
      <c r="I40" s="202"/>
      <c r="J40" s="202"/>
      <c r="K40" s="202"/>
      <c r="L40" s="202"/>
      <c r="M40" s="202"/>
      <c r="N40" s="202"/>
      <c r="O40" s="220">
        <f t="shared" si="0"/>
        <v>1739.8051017483519</v>
      </c>
      <c r="P40" s="220"/>
      <c r="Q40" s="220"/>
      <c r="R40" s="220"/>
      <c r="S40" s="220"/>
      <c r="T40" s="220"/>
      <c r="U40" s="220"/>
      <c r="V40" s="220"/>
      <c r="W40" s="220"/>
      <c r="X40" s="220"/>
      <c r="Y40" s="220"/>
      <c r="Z40" s="220"/>
      <c r="AA40" s="220"/>
      <c r="AB40" s="220"/>
      <c r="AC40" s="220">
        <f t="shared" ref="AC40:AC53" si="1">1991*AT40</f>
        <v>95.194898251648041</v>
      </c>
      <c r="AD40" s="220"/>
      <c r="AE40" s="220"/>
      <c r="AF40" s="220"/>
      <c r="AG40" s="220"/>
      <c r="AH40" s="220"/>
      <c r="AI40" s="220"/>
      <c r="AJ40" s="220"/>
      <c r="AK40" s="220"/>
      <c r="AL40" s="220"/>
      <c r="AM40" s="220"/>
      <c r="AN40" s="220"/>
      <c r="AO40" s="220"/>
      <c r="AP40" s="220"/>
      <c r="AT40" s="114">
        <f t="shared" ref="AT40:AT53" si="2">C40/38379</f>
        <v>4.7812605852158734E-2</v>
      </c>
    </row>
    <row r="41" spans="1:46" ht="17.25" customHeight="1">
      <c r="A41" s="28"/>
      <c r="B41" s="27" t="s">
        <v>30</v>
      </c>
      <c r="C41" s="209">
        <v>6976</v>
      </c>
      <c r="D41" s="202"/>
      <c r="E41" s="202"/>
      <c r="F41" s="202"/>
      <c r="G41" s="202"/>
      <c r="H41" s="202"/>
      <c r="I41" s="202"/>
      <c r="J41" s="202"/>
      <c r="K41" s="202"/>
      <c r="L41" s="202"/>
      <c r="M41" s="202"/>
      <c r="N41" s="202"/>
      <c r="O41" s="220">
        <f t="shared" si="0"/>
        <v>6614.1037546574953</v>
      </c>
      <c r="P41" s="220"/>
      <c r="Q41" s="220"/>
      <c r="R41" s="220"/>
      <c r="S41" s="220"/>
      <c r="T41" s="220"/>
      <c r="U41" s="220"/>
      <c r="V41" s="220"/>
      <c r="W41" s="220"/>
      <c r="X41" s="220"/>
      <c r="Y41" s="220"/>
      <c r="Z41" s="220"/>
      <c r="AA41" s="220"/>
      <c r="AB41" s="220"/>
      <c r="AC41" s="220">
        <f t="shared" si="1"/>
        <v>361.89624534250498</v>
      </c>
      <c r="AD41" s="220"/>
      <c r="AE41" s="220"/>
      <c r="AF41" s="220"/>
      <c r="AG41" s="220"/>
      <c r="AH41" s="220"/>
      <c r="AI41" s="220"/>
      <c r="AJ41" s="220"/>
      <c r="AK41" s="220"/>
      <c r="AL41" s="220"/>
      <c r="AM41" s="220"/>
      <c r="AN41" s="220"/>
      <c r="AO41" s="220"/>
      <c r="AP41" s="220"/>
      <c r="AT41" s="114">
        <f t="shared" si="2"/>
        <v>0.18176606998619035</v>
      </c>
    </row>
    <row r="42" spans="1:46" s="6" customFormat="1" ht="18" customHeight="1">
      <c r="A42" s="103" t="s">
        <v>37</v>
      </c>
      <c r="B42" s="27" t="s">
        <v>31</v>
      </c>
      <c r="C42" s="209">
        <v>1629</v>
      </c>
      <c r="D42" s="202"/>
      <c r="E42" s="202"/>
      <c r="F42" s="202"/>
      <c r="G42" s="202"/>
      <c r="H42" s="202"/>
      <c r="I42" s="202"/>
      <c r="J42" s="202"/>
      <c r="K42" s="202"/>
      <c r="L42" s="202"/>
      <c r="M42" s="202"/>
      <c r="N42" s="202"/>
      <c r="O42" s="220">
        <f t="shared" si="0"/>
        <v>1544.4918314703355</v>
      </c>
      <c r="P42" s="220"/>
      <c r="Q42" s="220"/>
      <c r="R42" s="220"/>
      <c r="S42" s="220"/>
      <c r="T42" s="220"/>
      <c r="U42" s="220"/>
      <c r="V42" s="220"/>
      <c r="W42" s="220"/>
      <c r="X42" s="220"/>
      <c r="Y42" s="220"/>
      <c r="Z42" s="220"/>
      <c r="AA42" s="220"/>
      <c r="AB42" s="220"/>
      <c r="AC42" s="220">
        <f t="shared" si="1"/>
        <v>84.508168529664658</v>
      </c>
      <c r="AD42" s="220"/>
      <c r="AE42" s="220"/>
      <c r="AF42" s="220"/>
      <c r="AG42" s="220"/>
      <c r="AH42" s="220"/>
      <c r="AI42" s="220"/>
      <c r="AJ42" s="220"/>
      <c r="AK42" s="220"/>
      <c r="AL42" s="220"/>
      <c r="AM42" s="220"/>
      <c r="AN42" s="220"/>
      <c r="AO42" s="220"/>
      <c r="AP42" s="220"/>
      <c r="AT42" s="114">
        <f t="shared" si="2"/>
        <v>4.2445087157039006E-2</v>
      </c>
    </row>
    <row r="43" spans="1:46" s="6" customFormat="1" ht="18" customHeight="1">
      <c r="A43" s="28"/>
      <c r="B43" s="27" t="s">
        <v>30</v>
      </c>
      <c r="C43" s="209">
        <v>2814</v>
      </c>
      <c r="D43" s="202"/>
      <c r="E43" s="202"/>
      <c r="F43" s="202"/>
      <c r="G43" s="202"/>
      <c r="H43" s="202"/>
      <c r="I43" s="202"/>
      <c r="J43" s="202"/>
      <c r="K43" s="202"/>
      <c r="L43" s="202"/>
      <c r="M43" s="202"/>
      <c r="N43" s="202"/>
      <c r="O43" s="220">
        <f t="shared" si="0"/>
        <v>2668.0171969045573</v>
      </c>
      <c r="P43" s="220"/>
      <c r="Q43" s="220"/>
      <c r="R43" s="220"/>
      <c r="S43" s="220"/>
      <c r="T43" s="220"/>
      <c r="U43" s="220"/>
      <c r="V43" s="220"/>
      <c r="W43" s="220"/>
      <c r="X43" s="220"/>
      <c r="Y43" s="220"/>
      <c r="Z43" s="220"/>
      <c r="AA43" s="220"/>
      <c r="AB43" s="220"/>
      <c r="AC43" s="220">
        <f t="shared" si="1"/>
        <v>145.98280309544282</v>
      </c>
      <c r="AD43" s="220"/>
      <c r="AE43" s="220"/>
      <c r="AF43" s="220"/>
      <c r="AG43" s="220"/>
      <c r="AH43" s="220"/>
      <c r="AI43" s="220"/>
      <c r="AJ43" s="220"/>
      <c r="AK43" s="220"/>
      <c r="AL43" s="220"/>
      <c r="AM43" s="220"/>
      <c r="AN43" s="220"/>
      <c r="AO43" s="220"/>
      <c r="AP43" s="220"/>
      <c r="AT43" s="114">
        <f t="shared" si="2"/>
        <v>7.3321347611975299E-2</v>
      </c>
    </row>
    <row r="44" spans="1:46" s="6" customFormat="1" ht="17.25" customHeight="1">
      <c r="A44" s="103" t="s">
        <v>36</v>
      </c>
      <c r="B44" s="27" t="s">
        <v>31</v>
      </c>
      <c r="C44" s="209">
        <v>2094</v>
      </c>
      <c r="D44" s="202"/>
      <c r="E44" s="202"/>
      <c r="F44" s="202"/>
      <c r="G44" s="202"/>
      <c r="H44" s="202"/>
      <c r="I44" s="202"/>
      <c r="J44" s="202"/>
      <c r="K44" s="202"/>
      <c r="L44" s="202"/>
      <c r="M44" s="202"/>
      <c r="N44" s="202"/>
      <c r="O44" s="220">
        <f t="shared" si="0"/>
        <v>1985.3688736027516</v>
      </c>
      <c r="P44" s="220"/>
      <c r="Q44" s="220"/>
      <c r="R44" s="220"/>
      <c r="S44" s="220"/>
      <c r="T44" s="220"/>
      <c r="U44" s="220"/>
      <c r="V44" s="220"/>
      <c r="W44" s="220"/>
      <c r="X44" s="220"/>
      <c r="Y44" s="220"/>
      <c r="Z44" s="220"/>
      <c r="AA44" s="220"/>
      <c r="AB44" s="220"/>
      <c r="AC44" s="220">
        <f t="shared" si="1"/>
        <v>108.63112639724849</v>
      </c>
      <c r="AD44" s="220"/>
      <c r="AE44" s="220"/>
      <c r="AF44" s="220"/>
      <c r="AG44" s="220"/>
      <c r="AH44" s="220"/>
      <c r="AI44" s="220"/>
      <c r="AJ44" s="220"/>
      <c r="AK44" s="220"/>
      <c r="AL44" s="220"/>
      <c r="AM44" s="220"/>
      <c r="AN44" s="220"/>
      <c r="AO44" s="220"/>
      <c r="AP44" s="220"/>
      <c r="AT44" s="114">
        <f t="shared" si="2"/>
        <v>5.4561088095051981E-2</v>
      </c>
    </row>
    <row r="45" spans="1:46" s="6" customFormat="1" ht="17.25" customHeight="1">
      <c r="A45" s="28"/>
      <c r="B45" s="27" t="s">
        <v>30</v>
      </c>
      <c r="C45" s="209">
        <v>5344</v>
      </c>
      <c r="D45" s="202"/>
      <c r="E45" s="202"/>
      <c r="F45" s="202"/>
      <c r="G45" s="202"/>
      <c r="H45" s="202"/>
      <c r="I45" s="202"/>
      <c r="J45" s="202"/>
      <c r="K45" s="202"/>
      <c r="L45" s="202"/>
      <c r="M45" s="202"/>
      <c r="N45" s="202"/>
      <c r="O45" s="220">
        <f t="shared" si="0"/>
        <v>5066.7675551734019</v>
      </c>
      <c r="P45" s="220"/>
      <c r="Q45" s="220"/>
      <c r="R45" s="220"/>
      <c r="S45" s="220"/>
      <c r="T45" s="220"/>
      <c r="U45" s="220"/>
      <c r="V45" s="220"/>
      <c r="W45" s="220"/>
      <c r="X45" s="220"/>
      <c r="Y45" s="220"/>
      <c r="Z45" s="220"/>
      <c r="AA45" s="220"/>
      <c r="AB45" s="220"/>
      <c r="AC45" s="220">
        <f t="shared" si="1"/>
        <v>277.23244482659788</v>
      </c>
      <c r="AD45" s="220"/>
      <c r="AE45" s="220"/>
      <c r="AF45" s="220"/>
      <c r="AG45" s="220"/>
      <c r="AH45" s="220"/>
      <c r="AI45" s="220"/>
      <c r="AJ45" s="220"/>
      <c r="AK45" s="220"/>
      <c r="AL45" s="220"/>
      <c r="AM45" s="220"/>
      <c r="AN45" s="220"/>
      <c r="AO45" s="220"/>
      <c r="AP45" s="220"/>
      <c r="AT45" s="114">
        <f t="shared" si="2"/>
        <v>0.13924281508116418</v>
      </c>
    </row>
    <row r="46" spans="1:46" s="6" customFormat="1" ht="17.25" customHeight="1">
      <c r="A46" s="103" t="s">
        <v>35</v>
      </c>
      <c r="B46" s="27" t="s">
        <v>31</v>
      </c>
      <c r="C46" s="209">
        <v>1575</v>
      </c>
      <c r="D46" s="202"/>
      <c r="E46" s="202"/>
      <c r="F46" s="202"/>
      <c r="G46" s="202"/>
      <c r="H46" s="202"/>
      <c r="I46" s="202"/>
      <c r="J46" s="202"/>
      <c r="K46" s="202"/>
      <c r="L46" s="202"/>
      <c r="M46" s="202"/>
      <c r="N46" s="202"/>
      <c r="O46" s="220">
        <f t="shared" si="0"/>
        <v>1493.2932072226999</v>
      </c>
      <c r="P46" s="220"/>
      <c r="Q46" s="220"/>
      <c r="R46" s="220"/>
      <c r="S46" s="220"/>
      <c r="T46" s="220"/>
      <c r="U46" s="220"/>
      <c r="V46" s="220"/>
      <c r="W46" s="220"/>
      <c r="X46" s="220"/>
      <c r="Y46" s="220"/>
      <c r="Z46" s="220"/>
      <c r="AA46" s="220"/>
      <c r="AB46" s="220"/>
      <c r="AC46" s="220">
        <f t="shared" si="1"/>
        <v>81.706792777300095</v>
      </c>
      <c r="AD46" s="220"/>
      <c r="AE46" s="220"/>
      <c r="AF46" s="220"/>
      <c r="AG46" s="220"/>
      <c r="AH46" s="220"/>
      <c r="AI46" s="220"/>
      <c r="AJ46" s="220"/>
      <c r="AK46" s="220"/>
      <c r="AL46" s="220"/>
      <c r="AM46" s="220"/>
      <c r="AN46" s="220"/>
      <c r="AO46" s="220"/>
      <c r="AP46" s="220"/>
      <c r="AT46" s="114">
        <f t="shared" si="2"/>
        <v>4.1038067693269759E-2</v>
      </c>
    </row>
    <row r="47" spans="1:46" s="6" customFormat="1" ht="17.25" customHeight="1">
      <c r="A47" s="28"/>
      <c r="B47" s="27" t="s">
        <v>30</v>
      </c>
      <c r="C47" s="209">
        <v>3402</v>
      </c>
      <c r="D47" s="202"/>
      <c r="E47" s="202"/>
      <c r="F47" s="202"/>
      <c r="G47" s="202"/>
      <c r="H47" s="202"/>
      <c r="I47" s="202"/>
      <c r="J47" s="202"/>
      <c r="K47" s="202"/>
      <c r="L47" s="202"/>
      <c r="M47" s="202"/>
      <c r="N47" s="202"/>
      <c r="O47" s="220">
        <f t="shared" si="0"/>
        <v>3225.513327601032</v>
      </c>
      <c r="P47" s="220"/>
      <c r="Q47" s="220"/>
      <c r="R47" s="220"/>
      <c r="S47" s="220"/>
      <c r="T47" s="220"/>
      <c r="U47" s="220"/>
      <c r="V47" s="220"/>
      <c r="W47" s="220"/>
      <c r="X47" s="220"/>
      <c r="Y47" s="220"/>
      <c r="Z47" s="220"/>
      <c r="AA47" s="220"/>
      <c r="AB47" s="220"/>
      <c r="AC47" s="220">
        <f t="shared" si="1"/>
        <v>176.48667239896818</v>
      </c>
      <c r="AD47" s="220"/>
      <c r="AE47" s="220"/>
      <c r="AF47" s="220"/>
      <c r="AG47" s="220"/>
      <c r="AH47" s="220"/>
      <c r="AI47" s="220"/>
      <c r="AJ47" s="220"/>
      <c r="AK47" s="220"/>
      <c r="AL47" s="220"/>
      <c r="AM47" s="220"/>
      <c r="AN47" s="220"/>
      <c r="AO47" s="220"/>
      <c r="AP47" s="220"/>
      <c r="AT47" s="114">
        <f t="shared" si="2"/>
        <v>8.8642226217462677E-2</v>
      </c>
    </row>
    <row r="48" spans="1:46" s="6" customFormat="1" ht="17.25" customHeight="1">
      <c r="A48" s="103" t="s">
        <v>34</v>
      </c>
      <c r="B48" s="27" t="s">
        <v>31</v>
      </c>
      <c r="C48" s="209">
        <v>747</v>
      </c>
      <c r="D48" s="202"/>
      <c r="E48" s="202"/>
      <c r="F48" s="202"/>
      <c r="G48" s="202"/>
      <c r="H48" s="202"/>
      <c r="I48" s="202"/>
      <c r="J48" s="202"/>
      <c r="K48" s="202"/>
      <c r="L48" s="202"/>
      <c r="M48" s="202"/>
      <c r="N48" s="202"/>
      <c r="O48" s="220">
        <f t="shared" si="0"/>
        <v>708.24763542562334</v>
      </c>
      <c r="P48" s="220"/>
      <c r="Q48" s="220"/>
      <c r="R48" s="220"/>
      <c r="S48" s="220"/>
      <c r="T48" s="220"/>
      <c r="U48" s="220"/>
      <c r="V48" s="220"/>
      <c r="W48" s="220"/>
      <c r="X48" s="220"/>
      <c r="Y48" s="220"/>
      <c r="Z48" s="220"/>
      <c r="AA48" s="220"/>
      <c r="AB48" s="220"/>
      <c r="AC48" s="220">
        <f t="shared" si="1"/>
        <v>38.752364574376614</v>
      </c>
      <c r="AD48" s="220"/>
      <c r="AE48" s="220"/>
      <c r="AF48" s="220"/>
      <c r="AG48" s="220"/>
      <c r="AH48" s="220"/>
      <c r="AI48" s="220"/>
      <c r="AJ48" s="220"/>
      <c r="AK48" s="220"/>
      <c r="AL48" s="220"/>
      <c r="AM48" s="220"/>
      <c r="AN48" s="220"/>
      <c r="AO48" s="220"/>
      <c r="AP48" s="220"/>
      <c r="AT48" s="114">
        <f t="shared" si="2"/>
        <v>1.9463769248807942E-2</v>
      </c>
    </row>
    <row r="49" spans="1:56" s="6" customFormat="1" ht="17.25" customHeight="1">
      <c r="A49" s="28"/>
      <c r="B49" s="27" t="s">
        <v>30</v>
      </c>
      <c r="C49" s="209">
        <v>2587</v>
      </c>
      <c r="D49" s="202"/>
      <c r="E49" s="202"/>
      <c r="F49" s="202"/>
      <c r="G49" s="202"/>
      <c r="H49" s="202"/>
      <c r="I49" s="202"/>
      <c r="J49" s="202"/>
      <c r="K49" s="202"/>
      <c r="L49" s="202"/>
      <c r="M49" s="202"/>
      <c r="N49" s="202"/>
      <c r="O49" s="220">
        <f t="shared" si="0"/>
        <v>2452.7933505302381</v>
      </c>
      <c r="P49" s="220"/>
      <c r="Q49" s="220"/>
      <c r="R49" s="220"/>
      <c r="S49" s="220"/>
      <c r="T49" s="220"/>
      <c r="U49" s="220"/>
      <c r="V49" s="220"/>
      <c r="W49" s="220"/>
      <c r="X49" s="220"/>
      <c r="Y49" s="220"/>
      <c r="Z49" s="220"/>
      <c r="AA49" s="220"/>
      <c r="AB49" s="220"/>
      <c r="AC49" s="220">
        <f t="shared" si="1"/>
        <v>134.20664946976211</v>
      </c>
      <c r="AD49" s="220"/>
      <c r="AE49" s="220"/>
      <c r="AF49" s="220"/>
      <c r="AG49" s="220"/>
      <c r="AH49" s="220"/>
      <c r="AI49" s="220"/>
      <c r="AJ49" s="220"/>
      <c r="AK49" s="220"/>
      <c r="AL49" s="220"/>
      <c r="AM49" s="220"/>
      <c r="AN49" s="220"/>
      <c r="AO49" s="220"/>
      <c r="AP49" s="220"/>
      <c r="AT49" s="114">
        <f t="shared" si="2"/>
        <v>6.740665468094531E-2</v>
      </c>
    </row>
    <row r="50" spans="1:56" s="6" customFormat="1" ht="17.25" customHeight="1">
      <c r="A50" s="103" t="s">
        <v>33</v>
      </c>
      <c r="B50" s="27" t="s">
        <v>31</v>
      </c>
      <c r="C50" s="209">
        <v>1126</v>
      </c>
      <c r="D50" s="202"/>
      <c r="E50" s="202"/>
      <c r="F50" s="202"/>
      <c r="G50" s="202"/>
      <c r="H50" s="202"/>
      <c r="I50" s="202"/>
      <c r="J50" s="202"/>
      <c r="K50" s="202"/>
      <c r="L50" s="202"/>
      <c r="M50" s="202"/>
      <c r="N50" s="202"/>
      <c r="O50" s="220">
        <f t="shared" si="0"/>
        <v>1067.5861278303239</v>
      </c>
      <c r="P50" s="220"/>
      <c r="Q50" s="220"/>
      <c r="R50" s="220"/>
      <c r="S50" s="220"/>
      <c r="T50" s="220"/>
      <c r="U50" s="220"/>
      <c r="V50" s="220"/>
      <c r="W50" s="220"/>
      <c r="X50" s="220"/>
      <c r="Y50" s="220"/>
      <c r="Z50" s="220"/>
      <c r="AA50" s="220"/>
      <c r="AB50" s="220"/>
      <c r="AC50" s="220">
        <f t="shared" si="1"/>
        <v>58.413872169676125</v>
      </c>
      <c r="AD50" s="220"/>
      <c r="AE50" s="220"/>
      <c r="AF50" s="220"/>
      <c r="AG50" s="220"/>
      <c r="AH50" s="220"/>
      <c r="AI50" s="220"/>
      <c r="AJ50" s="220"/>
      <c r="AK50" s="220"/>
      <c r="AL50" s="220"/>
      <c r="AM50" s="220"/>
      <c r="AN50" s="220"/>
      <c r="AO50" s="220"/>
      <c r="AP50" s="220"/>
      <c r="AT50" s="114">
        <f t="shared" si="2"/>
        <v>2.933896141118841E-2</v>
      </c>
    </row>
    <row r="51" spans="1:56" s="6" customFormat="1" ht="17.25" customHeight="1">
      <c r="A51" s="28"/>
      <c r="B51" s="27" t="s">
        <v>30</v>
      </c>
      <c r="C51" s="209">
        <v>3762</v>
      </c>
      <c r="D51" s="202"/>
      <c r="E51" s="202"/>
      <c r="F51" s="202"/>
      <c r="G51" s="202"/>
      <c r="H51" s="202"/>
      <c r="I51" s="202"/>
      <c r="J51" s="202"/>
      <c r="K51" s="202"/>
      <c r="L51" s="202"/>
      <c r="M51" s="202"/>
      <c r="N51" s="202"/>
      <c r="O51" s="220">
        <f t="shared" si="0"/>
        <v>3566.8374892519346</v>
      </c>
      <c r="P51" s="220"/>
      <c r="Q51" s="220"/>
      <c r="R51" s="220"/>
      <c r="S51" s="220"/>
      <c r="T51" s="220"/>
      <c r="U51" s="220"/>
      <c r="V51" s="220"/>
      <c r="W51" s="220"/>
      <c r="X51" s="220"/>
      <c r="Y51" s="220"/>
      <c r="Z51" s="220"/>
      <c r="AA51" s="220"/>
      <c r="AB51" s="220"/>
      <c r="AC51" s="220">
        <f t="shared" si="1"/>
        <v>195.16251074806536</v>
      </c>
      <c r="AD51" s="220"/>
      <c r="AE51" s="220"/>
      <c r="AF51" s="220"/>
      <c r="AG51" s="220"/>
      <c r="AH51" s="220"/>
      <c r="AI51" s="220"/>
      <c r="AJ51" s="220"/>
      <c r="AK51" s="220"/>
      <c r="AL51" s="220"/>
      <c r="AM51" s="220"/>
      <c r="AN51" s="220"/>
      <c r="AO51" s="220"/>
      <c r="AP51" s="220"/>
      <c r="AT51" s="114">
        <f t="shared" si="2"/>
        <v>9.8022355975924333E-2</v>
      </c>
    </row>
    <row r="52" spans="1:56" s="6" customFormat="1" ht="17.25" customHeight="1">
      <c r="A52" s="103" t="s">
        <v>32</v>
      </c>
      <c r="B52" s="27" t="s">
        <v>31</v>
      </c>
      <c r="C52" s="209">
        <v>1640</v>
      </c>
      <c r="D52" s="202"/>
      <c r="E52" s="202"/>
      <c r="F52" s="202"/>
      <c r="G52" s="202"/>
      <c r="H52" s="202"/>
      <c r="I52" s="202"/>
      <c r="J52" s="202"/>
      <c r="K52" s="202"/>
      <c r="L52" s="202"/>
      <c r="M52" s="202"/>
      <c r="N52" s="202"/>
      <c r="O52" s="220">
        <f t="shared" si="0"/>
        <v>1554.9211808541129</v>
      </c>
      <c r="P52" s="220"/>
      <c r="Q52" s="220"/>
      <c r="R52" s="220"/>
      <c r="S52" s="220"/>
      <c r="T52" s="220"/>
      <c r="U52" s="220"/>
      <c r="V52" s="220"/>
      <c r="W52" s="220"/>
      <c r="X52" s="220"/>
      <c r="Y52" s="220"/>
      <c r="Z52" s="220"/>
      <c r="AA52" s="220"/>
      <c r="AB52" s="220"/>
      <c r="AC52" s="220">
        <f t="shared" si="1"/>
        <v>85.078819145887081</v>
      </c>
      <c r="AD52" s="220"/>
      <c r="AE52" s="220"/>
      <c r="AF52" s="220"/>
      <c r="AG52" s="220"/>
      <c r="AH52" s="220"/>
      <c r="AI52" s="220"/>
      <c r="AJ52" s="220"/>
      <c r="AK52" s="220"/>
      <c r="AL52" s="220"/>
      <c r="AM52" s="220"/>
      <c r="AN52" s="220"/>
      <c r="AO52" s="220"/>
      <c r="AP52" s="220"/>
      <c r="AT52" s="114">
        <f t="shared" si="2"/>
        <v>4.2731702232992004E-2</v>
      </c>
    </row>
    <row r="53" spans="1:56" s="6" customFormat="1" ht="17.25" customHeight="1" thickBot="1">
      <c r="A53" s="116"/>
      <c r="B53" s="115" t="s">
        <v>30</v>
      </c>
      <c r="C53" s="222">
        <v>2848</v>
      </c>
      <c r="D53" s="223"/>
      <c r="E53" s="223"/>
      <c r="F53" s="223"/>
      <c r="G53" s="223"/>
      <c r="H53" s="223"/>
      <c r="I53" s="223"/>
      <c r="J53" s="223"/>
      <c r="K53" s="223"/>
      <c r="L53" s="223"/>
      <c r="M53" s="223"/>
      <c r="N53" s="223"/>
      <c r="O53" s="221">
        <f t="shared" si="0"/>
        <v>2700.2533677271426</v>
      </c>
      <c r="P53" s="221"/>
      <c r="Q53" s="221"/>
      <c r="R53" s="221"/>
      <c r="S53" s="221"/>
      <c r="T53" s="221"/>
      <c r="U53" s="221"/>
      <c r="V53" s="221"/>
      <c r="W53" s="221"/>
      <c r="X53" s="221"/>
      <c r="Y53" s="221"/>
      <c r="Z53" s="221"/>
      <c r="AA53" s="221"/>
      <c r="AB53" s="221"/>
      <c r="AC53" s="221">
        <f t="shared" si="1"/>
        <v>147.74663227285757</v>
      </c>
      <c r="AD53" s="221"/>
      <c r="AE53" s="221"/>
      <c r="AF53" s="221"/>
      <c r="AG53" s="221"/>
      <c r="AH53" s="221"/>
      <c r="AI53" s="221"/>
      <c r="AJ53" s="221"/>
      <c r="AK53" s="221"/>
      <c r="AL53" s="221"/>
      <c r="AM53" s="221"/>
      <c r="AN53" s="221"/>
      <c r="AO53" s="221"/>
      <c r="AP53" s="221"/>
      <c r="AT53" s="114">
        <f t="shared" si="2"/>
        <v>7.4207248755830013E-2</v>
      </c>
    </row>
    <row r="54" spans="1:56" s="6" customFormat="1" ht="17.25" customHeight="1">
      <c r="A54" s="26"/>
      <c r="B54" s="26"/>
      <c r="C54" s="26"/>
      <c r="D54" s="26"/>
      <c r="E54" s="26"/>
      <c r="F54" s="26"/>
      <c r="G54" s="26"/>
      <c r="H54" s="26"/>
      <c r="I54" s="26"/>
      <c r="J54" s="26"/>
      <c r="K54" s="26"/>
      <c r="L54" s="26"/>
      <c r="M54" s="49">
        <f>SUM(C40:N53)</f>
        <v>38379</v>
      </c>
      <c r="N54" s="26"/>
      <c r="O54" s="26"/>
      <c r="P54" s="26"/>
      <c r="Q54" s="26"/>
      <c r="R54" s="26"/>
      <c r="S54" s="26"/>
      <c r="T54" s="26"/>
      <c r="U54" s="26"/>
      <c r="V54" s="26"/>
      <c r="W54" s="26"/>
      <c r="X54" s="26"/>
      <c r="Y54" s="26"/>
      <c r="Z54" s="26"/>
      <c r="AA54" s="26"/>
      <c r="AB54" s="26"/>
      <c r="AC54" s="26"/>
      <c r="AD54" s="26"/>
      <c r="AE54" s="26"/>
      <c r="AF54" s="26"/>
      <c r="AG54" s="26"/>
      <c r="AH54" s="26"/>
      <c r="AI54" s="26"/>
      <c r="AJ54" s="26"/>
      <c r="AK54" s="25" t="s">
        <v>29</v>
      </c>
      <c r="AL54" s="25"/>
      <c r="AM54" s="25"/>
      <c r="AN54" s="25"/>
      <c r="AO54" s="25"/>
      <c r="AP54" s="25"/>
    </row>
    <row r="55" spans="1:56" s="6" customFormat="1" ht="17.25" customHeight="1">
      <c r="A55" s="2"/>
      <c r="B55" s="2"/>
      <c r="C55" s="2"/>
      <c r="D55" s="2"/>
      <c r="E55" s="2"/>
      <c r="F55" s="2"/>
      <c r="G55" s="2"/>
      <c r="H55" s="2"/>
      <c r="I55" s="2"/>
      <c r="J55" s="2"/>
      <c r="K55" s="2"/>
      <c r="L55" s="2"/>
      <c r="M55" s="84">
        <f>SUM(C40:N53)</f>
        <v>38379</v>
      </c>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56" s="6" customFormat="1" ht="17.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56" s="6" customFormat="1" ht="17.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56" s="6" customFormat="1" ht="17.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56" s="6" customFormat="1" ht="17.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56" s="6" customFormat="1" ht="17.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56" s="6" customFormat="1" ht="17.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56" s="6" customFormat="1"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BD62" s="24"/>
    </row>
    <row r="63" spans="1:56" s="6" customFormat="1" ht="17.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BD63" s="24"/>
    </row>
    <row r="64" spans="1:56" s="6" customFormat="1" ht="17.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s="6" customFormat="1" ht="17.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7.25" customHeight="1"/>
  </sheetData>
  <mergeCells count="176">
    <mergeCell ref="A35:B35"/>
    <mergeCell ref="A30:B31"/>
    <mergeCell ref="A37:B37"/>
    <mergeCell ref="A38:B38"/>
    <mergeCell ref="A36:B36"/>
    <mergeCell ref="C30:N31"/>
    <mergeCell ref="A32:B32"/>
    <mergeCell ref="AC33:AP33"/>
    <mergeCell ref="A24:B24"/>
    <mergeCell ref="C25:L25"/>
    <mergeCell ref="M24:V24"/>
    <mergeCell ref="M25:V25"/>
    <mergeCell ref="AG25:AP25"/>
    <mergeCell ref="O32:AB32"/>
    <mergeCell ref="O33:AB33"/>
    <mergeCell ref="C24:L24"/>
    <mergeCell ref="O26:Z26"/>
    <mergeCell ref="C26:N26"/>
    <mergeCell ref="AC32:AP32"/>
    <mergeCell ref="AK29:AP29"/>
    <mergeCell ref="AC31:AP31"/>
    <mergeCell ref="O31:AB31"/>
    <mergeCell ref="O30:AP30"/>
    <mergeCell ref="O37:AB37"/>
    <mergeCell ref="C42:N42"/>
    <mergeCell ref="C43:N43"/>
    <mergeCell ref="C44:N44"/>
    <mergeCell ref="C45:N45"/>
    <mergeCell ref="C39:N39"/>
    <mergeCell ref="C40:N40"/>
    <mergeCell ref="C41:N41"/>
    <mergeCell ref="C52:N52"/>
    <mergeCell ref="C53:N53"/>
    <mergeCell ref="C46:N46"/>
    <mergeCell ref="C47:N47"/>
    <mergeCell ref="C48:N48"/>
    <mergeCell ref="C49:N49"/>
    <mergeCell ref="C50:N50"/>
    <mergeCell ref="AC47:AP47"/>
    <mergeCell ref="AC46:AP46"/>
    <mergeCell ref="AC45:AP45"/>
    <mergeCell ref="AC44:AP44"/>
    <mergeCell ref="AC43:AP43"/>
    <mergeCell ref="C51:N51"/>
    <mergeCell ref="O49:AB49"/>
    <mergeCell ref="O48:AB48"/>
    <mergeCell ref="O43:AB43"/>
    <mergeCell ref="O47:AB47"/>
    <mergeCell ref="O46:AB46"/>
    <mergeCell ref="O45:AB45"/>
    <mergeCell ref="O44:AB44"/>
    <mergeCell ref="AC42:AP42"/>
    <mergeCell ref="AC53:AP53"/>
    <mergeCell ref="AC52:AP52"/>
    <mergeCell ref="AC51:AP51"/>
    <mergeCell ref="AC50:AP50"/>
    <mergeCell ref="O34:AB34"/>
    <mergeCell ref="O35:AB35"/>
    <mergeCell ref="O40:AB40"/>
    <mergeCell ref="AC49:AP49"/>
    <mergeCell ref="AC48:AP48"/>
    <mergeCell ref="AC36:AP36"/>
    <mergeCell ref="AC41:AP41"/>
    <mergeCell ref="O38:AB38"/>
    <mergeCell ref="AC39:AP39"/>
    <mergeCell ref="AC37:AP37"/>
    <mergeCell ref="AC38:AP38"/>
    <mergeCell ref="O36:AB36"/>
    <mergeCell ref="O53:AB53"/>
    <mergeCell ref="O52:AB52"/>
    <mergeCell ref="O51:AB51"/>
    <mergeCell ref="O50:AB50"/>
    <mergeCell ref="AC40:AP40"/>
    <mergeCell ref="O41:AB41"/>
    <mergeCell ref="O42:AB42"/>
    <mergeCell ref="O39:AB39"/>
    <mergeCell ref="AC34:AP34"/>
    <mergeCell ref="AC35:AP35"/>
    <mergeCell ref="M21:V22"/>
    <mergeCell ref="M23:V23"/>
    <mergeCell ref="C33:N33"/>
    <mergeCell ref="W24:AF24"/>
    <mergeCell ref="AG24:AP24"/>
    <mergeCell ref="W25:AF25"/>
    <mergeCell ref="C21:L22"/>
    <mergeCell ref="C32:N32"/>
    <mergeCell ref="C37:N37"/>
    <mergeCell ref="C36:N36"/>
    <mergeCell ref="C35:N35"/>
    <mergeCell ref="C34:N34"/>
    <mergeCell ref="A29:S29"/>
    <mergeCell ref="A25:B25"/>
    <mergeCell ref="C28:N28"/>
    <mergeCell ref="A33:B33"/>
    <mergeCell ref="O28:Z28"/>
    <mergeCell ref="C38:N38"/>
    <mergeCell ref="A39:B39"/>
    <mergeCell ref="A34:B34"/>
    <mergeCell ref="AG23:AP23"/>
    <mergeCell ref="A20:U20"/>
    <mergeCell ref="AG20:AP20"/>
    <mergeCell ref="W21:AP21"/>
    <mergeCell ref="W22:AF22"/>
    <mergeCell ref="AG22:AP22"/>
    <mergeCell ref="A23:B23"/>
    <mergeCell ref="H3:L3"/>
    <mergeCell ref="M3:Q3"/>
    <mergeCell ref="R3:V3"/>
    <mergeCell ref="C7:V7"/>
    <mergeCell ref="W7:AP7"/>
    <mergeCell ref="M9:V9"/>
    <mergeCell ref="W9:AF9"/>
    <mergeCell ref="C8:L8"/>
    <mergeCell ref="M8:V8"/>
    <mergeCell ref="W8:AF8"/>
    <mergeCell ref="AG8:AP8"/>
    <mergeCell ref="M12:V12"/>
    <mergeCell ref="W12:AF12"/>
    <mergeCell ref="AG9:AP9"/>
    <mergeCell ref="C23:L23"/>
    <mergeCell ref="W23:AF23"/>
    <mergeCell ref="A9:B9"/>
    <mergeCell ref="C9:L9"/>
    <mergeCell ref="A1:Q1"/>
    <mergeCell ref="AH1:AP1"/>
    <mergeCell ref="C2:G2"/>
    <mergeCell ref="H2:L2"/>
    <mergeCell ref="M2:Q2"/>
    <mergeCell ref="R2:V2"/>
    <mergeCell ref="W2:AA2"/>
    <mergeCell ref="AF4:AP4"/>
    <mergeCell ref="A6:U6"/>
    <mergeCell ref="AG6:AP6"/>
    <mergeCell ref="W3:AA3"/>
    <mergeCell ref="AB3:AF3"/>
    <mergeCell ref="AG3:AK3"/>
    <mergeCell ref="AL3:AP3"/>
    <mergeCell ref="C3:G3"/>
    <mergeCell ref="AB2:AF2"/>
    <mergeCell ref="AG2:AK2"/>
    <mergeCell ref="AL2:AP2"/>
    <mergeCell ref="A15:B15"/>
    <mergeCell ref="C15:L15"/>
    <mergeCell ref="M15:V15"/>
    <mergeCell ref="W15:AF15"/>
    <mergeCell ref="AG15:AP15"/>
    <mergeCell ref="A14:B14"/>
    <mergeCell ref="C14:L14"/>
    <mergeCell ref="A11:B11"/>
    <mergeCell ref="C11:L11"/>
    <mergeCell ref="M11:V11"/>
    <mergeCell ref="W11:AF11"/>
    <mergeCell ref="AG11:AP11"/>
    <mergeCell ref="M14:V14"/>
    <mergeCell ref="W14:AF14"/>
    <mergeCell ref="AG12:AP12"/>
    <mergeCell ref="A13:B13"/>
    <mergeCell ref="C13:L13"/>
    <mergeCell ref="M13:V13"/>
    <mergeCell ref="W13:AF13"/>
    <mergeCell ref="AG13:AP13"/>
    <mergeCell ref="A12:B12"/>
    <mergeCell ref="C12:L12"/>
    <mergeCell ref="AG14:AP14"/>
    <mergeCell ref="A18:K18"/>
    <mergeCell ref="AE18:AP18"/>
    <mergeCell ref="AG16:AP16"/>
    <mergeCell ref="A17:B17"/>
    <mergeCell ref="C17:L17"/>
    <mergeCell ref="M17:V17"/>
    <mergeCell ref="W17:AF17"/>
    <mergeCell ref="AG17:AP17"/>
    <mergeCell ref="A16:B16"/>
    <mergeCell ref="C16:L16"/>
    <mergeCell ref="M16:V16"/>
    <mergeCell ref="W16:AF16"/>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54"/>
  <sheetViews>
    <sheetView view="pageBreakPreview" zoomScaleNormal="100" zoomScaleSheetLayoutView="100" workbookViewId="0">
      <selection activeCell="G27" sqref="G27"/>
    </sheetView>
  </sheetViews>
  <sheetFormatPr defaultRowHeight="17.25"/>
  <cols>
    <col min="1" max="1" width="20" style="26" customWidth="1"/>
    <col min="2" max="2" width="9" style="26" customWidth="1"/>
    <col min="3" max="5" width="22" style="26" customWidth="1"/>
    <col min="6" max="7" width="8.69921875" style="26" customWidth="1"/>
    <col min="8" max="16384" width="8.796875" style="26"/>
  </cols>
  <sheetData>
    <row r="1" spans="1:7" ht="22.5" customHeight="1" thickBot="1">
      <c r="A1" s="179" t="s">
        <v>113</v>
      </c>
      <c r="B1" s="179"/>
      <c r="C1" s="179"/>
      <c r="D1" s="179"/>
      <c r="E1" s="127" t="s">
        <v>107</v>
      </c>
      <c r="F1" s="31"/>
      <c r="G1" s="105"/>
    </row>
    <row r="2" spans="1:7" s="61" customFormat="1" ht="19.5" customHeight="1">
      <c r="A2" s="118"/>
      <c r="B2" s="117"/>
      <c r="C2" s="252" t="s">
        <v>0</v>
      </c>
      <c r="D2" s="246" t="s">
        <v>47</v>
      </c>
      <c r="E2" s="247"/>
      <c r="F2" s="63"/>
      <c r="G2" s="62"/>
    </row>
    <row r="3" spans="1:7" s="61" customFormat="1" ht="19.5" customHeight="1">
      <c r="A3" s="35"/>
      <c r="B3" s="34"/>
      <c r="C3" s="253"/>
      <c r="D3" s="104" t="s">
        <v>46</v>
      </c>
      <c r="E3" s="104" t="s">
        <v>45</v>
      </c>
      <c r="F3" s="63"/>
      <c r="G3" s="62"/>
    </row>
    <row r="4" spans="1:7" s="61" customFormat="1" ht="17.25" customHeight="1">
      <c r="A4" s="250" t="s">
        <v>14</v>
      </c>
      <c r="B4" s="251"/>
      <c r="C4" s="68">
        <f>C5+C6+C7+C8</f>
        <v>41057</v>
      </c>
      <c r="D4" s="65">
        <f t="shared" ref="D4:D24" si="0">C4-E4</f>
        <v>37565</v>
      </c>
      <c r="E4" s="67">
        <f>E5+E6+E7+E8</f>
        <v>3492</v>
      </c>
      <c r="F4" s="63"/>
      <c r="G4" s="62"/>
    </row>
    <row r="5" spans="1:7" s="61" customFormat="1" ht="17.25" customHeight="1">
      <c r="A5" s="248" t="s">
        <v>44</v>
      </c>
      <c r="B5" s="249"/>
      <c r="C5" s="64">
        <f>4374+3342</f>
        <v>7716</v>
      </c>
      <c r="D5" s="65">
        <f t="shared" si="0"/>
        <v>7226</v>
      </c>
      <c r="E5" s="65">
        <f>72+210+57+151</f>
        <v>490</v>
      </c>
      <c r="F5" s="63"/>
      <c r="G5" s="62"/>
    </row>
    <row r="6" spans="1:7" s="61" customFormat="1" ht="17.25" customHeight="1">
      <c r="A6" s="248" t="s">
        <v>43</v>
      </c>
      <c r="B6" s="249"/>
      <c r="C6" s="64">
        <f>3212+3423</f>
        <v>6635</v>
      </c>
      <c r="D6" s="65">
        <f t="shared" si="0"/>
        <v>6179</v>
      </c>
      <c r="E6" s="65">
        <f>79+157+74+146</f>
        <v>456</v>
      </c>
      <c r="F6" s="63"/>
      <c r="G6" s="62"/>
    </row>
    <row r="7" spans="1:7" s="61" customFormat="1" ht="17.25" customHeight="1">
      <c r="A7" s="248" t="s">
        <v>42</v>
      </c>
      <c r="B7" s="249"/>
      <c r="C7" s="64">
        <f>5532+7611</f>
        <v>13143</v>
      </c>
      <c r="D7" s="65">
        <f t="shared" si="0"/>
        <v>12094</v>
      </c>
      <c r="E7" s="65">
        <f>170+228+303+348</f>
        <v>1049</v>
      </c>
      <c r="F7" s="63"/>
      <c r="G7" s="62"/>
    </row>
    <row r="8" spans="1:7" s="61" customFormat="1" ht="17.25" customHeight="1">
      <c r="A8" s="248" t="s">
        <v>41</v>
      </c>
      <c r="B8" s="249"/>
      <c r="C8" s="64">
        <f>6932+3637+2065+726+178+22+3</f>
        <v>13563</v>
      </c>
      <c r="D8" s="65">
        <f t="shared" si="0"/>
        <v>12066</v>
      </c>
      <c r="E8" s="65">
        <f>314+340+203+223+187+230</f>
        <v>1497</v>
      </c>
      <c r="F8" s="63"/>
      <c r="G8" s="62"/>
    </row>
    <row r="9" spans="1:7" s="61" customFormat="1" ht="17.25" customHeight="1">
      <c r="A9" s="248" t="s">
        <v>40</v>
      </c>
      <c r="B9" s="249"/>
      <c r="C9" s="64">
        <f>C11+C13+C15+C17+C19+C21+C23</f>
        <v>10278</v>
      </c>
      <c r="D9" s="65">
        <f t="shared" si="0"/>
        <v>9404</v>
      </c>
      <c r="E9" s="65">
        <f>124+97+201+114+86+94+158</f>
        <v>874</v>
      </c>
      <c r="F9" s="63"/>
      <c r="G9" s="62"/>
    </row>
    <row r="10" spans="1:7" s="61" customFormat="1" ht="17.25" customHeight="1">
      <c r="A10" s="248" t="s">
        <v>39</v>
      </c>
      <c r="B10" s="249"/>
      <c r="C10" s="64">
        <f>C12+C14+C16+C18+C20+C22+C24</f>
        <v>30779</v>
      </c>
      <c r="D10" s="65">
        <f t="shared" si="0"/>
        <v>28161</v>
      </c>
      <c r="E10" s="65">
        <f>582+318+459+420+191+371+277</f>
        <v>2618</v>
      </c>
      <c r="F10" s="63"/>
      <c r="G10" s="62"/>
    </row>
    <row r="11" spans="1:7" s="61" customFormat="1" ht="17.25" customHeight="1">
      <c r="A11" s="54" t="s">
        <v>38</v>
      </c>
      <c r="B11" s="66" t="s">
        <v>31</v>
      </c>
      <c r="C11" s="64">
        <v>1456</v>
      </c>
      <c r="D11" s="65">
        <f t="shared" si="0"/>
        <v>1332.1635774654749</v>
      </c>
      <c r="E11" s="65">
        <v>123.83642253452517</v>
      </c>
      <c r="F11" s="131"/>
      <c r="G11" s="62"/>
    </row>
    <row r="12" spans="1:7" s="61" customFormat="1" ht="17.25" customHeight="1">
      <c r="A12" s="55"/>
      <c r="B12" s="66" t="s">
        <v>30</v>
      </c>
      <c r="C12" s="64">
        <v>6845</v>
      </c>
      <c r="D12" s="65">
        <f t="shared" si="0"/>
        <v>6262.8157196093234</v>
      </c>
      <c r="E12" s="65">
        <v>582.18428039067635</v>
      </c>
      <c r="F12" s="131"/>
      <c r="G12" s="62"/>
    </row>
    <row r="13" spans="1:7" s="61" customFormat="1" ht="17.25" customHeight="1">
      <c r="A13" s="54" t="s">
        <v>37</v>
      </c>
      <c r="B13" s="66" t="s">
        <v>31</v>
      </c>
      <c r="C13" s="64">
        <v>1146</v>
      </c>
      <c r="D13" s="65">
        <f t="shared" si="0"/>
        <v>1048.5298487468642</v>
      </c>
      <c r="E13" s="65">
        <v>97.470151253135882</v>
      </c>
      <c r="F13" s="131"/>
      <c r="G13" s="62"/>
    </row>
    <row r="14" spans="1:7" s="61" customFormat="1" ht="17.25" customHeight="1">
      <c r="A14" s="55"/>
      <c r="B14" s="66" t="s">
        <v>30</v>
      </c>
      <c r="C14" s="64">
        <v>3741</v>
      </c>
      <c r="D14" s="65">
        <f t="shared" si="0"/>
        <v>3422.8186423752345</v>
      </c>
      <c r="E14" s="65">
        <v>318.18135762476555</v>
      </c>
      <c r="F14" s="131"/>
      <c r="G14" s="62"/>
    </row>
    <row r="15" spans="1:7" s="61" customFormat="1" ht="17.25" customHeight="1">
      <c r="A15" s="54" t="s">
        <v>36</v>
      </c>
      <c r="B15" s="66" t="s">
        <v>31</v>
      </c>
      <c r="C15" s="64">
        <v>2353</v>
      </c>
      <c r="D15" s="65">
        <f t="shared" si="0"/>
        <v>2152</v>
      </c>
      <c r="E15" s="65">
        <v>201</v>
      </c>
      <c r="F15" s="131"/>
      <c r="G15" s="62"/>
    </row>
    <row r="16" spans="1:7" s="61" customFormat="1" ht="17.25" customHeight="1">
      <c r="A16" s="55"/>
      <c r="B16" s="66" t="s">
        <v>30</v>
      </c>
      <c r="C16" s="64">
        <v>5394</v>
      </c>
      <c r="D16" s="65">
        <f t="shared" si="0"/>
        <v>4935.2268797038259</v>
      </c>
      <c r="E16" s="65">
        <v>458.77312029617366</v>
      </c>
      <c r="F16" s="131"/>
      <c r="G16" s="62"/>
    </row>
    <row r="17" spans="1:8" s="61" customFormat="1" ht="17.25" customHeight="1">
      <c r="A17" s="54" t="s">
        <v>35</v>
      </c>
      <c r="B17" s="66" t="s">
        <v>31</v>
      </c>
      <c r="C17" s="64">
        <v>1346</v>
      </c>
      <c r="D17" s="65">
        <f t="shared" si="0"/>
        <v>1231.5193511459679</v>
      </c>
      <c r="E17" s="65">
        <v>114.48064885403221</v>
      </c>
      <c r="F17" s="131"/>
      <c r="G17" s="62"/>
    </row>
    <row r="18" spans="1:8" s="61" customFormat="1" ht="17.25" customHeight="1">
      <c r="A18" s="55"/>
      <c r="B18" s="66" t="s">
        <v>30</v>
      </c>
      <c r="C18" s="64">
        <v>4944</v>
      </c>
      <c r="D18" s="65">
        <f t="shared" si="0"/>
        <v>4523.5004993058428</v>
      </c>
      <c r="E18" s="65">
        <v>420.49950069415695</v>
      </c>
      <c r="F18" s="131"/>
      <c r="G18" s="62"/>
    </row>
    <row r="19" spans="1:8" s="61" customFormat="1" ht="17.25" customHeight="1">
      <c r="A19" s="54" t="s">
        <v>34</v>
      </c>
      <c r="B19" s="66" t="s">
        <v>31</v>
      </c>
      <c r="C19" s="64">
        <v>1013</v>
      </c>
      <c r="D19" s="65">
        <f t="shared" si="0"/>
        <v>926.8418296514601</v>
      </c>
      <c r="E19" s="65">
        <v>86.158170348539841</v>
      </c>
      <c r="F19" s="131"/>
      <c r="G19" s="62"/>
    </row>
    <row r="20" spans="1:8" s="61" customFormat="1" ht="17.25" customHeight="1">
      <c r="A20" s="55"/>
      <c r="B20" s="66" t="s">
        <v>30</v>
      </c>
      <c r="C20" s="64">
        <v>2246</v>
      </c>
      <c r="D20" s="65">
        <f t="shared" si="0"/>
        <v>2054.9721119419346</v>
      </c>
      <c r="E20" s="65">
        <v>191.02788805806563</v>
      </c>
      <c r="F20" s="131"/>
      <c r="G20" s="62"/>
    </row>
    <row r="21" spans="1:8" s="61" customFormat="1" ht="17.25" customHeight="1">
      <c r="A21" s="54" t="s">
        <v>33</v>
      </c>
      <c r="B21" s="66" t="s">
        <v>31</v>
      </c>
      <c r="C21" s="64">
        <v>1101</v>
      </c>
      <c r="D21" s="65">
        <f t="shared" si="0"/>
        <v>1007.3572107070657</v>
      </c>
      <c r="E21" s="65">
        <v>93.642789292934225</v>
      </c>
      <c r="F21" s="131"/>
      <c r="G21" s="62"/>
    </row>
    <row r="22" spans="1:8" s="61" customFormat="1" ht="17.25" customHeight="1">
      <c r="A22" s="55"/>
      <c r="B22" s="66" t="s">
        <v>30</v>
      </c>
      <c r="C22" s="64">
        <v>4360</v>
      </c>
      <c r="D22" s="65">
        <f t="shared" si="0"/>
        <v>3989.1711523004606</v>
      </c>
      <c r="E22" s="65">
        <v>370.82884769953966</v>
      </c>
      <c r="F22" s="131"/>
      <c r="G22" s="62"/>
    </row>
    <row r="23" spans="1:8" s="61" customFormat="1" ht="17.25" customHeight="1">
      <c r="A23" s="54" t="s">
        <v>32</v>
      </c>
      <c r="B23" s="66" t="s">
        <v>31</v>
      </c>
      <c r="C23" s="64">
        <v>1863</v>
      </c>
      <c r="D23" s="65">
        <f t="shared" si="0"/>
        <v>1704.5472148476508</v>
      </c>
      <c r="E23" s="65">
        <v>158.45278515234918</v>
      </c>
      <c r="F23" s="131"/>
      <c r="G23" s="62"/>
    </row>
    <row r="24" spans="1:8" s="61" customFormat="1" ht="17.25" customHeight="1" thickBot="1">
      <c r="A24" s="134"/>
      <c r="B24" s="133" t="s">
        <v>30</v>
      </c>
      <c r="C24" s="91">
        <v>3249</v>
      </c>
      <c r="D24" s="132">
        <f t="shared" si="0"/>
        <v>2972</v>
      </c>
      <c r="E24" s="132">
        <v>277</v>
      </c>
      <c r="F24" s="131"/>
      <c r="G24" s="62"/>
    </row>
    <row r="25" spans="1:8">
      <c r="A25" s="130"/>
      <c r="B25" s="130"/>
      <c r="C25" s="129"/>
      <c r="F25" s="31"/>
      <c r="G25" s="105"/>
    </row>
    <row r="26" spans="1:8" ht="47.25" customHeight="1">
      <c r="C26" s="49"/>
      <c r="D26" s="254"/>
      <c r="E26" s="254"/>
    </row>
    <row r="27" spans="1:8" ht="22.5" customHeight="1" thickBot="1">
      <c r="A27" s="179" t="s">
        <v>66</v>
      </c>
      <c r="B27" s="179"/>
      <c r="C27" s="179"/>
      <c r="D27" s="128"/>
      <c r="E27" s="127" t="s">
        <v>107</v>
      </c>
      <c r="F27" s="31"/>
      <c r="G27" s="31"/>
      <c r="H27" s="105"/>
    </row>
    <row r="28" spans="1:8" s="83" customFormat="1" ht="19.5" customHeight="1">
      <c r="A28" s="118"/>
      <c r="B28" s="117"/>
      <c r="C28" s="252" t="s">
        <v>0</v>
      </c>
      <c r="D28" s="246" t="s">
        <v>47</v>
      </c>
      <c r="E28" s="247"/>
      <c r="F28" s="90"/>
      <c r="G28" s="90"/>
      <c r="H28" s="89"/>
    </row>
    <row r="29" spans="1:8" s="83" customFormat="1" ht="19.5" customHeight="1">
      <c r="A29" s="35"/>
      <c r="B29" s="34"/>
      <c r="C29" s="253"/>
      <c r="D29" s="104" t="s">
        <v>46</v>
      </c>
      <c r="E29" s="104" t="s">
        <v>45</v>
      </c>
      <c r="F29" s="90"/>
      <c r="G29" s="90"/>
      <c r="H29" s="89"/>
    </row>
    <row r="30" spans="1:8" s="56" customFormat="1" ht="17.25" customHeight="1">
      <c r="A30" s="250" t="s">
        <v>14</v>
      </c>
      <c r="B30" s="251"/>
      <c r="C30" s="60">
        <f>C31+C32+C33+C34+C35+C36</f>
        <v>52207</v>
      </c>
      <c r="D30" s="59">
        <f t="shared" ref="D30:D52" si="1">C30-E30</f>
        <v>50720</v>
      </c>
      <c r="E30" s="59">
        <f>E31+E32+E33+E34+E35+E36</f>
        <v>1487</v>
      </c>
      <c r="F30" s="58"/>
      <c r="G30" s="58"/>
      <c r="H30" s="57"/>
    </row>
    <row r="31" spans="1:8" ht="17.25" customHeight="1">
      <c r="A31" s="255" t="s">
        <v>112</v>
      </c>
      <c r="B31" s="256"/>
      <c r="C31" s="52">
        <f>4155+6597</f>
        <v>10752</v>
      </c>
      <c r="D31" s="51">
        <f t="shared" si="1"/>
        <v>10332</v>
      </c>
      <c r="E31" s="51">
        <f>174+246</f>
        <v>420</v>
      </c>
      <c r="F31" s="31"/>
      <c r="G31" s="31"/>
      <c r="H31" s="105"/>
    </row>
    <row r="32" spans="1:8" ht="17.25" customHeight="1">
      <c r="A32" s="255" t="s">
        <v>65</v>
      </c>
      <c r="B32" s="256"/>
      <c r="C32" s="52">
        <f>7559+6596</f>
        <v>14155</v>
      </c>
      <c r="D32" s="51">
        <f t="shared" si="1"/>
        <v>13683</v>
      </c>
      <c r="E32" s="51">
        <f>266+206</f>
        <v>472</v>
      </c>
      <c r="F32" s="31"/>
      <c r="G32" s="31"/>
      <c r="H32" s="105"/>
    </row>
    <row r="33" spans="1:8" ht="17.25" customHeight="1">
      <c r="A33" s="255" t="s">
        <v>44</v>
      </c>
      <c r="B33" s="256"/>
      <c r="C33" s="52">
        <f>6115+4784</f>
        <v>10899</v>
      </c>
      <c r="D33" s="51">
        <f t="shared" si="1"/>
        <v>10565</v>
      </c>
      <c r="E33" s="51">
        <f>207+127</f>
        <v>334</v>
      </c>
      <c r="F33" s="31"/>
      <c r="G33" s="31"/>
      <c r="H33" s="105"/>
    </row>
    <row r="34" spans="1:8" ht="17.25" customHeight="1">
      <c r="A34" s="255" t="s">
        <v>43</v>
      </c>
      <c r="B34" s="256"/>
      <c r="C34" s="52">
        <f>3639+2824</f>
        <v>6463</v>
      </c>
      <c r="D34" s="51">
        <f t="shared" si="1"/>
        <v>6327</v>
      </c>
      <c r="E34" s="51">
        <f>90+46</f>
        <v>136</v>
      </c>
      <c r="F34" s="31"/>
      <c r="G34" s="31"/>
      <c r="H34" s="105"/>
    </row>
    <row r="35" spans="1:8" ht="17.25" customHeight="1">
      <c r="A35" s="255" t="s">
        <v>42</v>
      </c>
      <c r="B35" s="256"/>
      <c r="C35" s="52">
        <f>2905+3254</f>
        <v>6159</v>
      </c>
      <c r="D35" s="51">
        <f t="shared" si="1"/>
        <v>6086</v>
      </c>
      <c r="E35" s="51">
        <f>43+30</f>
        <v>73</v>
      </c>
      <c r="F35" s="31"/>
      <c r="G35" s="31"/>
      <c r="H35" s="105"/>
    </row>
    <row r="36" spans="1:8" ht="17.25" customHeight="1">
      <c r="A36" s="255" t="s">
        <v>41</v>
      </c>
      <c r="B36" s="256"/>
      <c r="C36" s="52">
        <f>2339+963+343+109+21+3+1</f>
        <v>3779</v>
      </c>
      <c r="D36" s="51">
        <f t="shared" si="1"/>
        <v>3727</v>
      </c>
      <c r="E36" s="51">
        <f>27+12+13</f>
        <v>52</v>
      </c>
      <c r="F36" s="31"/>
      <c r="G36" s="31"/>
      <c r="H36" s="105"/>
    </row>
    <row r="37" spans="1:8" ht="17.25" customHeight="1">
      <c r="A37" s="255" t="s">
        <v>40</v>
      </c>
      <c r="B37" s="256"/>
      <c r="C37" s="52">
        <f>C39+C41+C43+C45+C47+C49+C51</f>
        <v>10291</v>
      </c>
      <c r="D37" s="51">
        <f t="shared" si="1"/>
        <v>9997</v>
      </c>
      <c r="E37" s="51">
        <f>57+47+55+43+19+29+44</f>
        <v>294</v>
      </c>
      <c r="F37" s="31"/>
      <c r="G37" s="31"/>
      <c r="H37" s="105"/>
    </row>
    <row r="38" spans="1:8" ht="17.25" customHeight="1">
      <c r="A38" s="218" t="s">
        <v>39</v>
      </c>
      <c r="B38" s="219"/>
      <c r="C38" s="52">
        <f>C40+C42+C44+C46+C48+C50+C52</f>
        <v>41916</v>
      </c>
      <c r="D38" s="51">
        <f t="shared" si="1"/>
        <v>40723</v>
      </c>
      <c r="E38" s="51">
        <f>215+144+367+161+85+100+121</f>
        <v>1193</v>
      </c>
      <c r="F38" s="31"/>
      <c r="G38" s="31"/>
      <c r="H38" s="105"/>
    </row>
    <row r="39" spans="1:8" ht="17.25" customHeight="1">
      <c r="A39" s="54" t="s">
        <v>38</v>
      </c>
      <c r="B39" s="53" t="s">
        <v>31</v>
      </c>
      <c r="C39" s="52">
        <v>1984</v>
      </c>
      <c r="D39" s="51">
        <f t="shared" si="1"/>
        <v>1927.4901833087517</v>
      </c>
      <c r="E39" s="51">
        <v>56.509816691248297</v>
      </c>
      <c r="F39" s="123"/>
      <c r="G39" s="31"/>
      <c r="H39" s="105"/>
    </row>
    <row r="40" spans="1:8" ht="17.25" customHeight="1">
      <c r="A40" s="55"/>
      <c r="B40" s="53" t="s">
        <v>30</v>
      </c>
      <c r="C40" s="52">
        <v>7564</v>
      </c>
      <c r="D40" s="51">
        <f t="shared" si="1"/>
        <v>7348.5563238646155</v>
      </c>
      <c r="E40" s="51">
        <v>215.44367613538415</v>
      </c>
      <c r="F40" s="123"/>
      <c r="G40" s="31"/>
      <c r="H40" s="105"/>
    </row>
    <row r="41" spans="1:8" ht="17.25" customHeight="1">
      <c r="A41" s="54" t="s">
        <v>37</v>
      </c>
      <c r="B41" s="53" t="s">
        <v>31</v>
      </c>
      <c r="C41" s="52">
        <v>1650</v>
      </c>
      <c r="D41" s="51">
        <f t="shared" si="1"/>
        <v>1603.0034286589921</v>
      </c>
      <c r="E41" s="51">
        <v>46.996571341007908</v>
      </c>
      <c r="F41" s="123"/>
      <c r="G41" s="31"/>
      <c r="H41" s="105"/>
    </row>
    <row r="42" spans="1:8" ht="17.25" customHeight="1">
      <c r="A42" s="55"/>
      <c r="B42" s="53" t="s">
        <v>30</v>
      </c>
      <c r="C42" s="52">
        <v>5062</v>
      </c>
      <c r="D42" s="51">
        <f t="shared" si="1"/>
        <v>4917.8202156798898</v>
      </c>
      <c r="E42" s="51">
        <v>144.17978432011034</v>
      </c>
      <c r="F42" s="123"/>
      <c r="G42" s="31"/>
      <c r="H42" s="105"/>
    </row>
    <row r="43" spans="1:8" ht="17.25" customHeight="1">
      <c r="A43" s="54" t="s">
        <v>36</v>
      </c>
      <c r="B43" s="53" t="s">
        <v>31</v>
      </c>
      <c r="C43" s="52">
        <v>1920</v>
      </c>
      <c r="D43" s="51">
        <f t="shared" si="1"/>
        <v>1865.3130806213726</v>
      </c>
      <c r="E43" s="51">
        <v>54.686919378627387</v>
      </c>
      <c r="F43" s="123"/>
      <c r="G43" s="31"/>
      <c r="H43" s="105"/>
    </row>
    <row r="44" spans="1:8" ht="17.25" customHeight="1">
      <c r="A44" s="55"/>
      <c r="B44" s="53" t="s">
        <v>30</v>
      </c>
      <c r="C44" s="52">
        <v>12896</v>
      </c>
      <c r="D44" s="51">
        <f t="shared" si="1"/>
        <v>12528.686191506886</v>
      </c>
      <c r="E44" s="51">
        <v>367.31380849311392</v>
      </c>
      <c r="F44" s="123"/>
      <c r="G44" s="31"/>
      <c r="H44" s="105"/>
    </row>
    <row r="45" spans="1:8" ht="17.25" customHeight="1">
      <c r="A45" s="54" t="s">
        <v>35</v>
      </c>
      <c r="B45" s="53" t="s">
        <v>31</v>
      </c>
      <c r="C45" s="52">
        <v>1511</v>
      </c>
      <c r="D45" s="51">
        <f t="shared" si="1"/>
        <v>1467.9625337598407</v>
      </c>
      <c r="E45" s="51">
        <v>43.037466240159368</v>
      </c>
      <c r="F45" s="123"/>
      <c r="G45" s="31"/>
      <c r="H45" s="105"/>
    </row>
    <row r="46" spans="1:8" ht="17.25" customHeight="1">
      <c r="A46" s="55"/>
      <c r="B46" s="53" t="s">
        <v>30</v>
      </c>
      <c r="C46" s="52">
        <v>5645</v>
      </c>
      <c r="D46" s="51">
        <f t="shared" si="1"/>
        <v>5484.2147604727334</v>
      </c>
      <c r="E46" s="51">
        <v>160.78523952726647</v>
      </c>
      <c r="F46" s="123"/>
      <c r="G46" s="31"/>
      <c r="H46" s="105"/>
    </row>
    <row r="47" spans="1:8" ht="17.25" customHeight="1">
      <c r="A47" s="54" t="s">
        <v>34</v>
      </c>
      <c r="B47" s="53" t="s">
        <v>31</v>
      </c>
      <c r="C47" s="52">
        <v>682</v>
      </c>
      <c r="D47" s="51">
        <f t="shared" si="1"/>
        <v>662.57475051238339</v>
      </c>
      <c r="E47" s="51">
        <v>19.425249487616604</v>
      </c>
      <c r="F47" s="123"/>
      <c r="G47" s="31"/>
      <c r="H47" s="105"/>
    </row>
    <row r="48" spans="1:8" ht="17.25" customHeight="1">
      <c r="A48" s="55"/>
      <c r="B48" s="53" t="s">
        <v>30</v>
      </c>
      <c r="C48" s="52">
        <v>2980</v>
      </c>
      <c r="D48" s="51">
        <f t="shared" si="1"/>
        <v>2895.1213438810887</v>
      </c>
      <c r="E48" s="51">
        <v>84.878656118911266</v>
      </c>
      <c r="F48" s="123"/>
      <c r="G48" s="31"/>
      <c r="H48" s="105"/>
    </row>
    <row r="49" spans="1:8" ht="17.25" customHeight="1">
      <c r="A49" s="54" t="s">
        <v>33</v>
      </c>
      <c r="B49" s="53" t="s">
        <v>31</v>
      </c>
      <c r="C49" s="52">
        <v>1010</v>
      </c>
      <c r="D49" s="51">
        <f t="shared" si="1"/>
        <v>981.2324017852012</v>
      </c>
      <c r="E49" s="51">
        <v>28.767598214798785</v>
      </c>
      <c r="F49" s="123"/>
      <c r="G49" s="31"/>
      <c r="H49" s="105"/>
    </row>
    <row r="50" spans="1:8" ht="17.25" customHeight="1">
      <c r="A50" s="55"/>
      <c r="B50" s="53" t="s">
        <v>30</v>
      </c>
      <c r="C50" s="52">
        <v>3518</v>
      </c>
      <c r="D50" s="51">
        <f t="shared" si="1"/>
        <v>3417.7976133468692</v>
      </c>
      <c r="E50" s="51">
        <v>100.20238665313082</v>
      </c>
      <c r="F50" s="123"/>
      <c r="G50" s="31"/>
      <c r="H50" s="105"/>
    </row>
    <row r="51" spans="1:8" ht="17.25" customHeight="1">
      <c r="A51" s="54" t="s">
        <v>32</v>
      </c>
      <c r="B51" s="53" t="s">
        <v>31</v>
      </c>
      <c r="C51" s="52">
        <v>1534</v>
      </c>
      <c r="D51" s="51">
        <f t="shared" si="1"/>
        <v>1490.3074300381174</v>
      </c>
      <c r="E51" s="51">
        <v>43.692569961882505</v>
      </c>
      <c r="F51" s="123"/>
      <c r="G51" s="31"/>
      <c r="H51" s="105"/>
    </row>
    <row r="52" spans="1:8" ht="17.25" customHeight="1" thickBot="1">
      <c r="A52" s="126"/>
      <c r="B52" s="125" t="s">
        <v>30</v>
      </c>
      <c r="C52" s="50">
        <v>4251</v>
      </c>
      <c r="D52" s="124">
        <f t="shared" si="1"/>
        <v>4129.9197425632574</v>
      </c>
      <c r="E52" s="124">
        <v>121.08025743674219</v>
      </c>
      <c r="F52" s="123"/>
      <c r="G52" s="31"/>
      <c r="H52" s="105"/>
    </row>
    <row r="53" spans="1:8" ht="17.25" customHeight="1">
      <c r="C53" s="49"/>
    </row>
    <row r="54" spans="1:8" ht="17.25" customHeight="1">
      <c r="C54" s="49"/>
      <c r="D54" s="254" t="s">
        <v>64</v>
      </c>
      <c r="E54" s="254"/>
    </row>
  </sheetData>
  <mergeCells count="24">
    <mergeCell ref="A30:B30"/>
    <mergeCell ref="A33:B33"/>
    <mergeCell ref="A34:B34"/>
    <mergeCell ref="A31:B31"/>
    <mergeCell ref="D54:E54"/>
    <mergeCell ref="A35:B35"/>
    <mergeCell ref="A36:B36"/>
    <mergeCell ref="A37:B37"/>
    <mergeCell ref="A38:B38"/>
    <mergeCell ref="A32:B32"/>
    <mergeCell ref="A1:D1"/>
    <mergeCell ref="A5:B5"/>
    <mergeCell ref="A6:B6"/>
    <mergeCell ref="A4:B4"/>
    <mergeCell ref="C28:C29"/>
    <mergeCell ref="D28:E28"/>
    <mergeCell ref="D26:E26"/>
    <mergeCell ref="C2:C3"/>
    <mergeCell ref="D2:E2"/>
    <mergeCell ref="A27:C27"/>
    <mergeCell ref="A8:B8"/>
    <mergeCell ref="A9:B9"/>
    <mergeCell ref="A10:B10"/>
    <mergeCell ref="A7:B7"/>
  </mergeCells>
  <phoneticPr fontId="2"/>
  <printOptions horizontalCentered="1"/>
  <pageMargins left="0.39370078740157483" right="0.39370078740157483" top="0.59055118110236227" bottom="0.78740157480314965" header="0.51181102362204722" footer="0.39370078740157483"/>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63"/>
  <sheetViews>
    <sheetView view="pageBreakPreview" zoomScaleNormal="100" zoomScaleSheetLayoutView="100" workbookViewId="0">
      <selection activeCell="A11" sqref="A11:B11"/>
    </sheetView>
  </sheetViews>
  <sheetFormatPr defaultRowHeight="17.25"/>
  <cols>
    <col min="1" max="1" width="20" style="2" customWidth="1"/>
    <col min="2" max="2" width="9" style="2" customWidth="1"/>
    <col min="3" max="5" width="22.296875" style="2" customWidth="1"/>
    <col min="6" max="7" width="8.69921875" style="2" customWidth="1"/>
    <col min="8" max="16384" width="8.796875" style="2"/>
  </cols>
  <sheetData>
    <row r="1" spans="1:12" ht="22.5" customHeight="1" thickBot="1">
      <c r="A1" s="257" t="s">
        <v>116</v>
      </c>
      <c r="B1" s="257"/>
      <c r="C1" s="257"/>
      <c r="D1" s="257"/>
      <c r="E1" s="127" t="s">
        <v>107</v>
      </c>
      <c r="F1" s="31"/>
      <c r="G1" s="105"/>
      <c r="H1" s="26"/>
      <c r="I1" s="26"/>
      <c r="J1" s="26"/>
      <c r="K1" s="26"/>
      <c r="L1" s="26"/>
    </row>
    <row r="2" spans="1:12" ht="17.25" customHeight="1">
      <c r="A2" s="137"/>
      <c r="B2" s="136"/>
      <c r="C2" s="252" t="s">
        <v>0</v>
      </c>
      <c r="D2" s="246" t="s">
        <v>47</v>
      </c>
      <c r="E2" s="247"/>
      <c r="F2" s="31"/>
      <c r="G2" s="105"/>
      <c r="H2" s="26"/>
      <c r="I2" s="26"/>
      <c r="J2" s="26"/>
      <c r="K2" s="26"/>
      <c r="L2" s="26"/>
    </row>
    <row r="3" spans="1:12" ht="17.25" customHeight="1">
      <c r="A3" s="72"/>
      <c r="B3" s="71"/>
      <c r="C3" s="253"/>
      <c r="D3" s="104" t="s">
        <v>46</v>
      </c>
      <c r="E3" s="104" t="s">
        <v>45</v>
      </c>
      <c r="F3" s="31"/>
      <c r="G3" s="105"/>
      <c r="H3" s="26"/>
      <c r="I3" s="26"/>
      <c r="J3" s="26"/>
      <c r="K3" s="26"/>
      <c r="L3" s="26"/>
    </row>
    <row r="4" spans="1:12" s="33" customFormat="1" ht="17.25" customHeight="1">
      <c r="A4" s="250" t="s">
        <v>14</v>
      </c>
      <c r="B4" s="251"/>
      <c r="C4" s="60">
        <f>C7+C8+C9+C10</f>
        <v>23539</v>
      </c>
      <c r="D4" s="59">
        <f t="shared" ref="D4:D21" si="0">C4-E4</f>
        <v>21165</v>
      </c>
      <c r="E4" s="59">
        <f>E7+E8+E9+E10</f>
        <v>2374</v>
      </c>
      <c r="F4" s="58"/>
      <c r="G4" s="57"/>
      <c r="H4" s="56"/>
      <c r="I4" s="56"/>
      <c r="J4" s="56"/>
      <c r="K4" s="56"/>
      <c r="L4" s="56"/>
    </row>
    <row r="5" spans="1:12" ht="6.75" customHeight="1">
      <c r="A5" s="70"/>
      <c r="B5" s="69"/>
      <c r="C5" s="52"/>
      <c r="D5" s="51">
        <f t="shared" si="0"/>
        <v>0</v>
      </c>
      <c r="E5" s="51"/>
      <c r="F5" s="31"/>
      <c r="G5" s="105"/>
      <c r="H5" s="26"/>
      <c r="I5" s="26"/>
      <c r="J5" s="26"/>
      <c r="K5" s="26"/>
      <c r="L5" s="26"/>
    </row>
    <row r="6" spans="1:12" ht="17.25" customHeight="1">
      <c r="A6" s="255" t="s">
        <v>65</v>
      </c>
      <c r="B6" s="256"/>
      <c r="C6" s="52">
        <v>0</v>
      </c>
      <c r="D6" s="51">
        <f t="shared" si="0"/>
        <v>0</v>
      </c>
      <c r="E6" s="51">
        <v>0</v>
      </c>
      <c r="F6" s="31"/>
      <c r="G6" s="105"/>
      <c r="H6" s="26"/>
      <c r="I6" s="26"/>
      <c r="J6" s="26"/>
      <c r="K6" s="26"/>
      <c r="L6" s="26"/>
    </row>
    <row r="7" spans="1:12" ht="17.25" customHeight="1">
      <c r="A7" s="255" t="s">
        <v>44</v>
      </c>
      <c r="B7" s="256"/>
      <c r="C7" s="52">
        <f>6619+3440</f>
        <v>10059</v>
      </c>
      <c r="D7" s="51">
        <f t="shared" si="0"/>
        <v>8838</v>
      </c>
      <c r="E7" s="51">
        <f>796+425</f>
        <v>1221</v>
      </c>
      <c r="F7" s="31"/>
      <c r="G7" s="105"/>
      <c r="H7" s="26"/>
      <c r="I7" s="26"/>
      <c r="J7" s="26"/>
      <c r="K7" s="26"/>
      <c r="L7" s="26"/>
    </row>
    <row r="8" spans="1:12" ht="17.25" customHeight="1">
      <c r="A8" s="255" t="s">
        <v>43</v>
      </c>
      <c r="B8" s="256"/>
      <c r="C8" s="52">
        <f>2850+2504</f>
        <v>5354</v>
      </c>
      <c r="D8" s="51">
        <f t="shared" si="0"/>
        <v>4845</v>
      </c>
      <c r="E8" s="51">
        <f>288+221</f>
        <v>509</v>
      </c>
      <c r="F8" s="31"/>
      <c r="G8" s="105"/>
      <c r="H8" s="26"/>
      <c r="I8" s="26"/>
      <c r="J8" s="26"/>
      <c r="K8" s="26"/>
      <c r="L8" s="26"/>
    </row>
    <row r="9" spans="1:12" ht="17.25" customHeight="1">
      <c r="A9" s="255" t="s">
        <v>42</v>
      </c>
      <c r="B9" s="256"/>
      <c r="C9" s="52">
        <f>2402+2883</f>
        <v>5285</v>
      </c>
      <c r="D9" s="51">
        <f t="shared" si="0"/>
        <v>4888</v>
      </c>
      <c r="E9" s="51">
        <f>184+213</f>
        <v>397</v>
      </c>
      <c r="F9" s="31"/>
      <c r="G9" s="105"/>
      <c r="H9" s="26"/>
      <c r="I9" s="26"/>
      <c r="J9" s="26"/>
      <c r="K9" s="26"/>
      <c r="L9" s="26"/>
    </row>
    <row r="10" spans="1:12" ht="17.25" customHeight="1">
      <c r="A10" s="255" t="s">
        <v>41</v>
      </c>
      <c r="B10" s="256"/>
      <c r="C10" s="52">
        <f>1961+667+185+25+3</f>
        <v>2841</v>
      </c>
      <c r="D10" s="51">
        <f t="shared" si="0"/>
        <v>2594</v>
      </c>
      <c r="E10" s="51">
        <f>169+58+20</f>
        <v>247</v>
      </c>
      <c r="F10" s="31"/>
      <c r="G10" s="105"/>
      <c r="H10" s="26"/>
      <c r="I10" s="26"/>
      <c r="J10" s="26"/>
      <c r="K10" s="26"/>
      <c r="L10" s="26"/>
    </row>
    <row r="11" spans="1:12" ht="17.25" customHeight="1">
      <c r="A11" s="255" t="s">
        <v>40</v>
      </c>
      <c r="B11" s="256"/>
      <c r="C11" s="52">
        <f>C13+C15+C17+C19+C21+C23+C25</f>
        <v>9727</v>
      </c>
      <c r="D11" s="51">
        <f t="shared" si="0"/>
        <v>8746</v>
      </c>
      <c r="E11" s="51">
        <f>171+169+179+140+84+89+149</f>
        <v>981</v>
      </c>
      <c r="F11" s="31"/>
      <c r="G11" s="105"/>
      <c r="H11" s="26"/>
      <c r="I11" s="26"/>
      <c r="J11" s="26"/>
      <c r="K11" s="26"/>
      <c r="L11" s="26"/>
    </row>
    <row r="12" spans="1:12" ht="17.25" customHeight="1">
      <c r="A12" s="216" t="s">
        <v>39</v>
      </c>
      <c r="B12" s="217"/>
      <c r="C12" s="52">
        <f>C14+C16+C18+C20+C22+C24+C26</f>
        <v>13812</v>
      </c>
      <c r="D12" s="51">
        <f t="shared" si="0"/>
        <v>12419</v>
      </c>
      <c r="E12" s="51">
        <f>312+191+563+121+46+160</f>
        <v>1393</v>
      </c>
      <c r="F12" s="31"/>
      <c r="G12" s="105"/>
      <c r="H12" s="26"/>
      <c r="I12" s="26"/>
      <c r="J12" s="26"/>
      <c r="K12" s="26"/>
      <c r="L12" s="26"/>
    </row>
    <row r="13" spans="1:12" ht="17.25" customHeight="1">
      <c r="A13" s="54" t="s">
        <v>38</v>
      </c>
      <c r="B13" s="53" t="s">
        <v>31</v>
      </c>
      <c r="C13" s="52">
        <v>1692</v>
      </c>
      <c r="D13" s="51">
        <f t="shared" si="0"/>
        <v>1521.3551977569141</v>
      </c>
      <c r="E13" s="51">
        <v>170.64480224308593</v>
      </c>
      <c r="F13" s="123"/>
      <c r="G13" s="105"/>
      <c r="H13" s="26"/>
      <c r="I13" s="26"/>
      <c r="J13" s="26"/>
      <c r="K13" s="26"/>
      <c r="L13" s="26"/>
    </row>
    <row r="14" spans="1:12" ht="17.25" customHeight="1">
      <c r="A14" s="55"/>
      <c r="B14" s="53" t="s">
        <v>30</v>
      </c>
      <c r="C14" s="52">
        <v>3095</v>
      </c>
      <c r="D14" s="51">
        <f t="shared" si="0"/>
        <v>2782.85717320192</v>
      </c>
      <c r="E14" s="51">
        <v>312.1428267980798</v>
      </c>
      <c r="F14" s="123"/>
      <c r="G14" s="105"/>
      <c r="H14" s="26"/>
      <c r="I14" s="26"/>
      <c r="J14" s="26"/>
      <c r="K14" s="26"/>
      <c r="L14" s="26"/>
    </row>
    <row r="15" spans="1:12" ht="17.25" customHeight="1">
      <c r="A15" s="54" t="s">
        <v>37</v>
      </c>
      <c r="B15" s="53" t="s">
        <v>31</v>
      </c>
      <c r="C15" s="52">
        <v>1675</v>
      </c>
      <c r="D15" s="51">
        <f t="shared" si="0"/>
        <v>1506.0697140915076</v>
      </c>
      <c r="E15" s="51">
        <v>168.93028590849229</v>
      </c>
      <c r="F15" s="123"/>
      <c r="G15" s="105"/>
      <c r="H15" s="26"/>
      <c r="I15" s="26"/>
      <c r="J15" s="26"/>
      <c r="K15" s="26"/>
      <c r="L15" s="26"/>
    </row>
    <row r="16" spans="1:12" ht="17.25" customHeight="1">
      <c r="A16" s="55"/>
      <c r="B16" s="53" t="s">
        <v>30</v>
      </c>
      <c r="C16" s="52">
        <v>1895</v>
      </c>
      <c r="D16" s="51">
        <f t="shared" si="0"/>
        <v>1703.881855643825</v>
      </c>
      <c r="E16" s="51">
        <v>191.11814435617487</v>
      </c>
      <c r="F16" s="123"/>
      <c r="G16" s="105"/>
      <c r="H16" s="26"/>
      <c r="I16" s="26"/>
      <c r="J16" s="26"/>
      <c r="K16" s="26"/>
      <c r="L16" s="26"/>
    </row>
    <row r="17" spans="1:18" ht="17.25" customHeight="1">
      <c r="A17" s="54" t="s">
        <v>36</v>
      </c>
      <c r="B17" s="53" t="s">
        <v>31</v>
      </c>
      <c r="C17" s="52">
        <v>1777</v>
      </c>
      <c r="D17" s="51">
        <f t="shared" si="0"/>
        <v>1597.7826160839459</v>
      </c>
      <c r="E17" s="51">
        <v>179.21738391605422</v>
      </c>
      <c r="F17" s="123"/>
      <c r="G17" s="105"/>
      <c r="H17" s="26"/>
      <c r="I17" s="26"/>
      <c r="J17" s="26"/>
      <c r="K17" s="26"/>
      <c r="L17" s="26"/>
    </row>
    <row r="18" spans="1:18" ht="17.25" customHeight="1">
      <c r="A18" s="55"/>
      <c r="B18" s="53" t="s">
        <v>30</v>
      </c>
      <c r="C18" s="52">
        <v>5585</v>
      </c>
      <c r="D18" s="51">
        <f t="shared" si="0"/>
        <v>5021.7309571349679</v>
      </c>
      <c r="E18" s="51">
        <v>563.26904286503247</v>
      </c>
      <c r="F18" s="123"/>
      <c r="G18" s="105"/>
      <c r="H18" s="26"/>
      <c r="I18" s="26"/>
      <c r="J18" s="26"/>
      <c r="K18" s="26"/>
      <c r="L18" s="26"/>
    </row>
    <row r="19" spans="1:18" ht="17.25" customHeight="1">
      <c r="A19" s="54" t="s">
        <v>35</v>
      </c>
      <c r="B19" s="53" t="s">
        <v>31</v>
      </c>
      <c r="C19" s="52">
        <v>1390</v>
      </c>
      <c r="D19" s="51">
        <f t="shared" si="0"/>
        <v>1249.8130761714601</v>
      </c>
      <c r="E19" s="51">
        <v>140.18692382853988</v>
      </c>
      <c r="F19" s="123"/>
      <c r="G19" s="105"/>
      <c r="H19" s="26"/>
      <c r="I19" s="26"/>
      <c r="J19" s="26"/>
      <c r="K19" s="26"/>
      <c r="L19" s="26"/>
    </row>
    <row r="20" spans="1:18" ht="17.25" customHeight="1">
      <c r="A20" s="55"/>
      <c r="B20" s="53" t="s">
        <v>30</v>
      </c>
      <c r="C20" s="52">
        <v>1203</v>
      </c>
      <c r="D20" s="51">
        <f t="shared" si="0"/>
        <v>1081.6727558519904</v>
      </c>
      <c r="E20" s="51">
        <v>121.32724414800968</v>
      </c>
      <c r="F20" s="123"/>
      <c r="G20" s="105"/>
      <c r="H20" s="26"/>
      <c r="I20" s="26"/>
      <c r="J20" s="26"/>
      <c r="K20" s="26"/>
      <c r="L20" s="26"/>
    </row>
    <row r="21" spans="1:18" ht="17.25" customHeight="1">
      <c r="A21" s="54" t="s">
        <v>34</v>
      </c>
      <c r="B21" s="53" t="s">
        <v>31</v>
      </c>
      <c r="C21" s="52">
        <v>833</v>
      </c>
      <c r="D21" s="51">
        <f t="shared" si="0"/>
        <v>748.98869960491106</v>
      </c>
      <c r="E21" s="51">
        <v>84.011300395088995</v>
      </c>
      <c r="F21" s="123"/>
      <c r="G21" s="105"/>
      <c r="H21" s="26"/>
      <c r="I21" s="26"/>
      <c r="J21" s="26"/>
      <c r="K21" s="26"/>
      <c r="L21" s="26"/>
    </row>
    <row r="22" spans="1:18" ht="17.25" customHeight="1">
      <c r="A22" s="55"/>
      <c r="B22" s="53" t="s">
        <v>30</v>
      </c>
      <c r="C22" s="52">
        <v>0</v>
      </c>
      <c r="D22" s="78" t="s">
        <v>115</v>
      </c>
      <c r="E22" s="78">
        <v>0</v>
      </c>
      <c r="F22" s="123"/>
      <c r="G22" s="105"/>
      <c r="H22" s="26"/>
      <c r="I22" s="26"/>
      <c r="J22" s="26"/>
      <c r="K22" s="26"/>
      <c r="L22" s="26"/>
    </row>
    <row r="23" spans="1:18" ht="17.25" customHeight="1">
      <c r="A23" s="54" t="s">
        <v>33</v>
      </c>
      <c r="B23" s="53" t="s">
        <v>31</v>
      </c>
      <c r="C23" s="52">
        <v>882</v>
      </c>
      <c r="D23" s="51">
        <f>C23-E23</f>
        <v>793.04685840519983</v>
      </c>
      <c r="E23" s="51">
        <v>88.95314159480013</v>
      </c>
      <c r="F23" s="123"/>
      <c r="G23" s="105"/>
      <c r="H23" s="26"/>
      <c r="I23" s="26"/>
      <c r="J23" s="26"/>
      <c r="K23" s="26"/>
      <c r="L23" s="26"/>
    </row>
    <row r="24" spans="1:18" ht="17.25" customHeight="1">
      <c r="A24" s="55"/>
      <c r="B24" s="53" t="s">
        <v>30</v>
      </c>
      <c r="C24" s="52">
        <v>455</v>
      </c>
      <c r="D24" s="51">
        <f>C24-E24</f>
        <v>409.11147457411107</v>
      </c>
      <c r="E24" s="51">
        <v>45.88852542588895</v>
      </c>
      <c r="F24" s="123"/>
      <c r="G24" s="105"/>
      <c r="H24" s="26"/>
      <c r="I24" s="26"/>
      <c r="J24" s="26"/>
      <c r="K24" s="26"/>
      <c r="L24" s="26"/>
    </row>
    <row r="25" spans="1:18" ht="17.25" customHeight="1">
      <c r="A25" s="54" t="s">
        <v>32</v>
      </c>
      <c r="B25" s="53" t="s">
        <v>31</v>
      </c>
      <c r="C25" s="52">
        <v>1478</v>
      </c>
      <c r="D25" s="51">
        <f>C25-E25</f>
        <v>1328.9379327923871</v>
      </c>
      <c r="E25" s="51">
        <v>149.0620672076129</v>
      </c>
      <c r="F25" s="123"/>
      <c r="G25" s="31"/>
      <c r="H25" s="26"/>
      <c r="I25" s="26"/>
      <c r="J25" s="26"/>
      <c r="K25" s="26"/>
      <c r="L25" s="26"/>
    </row>
    <row r="26" spans="1:18" ht="17.25" customHeight="1" thickBot="1">
      <c r="A26" s="126"/>
      <c r="B26" s="125" t="s">
        <v>30</v>
      </c>
      <c r="C26" s="52">
        <v>1579</v>
      </c>
      <c r="D26" s="51">
        <f>C26-E26</f>
        <v>1419</v>
      </c>
      <c r="E26" s="51">
        <v>160</v>
      </c>
      <c r="F26" s="123"/>
      <c r="G26" s="31"/>
      <c r="H26" s="26"/>
      <c r="I26" s="26"/>
      <c r="J26" s="26"/>
      <c r="K26" s="26"/>
      <c r="L26" s="26"/>
    </row>
    <row r="27" spans="1:18" ht="25.5" customHeight="1">
      <c r="A27" s="105"/>
      <c r="B27" s="130"/>
      <c r="C27" s="140"/>
      <c r="D27" s="261"/>
      <c r="E27" s="261"/>
      <c r="F27" s="31"/>
      <c r="G27" s="105"/>
      <c r="H27" s="26"/>
      <c r="I27" s="26"/>
      <c r="J27" s="26"/>
      <c r="K27" s="26"/>
      <c r="L27" s="26"/>
    </row>
    <row r="28" spans="1:18" ht="22.5" customHeight="1" thickBot="1">
      <c r="A28" s="257" t="s">
        <v>114</v>
      </c>
      <c r="B28" s="257"/>
      <c r="C28" s="257"/>
      <c r="D28" s="257"/>
      <c r="E28" s="94" t="s">
        <v>107</v>
      </c>
      <c r="F28" s="93"/>
      <c r="G28" s="93"/>
      <c r="H28" s="93"/>
      <c r="I28" s="93"/>
      <c r="J28" s="93"/>
      <c r="K28" s="31"/>
      <c r="L28" s="31"/>
      <c r="M28" s="1"/>
      <c r="N28" s="1"/>
      <c r="O28" s="1"/>
      <c r="P28" s="1"/>
      <c r="Q28" s="1"/>
      <c r="R28" s="3"/>
    </row>
    <row r="29" spans="1:18" ht="18" hidden="1" thickBot="1">
      <c r="A29" s="258" t="s">
        <v>71</v>
      </c>
      <c r="B29" s="258"/>
      <c r="C29" s="258"/>
      <c r="D29" s="258"/>
      <c r="E29" s="258"/>
      <c r="F29" s="258"/>
      <c r="G29" s="258"/>
      <c r="H29" s="258"/>
      <c r="I29" s="258"/>
      <c r="J29" s="31"/>
      <c r="K29" s="31"/>
      <c r="L29" s="31"/>
      <c r="M29" s="1"/>
      <c r="N29" s="1"/>
      <c r="O29" s="1"/>
      <c r="P29" s="1"/>
      <c r="Q29" s="1"/>
      <c r="R29" s="3"/>
    </row>
    <row r="30" spans="1:18" s="85" customFormat="1" ht="18.75" customHeight="1">
      <c r="A30" s="118"/>
      <c r="B30" s="118"/>
      <c r="C30" s="252" t="s">
        <v>0</v>
      </c>
      <c r="D30" s="246" t="s">
        <v>47</v>
      </c>
      <c r="E30" s="247"/>
      <c r="F30" s="83"/>
      <c r="G30" s="83"/>
      <c r="H30" s="83"/>
      <c r="I30" s="83"/>
      <c r="J30" s="83"/>
      <c r="K30" s="83"/>
      <c r="L30" s="83"/>
    </row>
    <row r="31" spans="1:18" s="85" customFormat="1" ht="18.75" customHeight="1">
      <c r="A31" s="35"/>
      <c r="B31" s="35"/>
      <c r="C31" s="253"/>
      <c r="D31" s="106" t="s">
        <v>46</v>
      </c>
      <c r="E31" s="106" t="s">
        <v>45</v>
      </c>
      <c r="F31" s="83"/>
      <c r="G31" s="83"/>
      <c r="H31" s="83"/>
      <c r="I31" s="83"/>
      <c r="J31" s="83"/>
      <c r="K31" s="83"/>
      <c r="L31" s="83"/>
    </row>
    <row r="32" spans="1:18" s="33" customFormat="1" ht="18.75" customHeight="1">
      <c r="A32" s="259" t="s">
        <v>14</v>
      </c>
      <c r="B32" s="260"/>
      <c r="C32" s="82">
        <f>C34+C35+C36+C37</f>
        <v>13284</v>
      </c>
      <c r="D32" s="75">
        <f t="shared" ref="D32:D45" si="1">C32-E32</f>
        <v>11927</v>
      </c>
      <c r="E32" s="81">
        <f>E34+E35+E36+E37</f>
        <v>1357</v>
      </c>
      <c r="F32" s="56"/>
      <c r="G32" s="56"/>
      <c r="H32" s="56"/>
      <c r="I32" s="56"/>
      <c r="J32" s="56"/>
      <c r="K32" s="56"/>
      <c r="L32" s="56"/>
    </row>
    <row r="33" spans="1:12" ht="3.75" customHeight="1">
      <c r="A33" s="70"/>
      <c r="B33" s="80"/>
      <c r="C33" s="79"/>
      <c r="D33" s="75">
        <f t="shared" si="1"/>
        <v>0</v>
      </c>
      <c r="E33" s="78"/>
      <c r="F33" s="26"/>
      <c r="G33" s="26"/>
      <c r="H33" s="26"/>
      <c r="I33" s="26"/>
      <c r="J33" s="26"/>
      <c r="K33" s="26"/>
      <c r="L33" s="26"/>
    </row>
    <row r="34" spans="1:12" ht="17.25" customHeight="1">
      <c r="A34" s="248" t="s">
        <v>70</v>
      </c>
      <c r="B34" s="249"/>
      <c r="C34" s="76">
        <v>784</v>
      </c>
      <c r="D34" s="75">
        <f t="shared" si="1"/>
        <v>764</v>
      </c>
      <c r="E34" s="75">
        <v>20</v>
      </c>
      <c r="F34" s="26"/>
      <c r="G34" s="26"/>
      <c r="H34" s="26"/>
      <c r="I34" s="26"/>
      <c r="J34" s="26"/>
      <c r="K34" s="26"/>
      <c r="L34" s="26"/>
    </row>
    <row r="35" spans="1:12" ht="17.25" customHeight="1">
      <c r="A35" s="248" t="s">
        <v>42</v>
      </c>
      <c r="B35" s="249"/>
      <c r="C35" s="76">
        <f>1639+2914</f>
        <v>4553</v>
      </c>
      <c r="D35" s="75">
        <f t="shared" si="1"/>
        <v>4201</v>
      </c>
      <c r="E35" s="75">
        <f>96+256</f>
        <v>352</v>
      </c>
      <c r="F35" s="26"/>
      <c r="G35" s="26"/>
      <c r="H35" s="26"/>
      <c r="I35" s="26"/>
      <c r="J35" s="26"/>
      <c r="K35" s="26"/>
      <c r="L35" s="26"/>
    </row>
    <row r="36" spans="1:12" ht="17.25" customHeight="1">
      <c r="A36" s="248" t="s">
        <v>69</v>
      </c>
      <c r="B36" s="249"/>
      <c r="C36" s="76">
        <f>3361+2391</f>
        <v>5752</v>
      </c>
      <c r="D36" s="75">
        <f t="shared" si="1"/>
        <v>5136</v>
      </c>
      <c r="E36" s="75">
        <f>343+273</f>
        <v>616</v>
      </c>
      <c r="F36" s="26"/>
      <c r="G36" s="26"/>
      <c r="H36" s="26"/>
      <c r="I36" s="26"/>
      <c r="J36" s="26"/>
      <c r="K36" s="26"/>
      <c r="L36" s="26"/>
    </row>
    <row r="37" spans="1:12" ht="17.25" customHeight="1">
      <c r="A37" s="248" t="s">
        <v>68</v>
      </c>
      <c r="B37" s="249"/>
      <c r="C37" s="76">
        <f>1466+560+147+21+1</f>
        <v>2195</v>
      </c>
      <c r="D37" s="75">
        <f t="shared" si="1"/>
        <v>1826</v>
      </c>
      <c r="E37" s="75">
        <v>369</v>
      </c>
      <c r="F37" s="26"/>
      <c r="G37" s="26"/>
      <c r="H37" s="26"/>
      <c r="I37" s="26"/>
      <c r="J37" s="26"/>
      <c r="K37" s="26"/>
      <c r="L37" s="26"/>
    </row>
    <row r="38" spans="1:12" ht="17.25" customHeight="1">
      <c r="A38" s="248" t="s">
        <v>39</v>
      </c>
      <c r="B38" s="249"/>
      <c r="C38" s="76">
        <f>C39+C40+C41+C42+C43+C44+C45</f>
        <v>13284</v>
      </c>
      <c r="D38" s="75">
        <f t="shared" si="1"/>
        <v>11927</v>
      </c>
      <c r="E38" s="75">
        <f>E39+E40+E41+E42+E43+E44+E45</f>
        <v>1357</v>
      </c>
      <c r="F38" s="26"/>
      <c r="G38" s="26"/>
      <c r="H38" s="26"/>
      <c r="I38" s="26"/>
      <c r="J38" s="26"/>
      <c r="K38" s="26"/>
      <c r="L38" s="26"/>
    </row>
    <row r="39" spans="1:12" ht="17.25" customHeight="1">
      <c r="A39" s="74" t="s">
        <v>38</v>
      </c>
      <c r="B39" s="77" t="s">
        <v>30</v>
      </c>
      <c r="C39" s="76">
        <v>2700</v>
      </c>
      <c r="D39" s="75">
        <f t="shared" si="1"/>
        <v>2424</v>
      </c>
      <c r="E39" s="75">
        <v>276</v>
      </c>
      <c r="F39" s="26"/>
      <c r="G39" s="26"/>
      <c r="H39" s="26"/>
      <c r="I39" s="26"/>
      <c r="J39" s="26"/>
      <c r="K39" s="26"/>
      <c r="L39" s="26"/>
    </row>
    <row r="40" spans="1:12" ht="17.25" customHeight="1">
      <c r="A40" s="74" t="s">
        <v>37</v>
      </c>
      <c r="B40" s="77" t="s">
        <v>30</v>
      </c>
      <c r="C40" s="76">
        <v>1073</v>
      </c>
      <c r="D40" s="75">
        <f t="shared" si="1"/>
        <v>963</v>
      </c>
      <c r="E40" s="75">
        <v>110</v>
      </c>
      <c r="F40" s="26"/>
      <c r="G40" s="26"/>
      <c r="H40" s="26"/>
      <c r="I40" s="26"/>
      <c r="J40" s="26"/>
      <c r="K40" s="26"/>
      <c r="L40" s="26"/>
    </row>
    <row r="41" spans="1:12" ht="17.25" customHeight="1">
      <c r="A41" s="74" t="s">
        <v>36</v>
      </c>
      <c r="B41" s="77" t="s">
        <v>30</v>
      </c>
      <c r="C41" s="76">
        <v>1673</v>
      </c>
      <c r="D41" s="75">
        <f t="shared" si="1"/>
        <v>1502</v>
      </c>
      <c r="E41" s="75">
        <v>171</v>
      </c>
      <c r="F41" s="26"/>
      <c r="G41" s="26"/>
      <c r="H41" s="26"/>
      <c r="I41" s="26"/>
      <c r="J41" s="26"/>
      <c r="K41" s="26"/>
      <c r="L41" s="26"/>
    </row>
    <row r="42" spans="1:12" ht="17.25" customHeight="1">
      <c r="A42" s="74" t="s">
        <v>35</v>
      </c>
      <c r="B42" s="77" t="s">
        <v>30</v>
      </c>
      <c r="C42" s="76">
        <v>2657</v>
      </c>
      <c r="D42" s="75">
        <f t="shared" si="1"/>
        <v>2386</v>
      </c>
      <c r="E42" s="75">
        <v>271</v>
      </c>
      <c r="F42" s="26"/>
      <c r="G42" s="26"/>
      <c r="H42" s="26"/>
      <c r="I42" s="26"/>
      <c r="J42" s="26"/>
      <c r="K42" s="26"/>
      <c r="L42" s="26"/>
    </row>
    <row r="43" spans="1:12" ht="17.25" customHeight="1">
      <c r="A43" s="74" t="s">
        <v>34</v>
      </c>
      <c r="B43" s="77" t="s">
        <v>30</v>
      </c>
      <c r="C43" s="76">
        <v>1327</v>
      </c>
      <c r="D43" s="75">
        <f t="shared" si="1"/>
        <v>1191</v>
      </c>
      <c r="E43" s="75">
        <v>136</v>
      </c>
      <c r="F43" s="26"/>
      <c r="G43" s="26"/>
      <c r="H43" s="26"/>
      <c r="I43" s="26"/>
      <c r="J43" s="26"/>
      <c r="K43" s="26"/>
      <c r="L43" s="26"/>
    </row>
    <row r="44" spans="1:12" ht="17.25" customHeight="1">
      <c r="A44" s="74" t="s">
        <v>33</v>
      </c>
      <c r="B44" s="77" t="s">
        <v>30</v>
      </c>
      <c r="C44" s="76">
        <v>2413</v>
      </c>
      <c r="D44" s="75">
        <f t="shared" si="1"/>
        <v>2167</v>
      </c>
      <c r="E44" s="75">
        <v>246</v>
      </c>
      <c r="F44" s="26"/>
      <c r="G44" s="26"/>
      <c r="H44" s="26"/>
      <c r="I44" s="26"/>
      <c r="J44" s="26"/>
      <c r="K44" s="26"/>
      <c r="L44" s="26"/>
    </row>
    <row r="45" spans="1:12" ht="17.25" customHeight="1" thickBot="1">
      <c r="A45" s="74" t="s">
        <v>32</v>
      </c>
      <c r="B45" s="139" t="s">
        <v>30</v>
      </c>
      <c r="C45" s="73">
        <v>1441</v>
      </c>
      <c r="D45" s="138">
        <f t="shared" si="1"/>
        <v>1294</v>
      </c>
      <c r="E45" s="138">
        <v>147</v>
      </c>
      <c r="F45" s="26"/>
      <c r="G45" s="26"/>
      <c r="H45" s="26"/>
      <c r="I45" s="26"/>
      <c r="J45" s="26"/>
      <c r="K45" s="26"/>
      <c r="L45" s="26"/>
    </row>
    <row r="46" spans="1:12" ht="25.5" customHeight="1">
      <c r="A46" s="130"/>
      <c r="B46" s="26"/>
      <c r="C46" s="26"/>
      <c r="D46" s="26"/>
      <c r="E46" s="26"/>
      <c r="F46" s="26"/>
      <c r="G46" s="26"/>
      <c r="H46" s="26"/>
      <c r="I46" s="26"/>
      <c r="J46" s="26"/>
      <c r="K46" s="26"/>
      <c r="L46" s="26"/>
    </row>
    <row r="47" spans="1:12" ht="22.5" customHeight="1" thickBot="1">
      <c r="A47" s="257" t="s">
        <v>67</v>
      </c>
      <c r="B47" s="257"/>
      <c r="C47" s="257"/>
      <c r="D47" s="257"/>
      <c r="E47" s="127" t="s">
        <v>107</v>
      </c>
      <c r="F47" s="31"/>
      <c r="G47" s="105"/>
      <c r="H47" s="26"/>
      <c r="I47" s="26"/>
      <c r="J47" s="26"/>
      <c r="K47" s="26"/>
      <c r="L47" s="26"/>
    </row>
    <row r="48" spans="1:12" ht="17.25" customHeight="1">
      <c r="A48" s="137"/>
      <c r="B48" s="136"/>
      <c r="C48" s="252" t="s">
        <v>0</v>
      </c>
      <c r="D48" s="246" t="s">
        <v>47</v>
      </c>
      <c r="E48" s="247"/>
      <c r="F48" s="31"/>
      <c r="G48" s="105"/>
      <c r="H48" s="26"/>
      <c r="I48" s="26"/>
      <c r="J48" s="26"/>
      <c r="K48" s="26"/>
      <c r="L48" s="26"/>
    </row>
    <row r="49" spans="1:12" ht="17.25" customHeight="1">
      <c r="A49" s="72"/>
      <c r="B49" s="71"/>
      <c r="C49" s="253"/>
      <c r="D49" s="104" t="s">
        <v>46</v>
      </c>
      <c r="E49" s="104" t="s">
        <v>45</v>
      </c>
      <c r="F49" s="31"/>
      <c r="G49" s="105"/>
      <c r="H49" s="26"/>
      <c r="I49" s="26"/>
      <c r="J49" s="26"/>
      <c r="K49" s="26"/>
      <c r="L49" s="26"/>
    </row>
    <row r="50" spans="1:12" s="33" customFormat="1" ht="17.25" customHeight="1">
      <c r="A50" s="250" t="s">
        <v>14</v>
      </c>
      <c r="B50" s="251"/>
      <c r="C50" s="60">
        <f>C52+C53+C54+C55</f>
        <v>16035</v>
      </c>
      <c r="D50" s="59">
        <f t="shared" ref="D50:D63" si="2">C50-E50</f>
        <v>15298</v>
      </c>
      <c r="E50" s="59">
        <f>E52+E53+E54+E55</f>
        <v>737</v>
      </c>
      <c r="F50" s="58"/>
      <c r="G50" s="57"/>
      <c r="H50" s="56"/>
      <c r="I50" s="56"/>
      <c r="J50" s="56"/>
      <c r="K50" s="56"/>
      <c r="L50" s="56"/>
    </row>
    <row r="51" spans="1:12" ht="6.75" customHeight="1">
      <c r="A51" s="70"/>
      <c r="B51" s="69"/>
      <c r="C51" s="52"/>
      <c r="D51" s="51">
        <f t="shared" si="2"/>
        <v>0</v>
      </c>
      <c r="E51" s="51"/>
      <c r="F51" s="31"/>
      <c r="G51" s="105"/>
      <c r="H51" s="26"/>
      <c r="I51" s="26"/>
      <c r="J51" s="26"/>
      <c r="K51" s="26"/>
      <c r="L51" s="26"/>
    </row>
    <row r="52" spans="1:12" ht="17.25" customHeight="1">
      <c r="A52" s="255" t="s">
        <v>44</v>
      </c>
      <c r="B52" s="256"/>
      <c r="C52" s="52">
        <f>1527+1165</f>
        <v>2692</v>
      </c>
      <c r="D52" s="51">
        <f t="shared" si="2"/>
        <v>2625</v>
      </c>
      <c r="E52" s="51">
        <f>40+27</f>
        <v>67</v>
      </c>
      <c r="F52" s="31"/>
      <c r="G52" s="105"/>
      <c r="H52" s="26"/>
      <c r="I52" s="26"/>
      <c r="J52" s="26"/>
      <c r="K52" s="26"/>
      <c r="L52" s="26"/>
    </row>
    <row r="53" spans="1:12" ht="17.25" customHeight="1">
      <c r="A53" s="255" t="s">
        <v>43</v>
      </c>
      <c r="B53" s="256"/>
      <c r="C53" s="52">
        <f>1122+1201</f>
        <v>2323</v>
      </c>
      <c r="D53" s="51">
        <f t="shared" si="2"/>
        <v>2228</v>
      </c>
      <c r="E53" s="51">
        <f>43+52</f>
        <v>95</v>
      </c>
      <c r="F53" s="31"/>
      <c r="G53" s="105"/>
      <c r="H53" s="26"/>
      <c r="I53" s="26"/>
      <c r="J53" s="26"/>
      <c r="K53" s="26"/>
      <c r="L53" s="26"/>
    </row>
    <row r="54" spans="1:12" ht="17.25" customHeight="1">
      <c r="A54" s="255" t="s">
        <v>42</v>
      </c>
      <c r="B54" s="256"/>
      <c r="C54" s="52">
        <f>2037+4479</f>
        <v>6516</v>
      </c>
      <c r="D54" s="51">
        <f t="shared" si="2"/>
        <v>6205</v>
      </c>
      <c r="E54" s="51">
        <f>90+221</f>
        <v>311</v>
      </c>
      <c r="F54" s="31"/>
      <c r="G54" s="105"/>
      <c r="H54" s="26"/>
      <c r="I54" s="26"/>
      <c r="J54" s="26"/>
      <c r="K54" s="26"/>
      <c r="L54" s="26"/>
    </row>
    <row r="55" spans="1:12" ht="17.25" customHeight="1">
      <c r="A55" s="255" t="s">
        <v>41</v>
      </c>
      <c r="B55" s="256"/>
      <c r="C55" s="52">
        <f>3295+847+282+72+8</f>
        <v>4504</v>
      </c>
      <c r="D55" s="51">
        <f t="shared" si="2"/>
        <v>4240</v>
      </c>
      <c r="E55" s="51">
        <f>146+70+48</f>
        <v>264</v>
      </c>
      <c r="F55" s="31"/>
      <c r="G55" s="105"/>
      <c r="H55" s="26"/>
      <c r="I55" s="26"/>
      <c r="J55" s="26"/>
      <c r="K55" s="26"/>
      <c r="L55" s="26"/>
    </row>
    <row r="56" spans="1:12" ht="17.25" customHeight="1">
      <c r="A56" s="255" t="s">
        <v>40</v>
      </c>
      <c r="B56" s="256"/>
      <c r="C56" s="52">
        <f>C57+C58+C59+C60+C61+C62+C63</f>
        <v>16035</v>
      </c>
      <c r="D56" s="36">
        <f t="shared" si="2"/>
        <v>15298</v>
      </c>
      <c r="E56" s="36">
        <f>127+112+120+106+60+90+122</f>
        <v>737</v>
      </c>
      <c r="F56" s="31"/>
      <c r="G56" s="105"/>
      <c r="H56" s="26"/>
      <c r="I56" s="26"/>
      <c r="J56" s="26"/>
      <c r="K56" s="26"/>
      <c r="L56" s="26"/>
    </row>
    <row r="57" spans="1:12" ht="17.25" customHeight="1">
      <c r="A57" s="54" t="s">
        <v>38</v>
      </c>
      <c r="B57" s="53" t="s">
        <v>31</v>
      </c>
      <c r="C57" s="52">
        <v>2755</v>
      </c>
      <c r="D57" s="51">
        <f t="shared" si="2"/>
        <v>2628.3748051138136</v>
      </c>
      <c r="E57" s="51">
        <v>126.62519488618646</v>
      </c>
      <c r="F57" s="123"/>
      <c r="G57" s="105"/>
      <c r="H57" s="26"/>
      <c r="I57" s="26"/>
      <c r="J57" s="26"/>
      <c r="K57" s="26"/>
      <c r="L57" s="26"/>
    </row>
    <row r="58" spans="1:12" ht="17.25" customHeight="1">
      <c r="A58" s="54" t="s">
        <v>37</v>
      </c>
      <c r="B58" s="53" t="s">
        <v>31</v>
      </c>
      <c r="C58" s="52">
        <v>2434</v>
      </c>
      <c r="D58" s="51">
        <f t="shared" si="2"/>
        <v>2322.1285937012785</v>
      </c>
      <c r="E58" s="51">
        <v>111.87140629872155</v>
      </c>
      <c r="F58" s="123"/>
      <c r="G58" s="105"/>
      <c r="H58" s="26"/>
      <c r="I58" s="26"/>
      <c r="J58" s="26"/>
      <c r="K58" s="26"/>
      <c r="L58" s="26"/>
    </row>
    <row r="59" spans="1:12" ht="17.25" customHeight="1">
      <c r="A59" s="54" t="s">
        <v>36</v>
      </c>
      <c r="B59" s="53" t="s">
        <v>31</v>
      </c>
      <c r="C59" s="52">
        <v>2633</v>
      </c>
      <c r="D59" s="51">
        <f t="shared" si="2"/>
        <v>2513</v>
      </c>
      <c r="E59" s="51">
        <v>120</v>
      </c>
      <c r="F59" s="123"/>
      <c r="G59" s="105"/>
      <c r="H59" s="26"/>
      <c r="I59" s="26"/>
      <c r="J59" s="26"/>
      <c r="K59" s="26"/>
      <c r="L59" s="26"/>
    </row>
    <row r="60" spans="1:12" ht="17.25" customHeight="1">
      <c r="A60" s="54" t="s">
        <v>35</v>
      </c>
      <c r="B60" s="53" t="s">
        <v>31</v>
      </c>
      <c r="C60" s="52">
        <v>2303</v>
      </c>
      <c r="D60" s="51">
        <f t="shared" si="2"/>
        <v>2197.1496102276269</v>
      </c>
      <c r="E60" s="51">
        <v>105.85038977237292</v>
      </c>
      <c r="F60" s="123"/>
      <c r="G60" s="105"/>
      <c r="H60" s="26"/>
      <c r="I60" s="26"/>
      <c r="J60" s="26"/>
      <c r="K60" s="26"/>
      <c r="L60" s="26"/>
    </row>
    <row r="61" spans="1:12" ht="17.25" customHeight="1">
      <c r="A61" s="54" t="s">
        <v>34</v>
      </c>
      <c r="B61" s="53" t="s">
        <v>31</v>
      </c>
      <c r="C61" s="52">
        <v>1306</v>
      </c>
      <c r="D61" s="51">
        <f t="shared" si="2"/>
        <v>1245.9736825693794</v>
      </c>
      <c r="E61" s="51">
        <v>60.026317430620523</v>
      </c>
      <c r="F61" s="123"/>
      <c r="G61" s="105"/>
      <c r="H61" s="26"/>
      <c r="I61" s="26"/>
      <c r="J61" s="26"/>
      <c r="K61" s="26"/>
      <c r="L61" s="26"/>
    </row>
    <row r="62" spans="1:12" ht="17.25" customHeight="1">
      <c r="A62" s="54" t="s">
        <v>33</v>
      </c>
      <c r="B62" s="53" t="s">
        <v>31</v>
      </c>
      <c r="C62" s="52">
        <v>1957</v>
      </c>
      <c r="D62" s="51">
        <f t="shared" si="2"/>
        <v>1867.0524477705021</v>
      </c>
      <c r="E62" s="51">
        <v>89.947552229497973</v>
      </c>
      <c r="F62" s="123"/>
      <c r="G62" s="105"/>
      <c r="H62" s="26"/>
      <c r="I62" s="26"/>
      <c r="J62" s="26"/>
      <c r="K62" s="26"/>
      <c r="L62" s="26"/>
    </row>
    <row r="63" spans="1:12" ht="17.25" customHeight="1" thickBot="1">
      <c r="A63" s="135" t="s">
        <v>32</v>
      </c>
      <c r="B63" s="125" t="s">
        <v>31</v>
      </c>
      <c r="C63" s="50">
        <v>2647</v>
      </c>
      <c r="D63" s="124">
        <f t="shared" si="2"/>
        <v>2525.3386966011849</v>
      </c>
      <c r="E63" s="124">
        <v>121.66130339881509</v>
      </c>
      <c r="F63" s="123"/>
      <c r="G63" s="31"/>
      <c r="H63" s="26"/>
      <c r="I63" s="26"/>
      <c r="J63" s="26"/>
      <c r="K63" s="26"/>
      <c r="L63" s="26"/>
    </row>
  </sheetData>
  <mergeCells count="31">
    <mergeCell ref="A56:B56"/>
    <mergeCell ref="A52:B52"/>
    <mergeCell ref="A53:B53"/>
    <mergeCell ref="A54:B54"/>
    <mergeCell ref="A55:B55"/>
    <mergeCell ref="A50:B50"/>
    <mergeCell ref="A35:B35"/>
    <mergeCell ref="A38:B38"/>
    <mergeCell ref="A37:B37"/>
    <mergeCell ref="A36:B36"/>
    <mergeCell ref="A1:D1"/>
    <mergeCell ref="D27:E27"/>
    <mergeCell ref="C2:C3"/>
    <mergeCell ref="D2:E2"/>
    <mergeCell ref="A9:B9"/>
    <mergeCell ref="A11:B11"/>
    <mergeCell ref="A10:B10"/>
    <mergeCell ref="A4:B4"/>
    <mergeCell ref="A12:B12"/>
    <mergeCell ref="A8:B8"/>
    <mergeCell ref="D48:E48"/>
    <mergeCell ref="D30:E30"/>
    <mergeCell ref="C48:C49"/>
    <mergeCell ref="A47:D47"/>
    <mergeCell ref="A6:B6"/>
    <mergeCell ref="A7:B7"/>
    <mergeCell ref="A29:I29"/>
    <mergeCell ref="A28:D28"/>
    <mergeCell ref="C30:C31"/>
    <mergeCell ref="A32:B32"/>
    <mergeCell ref="A34:B34"/>
  </mergeCells>
  <phoneticPr fontId="2"/>
  <printOptions horizontalCentered="1"/>
  <pageMargins left="0.59055118110236227" right="0.59055118110236227" top="0.59055118110236227" bottom="0.78740157480314965" header="0.51181102362204722" footer="0.39370078740157483"/>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BH65"/>
  <sheetViews>
    <sheetView showGridLines="0" view="pageBreakPreview" topLeftCell="A28" zoomScaleNormal="100" zoomScaleSheetLayoutView="100" workbookViewId="0">
      <selection activeCell="K64" sqref="K64"/>
    </sheetView>
  </sheetViews>
  <sheetFormatPr defaultRowHeight="17.25"/>
  <cols>
    <col min="1" max="1" width="5.296875" style="2" customWidth="1"/>
    <col min="2" max="2" width="5" style="2" customWidth="1"/>
    <col min="3" max="15" width="5.8984375" style="2" customWidth="1"/>
    <col min="16" max="16" width="5.5" style="2" customWidth="1"/>
    <col min="17" max="18" width="3.8984375" style="2" customWidth="1"/>
    <col min="19" max="16384" width="8.796875" style="2"/>
  </cols>
  <sheetData>
    <row r="1" spans="1:60" ht="22.5" customHeight="1" thickBot="1">
      <c r="A1" s="174" t="s">
        <v>76</v>
      </c>
      <c r="B1" s="174"/>
      <c r="C1" s="174"/>
      <c r="D1" s="174"/>
      <c r="E1" s="174"/>
      <c r="F1" s="174"/>
      <c r="G1" s="174"/>
      <c r="H1" s="1"/>
      <c r="I1" s="1"/>
      <c r="J1" s="1"/>
      <c r="K1" s="1"/>
      <c r="L1" s="262" t="s">
        <v>106</v>
      </c>
      <c r="M1" s="262"/>
      <c r="N1" s="262"/>
      <c r="O1" s="262"/>
    </row>
    <row r="2" spans="1:60" ht="18.75" customHeight="1">
      <c r="A2" s="263"/>
      <c r="B2" s="263"/>
      <c r="C2" s="263"/>
      <c r="D2" s="263"/>
      <c r="E2" s="264"/>
      <c r="F2" s="267" t="s">
        <v>0</v>
      </c>
      <c r="G2" s="264"/>
      <c r="H2" s="267" t="s">
        <v>1</v>
      </c>
      <c r="I2" s="263"/>
      <c r="J2" s="264"/>
      <c r="K2" s="269" t="s">
        <v>2</v>
      </c>
      <c r="L2" s="270"/>
      <c r="M2" s="270"/>
      <c r="N2" s="270"/>
      <c r="O2" s="270"/>
    </row>
    <row r="3" spans="1:60" ht="18.75" customHeight="1">
      <c r="A3" s="265"/>
      <c r="B3" s="265"/>
      <c r="C3" s="265"/>
      <c r="D3" s="265"/>
      <c r="E3" s="266"/>
      <c r="F3" s="268"/>
      <c r="G3" s="266"/>
      <c r="H3" s="268"/>
      <c r="I3" s="265"/>
      <c r="J3" s="266"/>
      <c r="K3" s="271" t="s">
        <v>3</v>
      </c>
      <c r="L3" s="272"/>
      <c r="M3" s="273" t="s">
        <v>77</v>
      </c>
      <c r="N3" s="274"/>
      <c r="O3" s="274"/>
    </row>
    <row r="4" spans="1:60" ht="18.75" customHeight="1">
      <c r="A4" s="308" t="s">
        <v>4</v>
      </c>
      <c r="B4" s="308"/>
      <c r="C4" s="308"/>
      <c r="D4" s="308"/>
      <c r="E4" s="309"/>
      <c r="F4" s="297">
        <v>38379</v>
      </c>
      <c r="G4" s="298"/>
      <c r="H4" s="298">
        <v>1991</v>
      </c>
      <c r="I4" s="298"/>
      <c r="J4" s="298"/>
      <c r="K4" s="298">
        <v>121</v>
      </c>
      <c r="L4" s="298"/>
      <c r="M4" s="290">
        <f>K4/F4</f>
        <v>3.1527658354829464E-3</v>
      </c>
      <c r="N4" s="290"/>
      <c r="O4" s="290"/>
    </row>
    <row r="5" spans="1:60" ht="18.75" customHeight="1">
      <c r="A5" s="310" t="s">
        <v>5</v>
      </c>
      <c r="B5" s="310"/>
      <c r="C5" s="310"/>
      <c r="D5" s="310"/>
      <c r="E5" s="311"/>
      <c r="F5" s="299">
        <v>41057</v>
      </c>
      <c r="G5" s="281"/>
      <c r="H5" s="281">
        <v>3492</v>
      </c>
      <c r="I5" s="281"/>
      <c r="J5" s="281"/>
      <c r="K5" s="281">
        <v>144</v>
      </c>
      <c r="L5" s="281"/>
      <c r="M5" s="289">
        <f t="shared" ref="M5:M9" si="0">K5/F5</f>
        <v>3.5073190929683124E-3</v>
      </c>
      <c r="N5" s="289"/>
      <c r="O5" s="289"/>
    </row>
    <row r="6" spans="1:60" ht="18.75" customHeight="1">
      <c r="A6" s="310" t="s">
        <v>74</v>
      </c>
      <c r="B6" s="310"/>
      <c r="C6" s="310"/>
      <c r="D6" s="310"/>
      <c r="E6" s="311"/>
      <c r="F6" s="299">
        <v>52207</v>
      </c>
      <c r="G6" s="281"/>
      <c r="H6" s="281">
        <v>1487</v>
      </c>
      <c r="I6" s="281"/>
      <c r="J6" s="281"/>
      <c r="K6" s="281">
        <f>25+21+11+3</f>
        <v>60</v>
      </c>
      <c r="L6" s="281"/>
      <c r="M6" s="289">
        <f t="shared" si="0"/>
        <v>1.1492711705326873E-3</v>
      </c>
      <c r="N6" s="289"/>
      <c r="O6" s="289"/>
    </row>
    <row r="7" spans="1:60" ht="18.75" customHeight="1">
      <c r="A7" s="310" t="s">
        <v>6</v>
      </c>
      <c r="B7" s="310"/>
      <c r="C7" s="310"/>
      <c r="D7" s="310"/>
      <c r="E7" s="311"/>
      <c r="F7" s="299">
        <v>23539</v>
      </c>
      <c r="G7" s="281"/>
      <c r="H7" s="281">
        <v>2374</v>
      </c>
      <c r="I7" s="281"/>
      <c r="J7" s="281"/>
      <c r="K7" s="281">
        <v>111</v>
      </c>
      <c r="L7" s="281"/>
      <c r="M7" s="289">
        <f t="shared" si="0"/>
        <v>4.7155784018012657E-3</v>
      </c>
      <c r="N7" s="289"/>
      <c r="O7" s="289"/>
    </row>
    <row r="8" spans="1:60" ht="18.75" customHeight="1">
      <c r="A8" s="107" t="s">
        <v>7</v>
      </c>
      <c r="B8" s="107"/>
      <c r="C8" s="107"/>
      <c r="D8" s="107"/>
      <c r="E8" s="108"/>
      <c r="F8" s="299">
        <v>16035</v>
      </c>
      <c r="G8" s="281"/>
      <c r="H8" s="109"/>
      <c r="I8" s="109"/>
      <c r="J8" s="109">
        <v>737</v>
      </c>
      <c r="K8" s="166">
        <v>7</v>
      </c>
      <c r="L8" s="166"/>
      <c r="M8" s="289">
        <f t="shared" si="0"/>
        <v>4.3654505768631117E-4</v>
      </c>
      <c r="N8" s="289"/>
      <c r="O8" s="289"/>
    </row>
    <row r="9" spans="1:60" ht="18.75" customHeight="1" thickBot="1">
      <c r="A9" s="349" t="s">
        <v>75</v>
      </c>
      <c r="B9" s="349"/>
      <c r="C9" s="349"/>
      <c r="D9" s="349"/>
      <c r="E9" s="350"/>
      <c r="F9" s="324">
        <v>13284</v>
      </c>
      <c r="G9" s="291"/>
      <c r="H9" s="291">
        <v>1357</v>
      </c>
      <c r="I9" s="291"/>
      <c r="J9" s="291"/>
      <c r="K9" s="291">
        <v>62</v>
      </c>
      <c r="L9" s="291"/>
      <c r="M9" s="322">
        <f t="shared" si="0"/>
        <v>4.6672688949111717E-3</v>
      </c>
      <c r="N9" s="322"/>
      <c r="O9" s="322"/>
      <c r="P9" s="3"/>
      <c r="Q9" s="3"/>
    </row>
    <row r="10" spans="1:60" ht="21" customHeight="1">
      <c r="A10" s="105"/>
      <c r="B10" s="105"/>
      <c r="C10" s="105"/>
      <c r="D10" s="105"/>
      <c r="E10" s="105"/>
      <c r="F10" s="105"/>
      <c r="G10" s="105"/>
      <c r="H10" s="105"/>
      <c r="I10" s="105"/>
      <c r="J10" s="105"/>
      <c r="K10" s="105"/>
      <c r="L10" s="105"/>
      <c r="M10" s="292" t="s">
        <v>8</v>
      </c>
      <c r="N10" s="293"/>
      <c r="O10" s="293"/>
      <c r="P10" s="105"/>
      <c r="Q10" s="105"/>
      <c r="R10" s="3"/>
    </row>
    <row r="11" spans="1:60" ht="24" customHeight="1" thickBot="1">
      <c r="A11" s="317" t="s">
        <v>78</v>
      </c>
      <c r="B11" s="318"/>
      <c r="C11" s="318"/>
      <c r="D11" s="318"/>
      <c r="E11" s="318"/>
      <c r="F11" s="318"/>
      <c r="G11" s="318"/>
      <c r="H11" s="113"/>
      <c r="I11" s="4"/>
      <c r="J11" s="4"/>
      <c r="K11" s="3"/>
      <c r="L11" s="3"/>
      <c r="M11" s="284" t="s">
        <v>110</v>
      </c>
      <c r="N11" s="284"/>
      <c r="O11" s="284"/>
      <c r="P11" s="284"/>
      <c r="Q11" s="3"/>
      <c r="R11" s="3"/>
    </row>
    <row r="12" spans="1:60" ht="17.25" customHeight="1">
      <c r="A12" s="316" t="s">
        <v>9</v>
      </c>
      <c r="B12" s="316"/>
      <c r="C12" s="316"/>
      <c r="D12" s="319"/>
      <c r="E12" s="316" t="s">
        <v>10</v>
      </c>
      <c r="F12" s="316"/>
      <c r="G12" s="316"/>
      <c r="H12" s="316"/>
      <c r="I12" s="316"/>
      <c r="J12" s="316"/>
      <c r="K12" s="316"/>
      <c r="L12" s="316"/>
      <c r="M12" s="316"/>
      <c r="N12" s="316"/>
      <c r="O12" s="316"/>
      <c r="P12" s="316"/>
      <c r="Q12" s="3"/>
      <c r="R12" s="3"/>
    </row>
    <row r="13" spans="1:60" s="5" customFormat="1" ht="15" customHeight="1">
      <c r="A13" s="320"/>
      <c r="B13" s="320"/>
      <c r="C13" s="320"/>
      <c r="D13" s="321"/>
      <c r="E13" s="323" t="s">
        <v>79</v>
      </c>
      <c r="F13" s="294"/>
      <c r="G13" s="294"/>
      <c r="H13" s="294" t="s">
        <v>80</v>
      </c>
      <c r="I13" s="294"/>
      <c r="J13" s="294"/>
      <c r="K13" s="294" t="s">
        <v>11</v>
      </c>
      <c r="L13" s="294"/>
      <c r="M13" s="294"/>
      <c r="N13" s="294" t="s">
        <v>12</v>
      </c>
      <c r="O13" s="294"/>
      <c r="P13" s="295"/>
    </row>
    <row r="14" spans="1:60" s="6" customFormat="1" ht="18.75" customHeight="1" thickBot="1">
      <c r="A14" s="363">
        <v>3919</v>
      </c>
      <c r="B14" s="363"/>
      <c r="C14" s="363"/>
      <c r="D14" s="363"/>
      <c r="E14" s="300">
        <v>207</v>
      </c>
      <c r="F14" s="300"/>
      <c r="G14" s="300"/>
      <c r="H14" s="300">
        <v>164</v>
      </c>
      <c r="I14" s="300"/>
      <c r="J14" s="300"/>
      <c r="K14" s="300">
        <v>3547</v>
      </c>
      <c r="L14" s="300"/>
      <c r="M14" s="300"/>
      <c r="N14" s="300">
        <v>1</v>
      </c>
      <c r="O14" s="300"/>
      <c r="P14" s="336"/>
    </row>
    <row r="15" spans="1:60" ht="21" customHeight="1">
      <c r="A15" s="3"/>
      <c r="B15" s="3"/>
      <c r="C15" s="3"/>
      <c r="D15" s="3"/>
      <c r="E15" s="3"/>
      <c r="F15" s="3"/>
      <c r="G15" s="3"/>
      <c r="H15" s="3"/>
      <c r="I15" s="3"/>
      <c r="J15" s="3"/>
      <c r="K15" s="3"/>
      <c r="L15" s="335" t="s">
        <v>13</v>
      </c>
      <c r="M15" s="335"/>
      <c r="N15" s="335"/>
      <c r="O15" s="335"/>
      <c r="P15" s="335"/>
      <c r="Q15" s="7"/>
      <c r="R15" s="3"/>
    </row>
    <row r="16" spans="1:60" ht="24" customHeight="1" thickBot="1">
      <c r="A16" s="174" t="s">
        <v>81</v>
      </c>
      <c r="B16" s="351"/>
      <c r="C16" s="351"/>
      <c r="D16" s="351"/>
      <c r="E16" s="351"/>
      <c r="F16" s="352" t="s">
        <v>110</v>
      </c>
      <c r="G16" s="352"/>
      <c r="H16" s="95"/>
      <c r="I16" s="95"/>
      <c r="J16" s="95"/>
      <c r="K16" s="95"/>
      <c r="L16" s="95"/>
      <c r="M16" s="95"/>
      <c r="N16" s="95"/>
      <c r="O16" s="95"/>
      <c r="P16" s="95"/>
      <c r="Q16" s="95"/>
      <c r="R16" s="95"/>
      <c r="S16" s="95"/>
      <c r="T16" s="95"/>
      <c r="U16" s="95"/>
      <c r="V16" s="95"/>
      <c r="W16" s="95"/>
      <c r="X16" s="95"/>
      <c r="Y16" s="95"/>
      <c r="Z16" s="95"/>
      <c r="AA16" s="95"/>
      <c r="AB16" s="95"/>
      <c r="AC16" s="95"/>
      <c r="AD16" s="95"/>
      <c r="AE16" s="95"/>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row>
    <row r="17" spans="1:18" ht="37.5" customHeight="1">
      <c r="A17" s="355" t="s">
        <v>82</v>
      </c>
      <c r="B17" s="356"/>
      <c r="C17" s="356"/>
      <c r="D17" s="356"/>
      <c r="E17" s="329" t="s">
        <v>83</v>
      </c>
      <c r="F17" s="330"/>
      <c r="G17" s="331"/>
    </row>
    <row r="18" spans="1:18" ht="18.75" customHeight="1">
      <c r="A18" s="313" t="s">
        <v>84</v>
      </c>
      <c r="B18" s="357"/>
      <c r="C18" s="357"/>
      <c r="D18" s="357"/>
      <c r="E18" s="332">
        <v>42</v>
      </c>
      <c r="F18" s="333"/>
      <c r="G18" s="334"/>
    </row>
    <row r="19" spans="1:18" ht="18.75" customHeight="1" thickBot="1">
      <c r="A19" s="315" t="s">
        <v>85</v>
      </c>
      <c r="B19" s="328"/>
      <c r="C19" s="328"/>
      <c r="D19" s="328"/>
      <c r="E19" s="358">
        <v>52</v>
      </c>
      <c r="F19" s="359"/>
      <c r="G19" s="360"/>
    </row>
    <row r="20" spans="1:18" ht="21" customHeight="1">
      <c r="A20" s="160"/>
      <c r="B20" s="160"/>
      <c r="C20" s="160"/>
      <c r="D20" s="148"/>
      <c r="E20" s="353" t="s">
        <v>13</v>
      </c>
      <c r="F20" s="354"/>
      <c r="G20" s="354"/>
      <c r="H20" s="111"/>
      <c r="I20" s="111"/>
      <c r="J20" s="111"/>
      <c r="K20" s="111"/>
      <c r="L20" s="111"/>
      <c r="M20" s="111"/>
      <c r="N20" s="111"/>
      <c r="O20" s="111"/>
      <c r="P20" s="111"/>
      <c r="Q20" s="111"/>
      <c r="R20" s="111"/>
    </row>
    <row r="21" spans="1:18" ht="27" customHeight="1" thickBot="1">
      <c r="A21" s="159" t="s">
        <v>86</v>
      </c>
      <c r="B21" s="158"/>
      <c r="C21" s="158"/>
      <c r="D21" s="157"/>
      <c r="E21" s="156"/>
      <c r="F21" s="155"/>
      <c r="G21" s="155"/>
      <c r="H21" s="98"/>
      <c r="I21" s="98"/>
      <c r="J21" s="98"/>
      <c r="K21" s="98"/>
      <c r="L21" s="98"/>
      <c r="M21" s="98"/>
      <c r="N21" s="98"/>
      <c r="O21" s="98"/>
      <c r="P21" s="98" t="s">
        <v>122</v>
      </c>
      <c r="Q21" s="111"/>
      <c r="R21" s="111"/>
    </row>
    <row r="22" spans="1:18" ht="21" customHeight="1">
      <c r="A22" s="364" t="s">
        <v>82</v>
      </c>
      <c r="B22" s="355"/>
      <c r="C22" s="365" t="s">
        <v>121</v>
      </c>
      <c r="D22" s="366"/>
      <c r="E22" s="367"/>
      <c r="F22" s="377" t="s">
        <v>87</v>
      </c>
      <c r="G22" s="378"/>
      <c r="H22" s="154" t="s">
        <v>88</v>
      </c>
      <c r="I22" s="154" t="s">
        <v>89</v>
      </c>
      <c r="J22" s="153" t="s">
        <v>90</v>
      </c>
      <c r="K22" s="153" t="s">
        <v>91</v>
      </c>
      <c r="L22" s="153" t="s">
        <v>92</v>
      </c>
      <c r="M22" s="153" t="s">
        <v>93</v>
      </c>
      <c r="N22" s="153" t="s">
        <v>94</v>
      </c>
      <c r="O22" s="301" t="s">
        <v>95</v>
      </c>
      <c r="P22" s="302"/>
      <c r="Q22" s="111"/>
      <c r="R22" s="111"/>
    </row>
    <row r="23" spans="1:18" ht="21" customHeight="1">
      <c r="A23" s="361" t="s">
        <v>84</v>
      </c>
      <c r="B23" s="362"/>
      <c r="C23" s="368">
        <v>177</v>
      </c>
      <c r="D23" s="368"/>
      <c r="E23" s="369"/>
      <c r="F23" s="372" t="s">
        <v>96</v>
      </c>
      <c r="G23" s="313"/>
      <c r="H23" s="99">
        <v>83</v>
      </c>
      <c r="I23" s="100">
        <v>74</v>
      </c>
      <c r="J23" s="111">
        <v>95</v>
      </c>
      <c r="K23" s="111">
        <v>55</v>
      </c>
      <c r="L23" s="111">
        <v>42</v>
      </c>
      <c r="M23" s="111">
        <v>44</v>
      </c>
      <c r="N23" s="152">
        <v>16</v>
      </c>
      <c r="O23" s="304">
        <v>409</v>
      </c>
      <c r="P23" s="305"/>
      <c r="Q23" s="111"/>
      <c r="R23" s="111"/>
    </row>
    <row r="24" spans="1:18" ht="21" customHeight="1">
      <c r="A24" s="312" t="s">
        <v>9</v>
      </c>
      <c r="B24" s="313"/>
      <c r="C24" s="280" t="s">
        <v>97</v>
      </c>
      <c r="D24" s="280"/>
      <c r="E24" s="151">
        <v>7340</v>
      </c>
      <c r="F24" s="373" t="s">
        <v>98</v>
      </c>
      <c r="G24" s="374"/>
      <c r="H24" s="111" t="s">
        <v>115</v>
      </c>
      <c r="I24" s="111">
        <v>1</v>
      </c>
      <c r="J24" s="111">
        <v>5</v>
      </c>
      <c r="K24" s="111">
        <v>21</v>
      </c>
      <c r="L24" s="111">
        <v>41</v>
      </c>
      <c r="M24" s="111">
        <v>94</v>
      </c>
      <c r="N24" s="150">
        <v>48</v>
      </c>
      <c r="O24" s="306">
        <v>210</v>
      </c>
      <c r="P24" s="306"/>
      <c r="Q24" s="111"/>
      <c r="R24" s="111"/>
    </row>
    <row r="25" spans="1:18" ht="21" customHeight="1" thickBot="1">
      <c r="A25" s="314"/>
      <c r="B25" s="315"/>
      <c r="C25" s="370" t="s">
        <v>120</v>
      </c>
      <c r="D25" s="370"/>
      <c r="E25" s="371"/>
      <c r="F25" s="375" t="s">
        <v>99</v>
      </c>
      <c r="G25" s="376"/>
      <c r="H25" s="98">
        <v>1</v>
      </c>
      <c r="I25" s="98" t="s">
        <v>115</v>
      </c>
      <c r="J25" s="98" t="s">
        <v>115</v>
      </c>
      <c r="K25" s="98">
        <v>11</v>
      </c>
      <c r="L25" s="98">
        <v>57</v>
      </c>
      <c r="M25" s="98">
        <v>145</v>
      </c>
      <c r="N25" s="149">
        <v>204</v>
      </c>
      <c r="O25" s="307">
        <v>418</v>
      </c>
      <c r="P25" s="307"/>
      <c r="Q25" s="111"/>
      <c r="R25" s="111"/>
    </row>
    <row r="26" spans="1:18" ht="21" customHeight="1">
      <c r="A26" s="3"/>
      <c r="B26" s="3"/>
      <c r="C26" s="3"/>
      <c r="D26" s="110"/>
      <c r="E26" s="110"/>
      <c r="F26" s="112"/>
      <c r="G26" s="112"/>
      <c r="H26" s="111"/>
      <c r="I26" s="111"/>
      <c r="J26" s="111"/>
      <c r="K26" s="111"/>
      <c r="L26" s="111"/>
      <c r="M26" s="148"/>
      <c r="N26" s="303" t="s">
        <v>29</v>
      </c>
      <c r="O26" s="303"/>
      <c r="P26" s="303"/>
      <c r="Q26" s="111"/>
      <c r="R26" s="111"/>
    </row>
    <row r="27" spans="1:18" ht="24" customHeight="1" thickBot="1">
      <c r="A27" s="174" t="s">
        <v>100</v>
      </c>
      <c r="B27" s="346"/>
      <c r="C27" s="346"/>
      <c r="D27" s="346"/>
      <c r="E27" s="346"/>
      <c r="F27" s="346"/>
      <c r="G27" s="346"/>
      <c r="H27" s="346"/>
      <c r="I27" s="346"/>
      <c r="J27" s="346"/>
      <c r="K27" s="3"/>
      <c r="L27" s="3"/>
      <c r="M27" s="262" t="s">
        <v>110</v>
      </c>
      <c r="N27" s="262"/>
      <c r="O27" s="262"/>
      <c r="P27" s="262"/>
      <c r="Q27" s="3"/>
      <c r="R27" s="3"/>
    </row>
    <row r="28" spans="1:18" ht="17.25" customHeight="1">
      <c r="A28" s="325" t="s">
        <v>14</v>
      </c>
      <c r="B28" s="326"/>
      <c r="C28" s="327" t="s">
        <v>15</v>
      </c>
      <c r="D28" s="326"/>
      <c r="E28" s="296" t="s">
        <v>119</v>
      </c>
      <c r="F28" s="283"/>
      <c r="G28" s="296" t="s">
        <v>118</v>
      </c>
      <c r="H28" s="283"/>
      <c r="I28" s="327" t="s">
        <v>16</v>
      </c>
      <c r="J28" s="326"/>
      <c r="K28" s="327" t="s">
        <v>17</v>
      </c>
      <c r="L28" s="326"/>
      <c r="M28" s="282" t="s">
        <v>73</v>
      </c>
      <c r="N28" s="283"/>
      <c r="O28" s="327" t="s">
        <v>18</v>
      </c>
      <c r="P28" s="325"/>
      <c r="Q28" s="3"/>
      <c r="R28" s="3"/>
    </row>
    <row r="29" spans="1:18" s="5" customFormat="1" ht="15" customHeight="1">
      <c r="A29" s="8" t="s">
        <v>19</v>
      </c>
      <c r="B29" s="9" t="s">
        <v>20</v>
      </c>
      <c r="C29" s="10" t="s">
        <v>19</v>
      </c>
      <c r="D29" s="11" t="s">
        <v>20</v>
      </c>
      <c r="E29" s="11" t="s">
        <v>19</v>
      </c>
      <c r="F29" s="11" t="s">
        <v>20</v>
      </c>
      <c r="G29" s="11" t="s">
        <v>19</v>
      </c>
      <c r="H29" s="11" t="s">
        <v>20</v>
      </c>
      <c r="I29" s="11" t="s">
        <v>19</v>
      </c>
      <c r="J29" s="11" t="s">
        <v>20</v>
      </c>
      <c r="K29" s="11" t="s">
        <v>19</v>
      </c>
      <c r="L29" s="11" t="s">
        <v>20</v>
      </c>
      <c r="M29" s="11" t="s">
        <v>19</v>
      </c>
      <c r="N29" s="11" t="s">
        <v>20</v>
      </c>
      <c r="O29" s="11" t="s">
        <v>19</v>
      </c>
      <c r="P29" s="11" t="s">
        <v>20</v>
      </c>
    </row>
    <row r="30" spans="1:18" s="6" customFormat="1" ht="18" customHeight="1" thickBot="1">
      <c r="A30" s="145">
        <f>+C30+E30+G30+I30+K30+M30+O30</f>
        <v>76</v>
      </c>
      <c r="B30" s="145">
        <f>+D30+F30+H30+J30+L30+N30+P30</f>
        <v>126</v>
      </c>
      <c r="C30" s="145">
        <v>48</v>
      </c>
      <c r="D30" s="145">
        <v>70</v>
      </c>
      <c r="E30" s="146">
        <v>1</v>
      </c>
      <c r="F30" s="146">
        <v>1</v>
      </c>
      <c r="G30" s="146">
        <v>11</v>
      </c>
      <c r="H30" s="146">
        <v>26</v>
      </c>
      <c r="I30" s="145">
        <v>1</v>
      </c>
      <c r="J30" s="145">
        <v>2</v>
      </c>
      <c r="K30" s="146">
        <v>0</v>
      </c>
      <c r="L30" s="146">
        <v>0</v>
      </c>
      <c r="M30" s="146">
        <v>5</v>
      </c>
      <c r="N30" s="146">
        <v>7</v>
      </c>
      <c r="O30" s="145">
        <v>10</v>
      </c>
      <c r="P30" s="145">
        <v>20</v>
      </c>
    </row>
    <row r="31" spans="1:18" ht="21" customHeight="1">
      <c r="A31" s="3"/>
      <c r="B31" s="3"/>
      <c r="C31" s="3"/>
      <c r="D31" s="3"/>
      <c r="E31" s="3"/>
      <c r="F31" s="3"/>
      <c r="G31" s="3"/>
      <c r="H31" s="3"/>
      <c r="I31" s="3"/>
      <c r="J31" s="3"/>
      <c r="K31" s="3"/>
      <c r="L31" s="285" t="s">
        <v>13</v>
      </c>
      <c r="M31" s="285"/>
      <c r="N31" s="285"/>
      <c r="O31" s="285"/>
      <c r="P31" s="285"/>
      <c r="Q31" s="7"/>
      <c r="R31" s="3"/>
    </row>
    <row r="32" spans="1:18" ht="24" customHeight="1" thickBot="1">
      <c r="A32" s="147" t="s">
        <v>101</v>
      </c>
      <c r="B32" s="147"/>
      <c r="C32" s="147"/>
      <c r="D32" s="147"/>
      <c r="E32" s="147"/>
      <c r="F32" s="147"/>
      <c r="G32" s="147"/>
      <c r="H32" s="147"/>
      <c r="I32" s="3"/>
      <c r="J32" s="3"/>
      <c r="K32" s="3"/>
      <c r="L32" s="3"/>
      <c r="M32" s="262" t="s">
        <v>110</v>
      </c>
      <c r="N32" s="262"/>
      <c r="O32" s="262"/>
      <c r="P32" s="262"/>
      <c r="Q32" s="3"/>
      <c r="R32" s="3"/>
    </row>
    <row r="33" spans="1:18" ht="17.25" customHeight="1">
      <c r="A33" s="325" t="s">
        <v>14</v>
      </c>
      <c r="B33" s="326"/>
      <c r="C33" s="327" t="s">
        <v>15</v>
      </c>
      <c r="D33" s="326"/>
      <c r="E33" s="296" t="s">
        <v>119</v>
      </c>
      <c r="F33" s="283"/>
      <c r="G33" s="296" t="s">
        <v>118</v>
      </c>
      <c r="H33" s="283"/>
      <c r="I33" s="327" t="s">
        <v>16</v>
      </c>
      <c r="J33" s="326"/>
      <c r="K33" s="327" t="s">
        <v>17</v>
      </c>
      <c r="L33" s="326"/>
      <c r="M33" s="282" t="s">
        <v>73</v>
      </c>
      <c r="N33" s="283"/>
      <c r="O33" s="327" t="s">
        <v>18</v>
      </c>
      <c r="P33" s="325"/>
      <c r="Q33" s="3"/>
      <c r="R33" s="3"/>
    </row>
    <row r="34" spans="1:18" s="5" customFormat="1" ht="15" customHeight="1">
      <c r="A34" s="8" t="s">
        <v>19</v>
      </c>
      <c r="B34" s="9" t="s">
        <v>20</v>
      </c>
      <c r="C34" s="11" t="s">
        <v>19</v>
      </c>
      <c r="D34" s="11" t="s">
        <v>20</v>
      </c>
      <c r="E34" s="11" t="s">
        <v>19</v>
      </c>
      <c r="F34" s="11" t="s">
        <v>20</v>
      </c>
      <c r="G34" s="11" t="s">
        <v>19</v>
      </c>
      <c r="H34" s="11" t="s">
        <v>20</v>
      </c>
      <c r="I34" s="11" t="s">
        <v>19</v>
      </c>
      <c r="J34" s="11" t="s">
        <v>20</v>
      </c>
      <c r="K34" s="11" t="s">
        <v>19</v>
      </c>
      <c r="L34" s="11" t="s">
        <v>20</v>
      </c>
      <c r="M34" s="11" t="s">
        <v>19</v>
      </c>
      <c r="N34" s="11" t="s">
        <v>20</v>
      </c>
      <c r="O34" s="11" t="s">
        <v>19</v>
      </c>
      <c r="P34" s="11" t="s">
        <v>20</v>
      </c>
    </row>
    <row r="35" spans="1:18" s="6" customFormat="1" ht="18" customHeight="1" thickBot="1">
      <c r="A35" s="145">
        <f>+C35+E35+G35+I35+K35+M35+O35</f>
        <v>128</v>
      </c>
      <c r="B35" s="145">
        <f>+D35+F35+H35+J35+L35+N35+P35</f>
        <v>322</v>
      </c>
      <c r="C35" s="145">
        <v>67</v>
      </c>
      <c r="D35" s="145">
        <v>137</v>
      </c>
      <c r="E35" s="146">
        <v>0</v>
      </c>
      <c r="F35" s="146">
        <v>0</v>
      </c>
      <c r="G35" s="145">
        <v>45</v>
      </c>
      <c r="H35" s="145">
        <v>128</v>
      </c>
      <c r="I35" s="145">
        <v>3</v>
      </c>
      <c r="J35" s="145">
        <v>3</v>
      </c>
      <c r="K35" s="146">
        <v>0</v>
      </c>
      <c r="L35" s="146">
        <v>0</v>
      </c>
      <c r="M35" s="146">
        <v>0</v>
      </c>
      <c r="N35" s="146">
        <v>0</v>
      </c>
      <c r="O35" s="145">
        <v>13</v>
      </c>
      <c r="P35" s="145">
        <v>54</v>
      </c>
    </row>
    <row r="36" spans="1:18" ht="21" customHeight="1">
      <c r="A36" s="120"/>
      <c r="B36" s="144" t="s">
        <v>21</v>
      </c>
      <c r="C36" s="120"/>
      <c r="E36" s="120"/>
      <c r="F36" s="120"/>
      <c r="G36" s="120"/>
      <c r="H36" s="120"/>
      <c r="I36" s="120"/>
      <c r="J36" s="120"/>
      <c r="K36" s="120"/>
      <c r="L36" s="285" t="s">
        <v>13</v>
      </c>
      <c r="M36" s="285"/>
      <c r="N36" s="285"/>
      <c r="O36" s="285"/>
      <c r="P36" s="285"/>
      <c r="Q36" s="12"/>
      <c r="R36" s="3"/>
    </row>
    <row r="37" spans="1:18" ht="24" customHeight="1" thickBot="1">
      <c r="A37" s="143" t="s">
        <v>102</v>
      </c>
      <c r="B37" s="143"/>
      <c r="C37" s="143"/>
      <c r="D37" s="143"/>
      <c r="E37" s="143"/>
      <c r="F37" s="13"/>
      <c r="G37" s="14"/>
      <c r="H37" s="15"/>
      <c r="I37" s="286" t="s">
        <v>107</v>
      </c>
      <c r="J37" s="286"/>
      <c r="K37" s="16"/>
      <c r="L37" s="16"/>
      <c r="M37" s="16"/>
      <c r="N37" s="13"/>
      <c r="O37" s="14"/>
      <c r="Q37" s="379"/>
      <c r="R37" s="380"/>
    </row>
    <row r="38" spans="1:18" ht="18.75" customHeight="1">
      <c r="A38" s="190" t="s">
        <v>22</v>
      </c>
      <c r="B38" s="190"/>
      <c r="C38" s="189"/>
      <c r="D38" s="178" t="s">
        <v>23</v>
      </c>
      <c r="E38" s="190"/>
      <c r="F38" s="190"/>
      <c r="G38" s="17"/>
      <c r="I38" s="280"/>
      <c r="J38" s="280"/>
      <c r="K38" s="280"/>
      <c r="L38" s="280"/>
      <c r="M38" s="287"/>
      <c r="N38" s="287"/>
    </row>
    <row r="39" spans="1:18" ht="18.75" customHeight="1" thickBot="1">
      <c r="A39" s="276">
        <v>3392</v>
      </c>
      <c r="B39" s="276"/>
      <c r="C39" s="277"/>
      <c r="D39" s="278">
        <v>69592</v>
      </c>
      <c r="E39" s="279"/>
      <c r="F39" s="279"/>
      <c r="G39" s="17"/>
      <c r="I39" s="281"/>
      <c r="J39" s="281"/>
      <c r="K39" s="281"/>
      <c r="L39" s="281"/>
      <c r="M39" s="288"/>
      <c r="N39" s="288"/>
    </row>
    <row r="40" spans="1:18" ht="21" customHeight="1">
      <c r="A40" s="142"/>
      <c r="B40" s="142"/>
      <c r="C40" s="284" t="s">
        <v>103</v>
      </c>
      <c r="D40" s="284"/>
      <c r="E40" s="284"/>
      <c r="F40" s="284"/>
      <c r="G40" s="17"/>
      <c r="I40" s="3"/>
      <c r="J40" s="3"/>
      <c r="K40" s="284"/>
      <c r="L40" s="284"/>
      <c r="M40" s="284"/>
      <c r="N40" s="284"/>
    </row>
    <row r="41" spans="1:18" ht="24" customHeight="1">
      <c r="A41" s="275" t="s">
        <v>104</v>
      </c>
      <c r="B41" s="275"/>
      <c r="C41" s="275"/>
      <c r="D41" s="275"/>
      <c r="E41" s="275"/>
      <c r="F41" s="275"/>
      <c r="G41" s="275"/>
      <c r="H41" s="275"/>
      <c r="I41" s="275"/>
      <c r="J41" s="275"/>
      <c r="K41" s="275"/>
      <c r="L41" s="275"/>
      <c r="M41" s="286" t="s">
        <v>110</v>
      </c>
      <c r="N41" s="286"/>
    </row>
    <row r="42" spans="1:18" ht="24" customHeight="1" thickBot="1">
      <c r="A42" s="174" t="s">
        <v>117</v>
      </c>
      <c r="B42" s="174"/>
      <c r="C42" s="174"/>
      <c r="D42" s="174"/>
      <c r="E42" s="174"/>
      <c r="F42" s="284"/>
      <c r="G42" s="284"/>
      <c r="H42" s="3"/>
      <c r="I42" s="284"/>
      <c r="J42" s="284"/>
      <c r="O42" s="3"/>
      <c r="P42" s="18"/>
      <c r="Q42" s="3"/>
    </row>
    <row r="43" spans="1:18" ht="17.25" customHeight="1">
      <c r="A43" s="340" t="s">
        <v>24</v>
      </c>
      <c r="B43" s="341"/>
      <c r="C43" s="341"/>
      <c r="D43" s="341"/>
      <c r="E43" s="341"/>
      <c r="F43" s="342"/>
      <c r="G43" s="19"/>
      <c r="H43" s="20"/>
      <c r="I43" s="338"/>
      <c r="J43" s="338"/>
      <c r="K43" s="338"/>
      <c r="L43" s="3"/>
      <c r="M43" s="19"/>
      <c r="N43" s="20"/>
      <c r="O43" s="338"/>
      <c r="P43" s="338"/>
      <c r="Q43" s="338"/>
    </row>
    <row r="44" spans="1:18" ht="17.25" customHeight="1">
      <c r="A44" s="343" t="s">
        <v>25</v>
      </c>
      <c r="B44" s="344"/>
      <c r="C44" s="344"/>
      <c r="D44" s="344" t="s">
        <v>26</v>
      </c>
      <c r="E44" s="344"/>
      <c r="F44" s="345"/>
      <c r="G44" s="19"/>
      <c r="H44" s="21"/>
      <c r="I44" s="337"/>
      <c r="J44" s="337"/>
      <c r="K44" s="337"/>
      <c r="L44" s="3"/>
      <c r="M44" s="19"/>
      <c r="N44" s="21"/>
      <c r="O44" s="337"/>
      <c r="P44" s="337"/>
      <c r="Q44" s="337"/>
    </row>
    <row r="45" spans="1:18" ht="17.25" customHeight="1" thickBot="1">
      <c r="A45" s="384">
        <v>22565</v>
      </c>
      <c r="B45" s="347"/>
      <c r="C45" s="347"/>
      <c r="D45" s="347">
        <v>124011</v>
      </c>
      <c r="E45" s="347"/>
      <c r="F45" s="348"/>
      <c r="G45" s="22"/>
      <c r="H45" s="23"/>
      <c r="I45" s="339"/>
      <c r="J45" s="339"/>
      <c r="K45" s="339"/>
      <c r="L45" s="3"/>
      <c r="M45" s="22"/>
      <c r="N45" s="23"/>
      <c r="O45" s="339"/>
      <c r="P45" s="339"/>
      <c r="Q45" s="339"/>
    </row>
    <row r="46" spans="1:18" ht="21" customHeight="1">
      <c r="A46" s="3"/>
      <c r="B46" s="3"/>
      <c r="C46" s="141"/>
      <c r="D46" s="141" t="s">
        <v>72</v>
      </c>
      <c r="E46" s="141"/>
      <c r="F46" s="141"/>
      <c r="G46" s="13"/>
      <c r="H46" s="13"/>
      <c r="I46" s="13"/>
    </row>
    <row r="47" spans="1:18" ht="21" customHeight="1">
      <c r="A47" s="3"/>
      <c r="B47" s="3"/>
      <c r="C47" s="13"/>
      <c r="D47" s="13"/>
      <c r="E47" s="13"/>
      <c r="F47" s="13"/>
      <c r="G47" s="13"/>
      <c r="H47" s="13"/>
      <c r="I47" s="13"/>
    </row>
    <row r="48" spans="1:18" ht="18.75">
      <c r="A48" s="275" t="s">
        <v>27</v>
      </c>
      <c r="B48" s="275"/>
      <c r="C48" s="275"/>
      <c r="D48" s="275"/>
      <c r="E48" s="275"/>
      <c r="G48" s="381" t="s">
        <v>110</v>
      </c>
      <c r="H48" s="382"/>
      <c r="I48" s="96"/>
      <c r="J48" s="113" t="s">
        <v>28</v>
      </c>
      <c r="K48" s="113"/>
      <c r="L48" s="113"/>
      <c r="M48" s="113"/>
      <c r="N48" s="113"/>
      <c r="O48" s="92"/>
      <c r="P48" s="383" t="s">
        <v>107</v>
      </c>
      <c r="Q48" s="383"/>
      <c r="R48" s="97"/>
    </row>
    <row r="65" spans="1:9" ht="18.75">
      <c r="A65" s="113"/>
      <c r="B65" s="113"/>
      <c r="C65" s="113"/>
      <c r="D65" s="113"/>
      <c r="E65" s="113"/>
      <c r="F65" s="92"/>
      <c r="G65" s="92"/>
      <c r="H65" s="286"/>
      <c r="I65" s="286"/>
    </row>
  </sheetData>
  <mergeCells count="129">
    <mergeCell ref="Q37:R37"/>
    <mergeCell ref="C33:D33"/>
    <mergeCell ref="H65:I65"/>
    <mergeCell ref="E33:F33"/>
    <mergeCell ref="O33:P33"/>
    <mergeCell ref="K28:L28"/>
    <mergeCell ref="M28:N28"/>
    <mergeCell ref="M32:P32"/>
    <mergeCell ref="G33:H33"/>
    <mergeCell ref="I28:J28"/>
    <mergeCell ref="I42:J42"/>
    <mergeCell ref="I37:J37"/>
    <mergeCell ref="O45:Q45"/>
    <mergeCell ref="G48:H48"/>
    <mergeCell ref="P48:Q48"/>
    <mergeCell ref="A45:C45"/>
    <mergeCell ref="I43:K43"/>
    <mergeCell ref="A42:E42"/>
    <mergeCell ref="D45:F45"/>
    <mergeCell ref="A9:E9"/>
    <mergeCell ref="A16:E16"/>
    <mergeCell ref="F16:G16"/>
    <mergeCell ref="E20:G20"/>
    <mergeCell ref="A17:D17"/>
    <mergeCell ref="A18:D18"/>
    <mergeCell ref="E19:G19"/>
    <mergeCell ref="A23:B23"/>
    <mergeCell ref="A14:D14"/>
    <mergeCell ref="E14:G14"/>
    <mergeCell ref="A22:B22"/>
    <mergeCell ref="C22:E22"/>
    <mergeCell ref="C23:E23"/>
    <mergeCell ref="C28:D28"/>
    <mergeCell ref="E28:F28"/>
    <mergeCell ref="C24:D24"/>
    <mergeCell ref="C25:E25"/>
    <mergeCell ref="F23:G23"/>
    <mergeCell ref="F24:G24"/>
    <mergeCell ref="F25:G25"/>
    <mergeCell ref="F22:G22"/>
    <mergeCell ref="A48:E48"/>
    <mergeCell ref="A33:B33"/>
    <mergeCell ref="I33:J33"/>
    <mergeCell ref="A19:D19"/>
    <mergeCell ref="E17:G17"/>
    <mergeCell ref="E18:G18"/>
    <mergeCell ref="K14:M14"/>
    <mergeCell ref="M11:P11"/>
    <mergeCell ref="L15:P15"/>
    <mergeCell ref="N14:P14"/>
    <mergeCell ref="O44:Q44"/>
    <mergeCell ref="K33:L33"/>
    <mergeCell ref="M27:P27"/>
    <mergeCell ref="I44:K44"/>
    <mergeCell ref="K13:M13"/>
    <mergeCell ref="O28:P28"/>
    <mergeCell ref="A28:B28"/>
    <mergeCell ref="O43:Q43"/>
    <mergeCell ref="I45:K45"/>
    <mergeCell ref="F42:G42"/>
    <mergeCell ref="A43:F43"/>
    <mergeCell ref="A44:C44"/>
    <mergeCell ref="D44:F44"/>
    <mergeCell ref="A27:J27"/>
    <mergeCell ref="A4:E4"/>
    <mergeCell ref="A5:E5"/>
    <mergeCell ref="F5:G5"/>
    <mergeCell ref="A24:B25"/>
    <mergeCell ref="M6:O6"/>
    <mergeCell ref="M7:O7"/>
    <mergeCell ref="E12:P12"/>
    <mergeCell ref="K8:L8"/>
    <mergeCell ref="M8:O8"/>
    <mergeCell ref="F8:G8"/>
    <mergeCell ref="A11:G11"/>
    <mergeCell ref="A12:D13"/>
    <mergeCell ref="M9:O9"/>
    <mergeCell ref="A6:E6"/>
    <mergeCell ref="K6:L6"/>
    <mergeCell ref="A7:E7"/>
    <mergeCell ref="F7:G7"/>
    <mergeCell ref="H7:J7"/>
    <mergeCell ref="K7:L7"/>
    <mergeCell ref="E13:G13"/>
    <mergeCell ref="H13:J13"/>
    <mergeCell ref="F9:G9"/>
    <mergeCell ref="L31:P31"/>
    <mergeCell ref="H6:J6"/>
    <mergeCell ref="H9:J9"/>
    <mergeCell ref="M10:O10"/>
    <mergeCell ref="N13:P13"/>
    <mergeCell ref="G28:H28"/>
    <mergeCell ref="F4:G4"/>
    <mergeCell ref="H4:J4"/>
    <mergeCell ref="K4:L4"/>
    <mergeCell ref="H5:J5"/>
    <mergeCell ref="K5:L5"/>
    <mergeCell ref="K9:L9"/>
    <mergeCell ref="F6:G6"/>
    <mergeCell ref="H14:J14"/>
    <mergeCell ref="O22:P22"/>
    <mergeCell ref="N26:P26"/>
    <mergeCell ref="O23:P23"/>
    <mergeCell ref="O24:P24"/>
    <mergeCell ref="O25:P25"/>
    <mergeCell ref="L1:O1"/>
    <mergeCell ref="A2:E3"/>
    <mergeCell ref="F2:G3"/>
    <mergeCell ref="H2:J3"/>
    <mergeCell ref="K2:O2"/>
    <mergeCell ref="K3:L3"/>
    <mergeCell ref="M3:O3"/>
    <mergeCell ref="A1:G1"/>
    <mergeCell ref="A41:L41"/>
    <mergeCell ref="A38:C38"/>
    <mergeCell ref="D38:F38"/>
    <mergeCell ref="A39:C39"/>
    <mergeCell ref="D39:F39"/>
    <mergeCell ref="I38:K38"/>
    <mergeCell ref="I39:K39"/>
    <mergeCell ref="M33:N33"/>
    <mergeCell ref="K40:N40"/>
    <mergeCell ref="L36:P36"/>
    <mergeCell ref="M41:N41"/>
    <mergeCell ref="L38:N38"/>
    <mergeCell ref="L39:N39"/>
    <mergeCell ref="C40:F40"/>
    <mergeCell ref="M5:O5"/>
    <mergeCell ref="M4:O4"/>
  </mergeCells>
  <phoneticPr fontId="2"/>
  <printOptions horizontalCentered="1"/>
  <pageMargins left="0.39370078740157483" right="0.39370078740157483" top="0.59055118110236227" bottom="0.78740157480314965" header="0.51181102362204722" footer="0.39370078740157483"/>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118</vt:lpstr>
      <vt:lpstr>119</vt:lpstr>
      <vt:lpstr>120</vt:lpstr>
      <vt:lpstr>121</vt:lpstr>
      <vt:lpstr>122</vt:lpstr>
      <vt:lpstr>'119'!Print_Area</vt:lpstr>
      <vt:lpstr>'120'!Print_Area</vt:lpstr>
      <vt:lpstr>'121'!Print_Area</vt:lpstr>
      <vt:lpstr>'122'!Print_Area</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2018-04-10T05:26:39Z</cp:lastPrinted>
  <dcterms:created xsi:type="dcterms:W3CDTF">2014-04-24T01:23:49Z</dcterms:created>
  <dcterms:modified xsi:type="dcterms:W3CDTF">2018-04-10T05:32:56Z</dcterms:modified>
</cp:coreProperties>
</file>