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6020" windowHeight="11895" activeTab="0"/>
  </bookViews>
  <sheets>
    <sheet name="柱が先細" sheetId="1" r:id="rId1"/>
    <sheet name="柱が柱状" sheetId="2" r:id="rId2"/>
    <sheet name="自動計算(柱が先細)" sheetId="3" state="hidden" r:id="rId3"/>
    <sheet name="自動計算(柱が柱状)" sheetId="4" state="hidden" r:id="rId4"/>
  </sheets>
  <definedNames>
    <definedName name="_xlnm.Print_Area" localSheetId="0">'柱が先細'!$A$1:$N$193</definedName>
    <definedName name="_xlnm.Print_Area" localSheetId="1">'柱が柱状'!$A$1:$N$186</definedName>
  </definedNames>
  <calcPr fullCalcOnLoad="1"/>
</workbook>
</file>

<file path=xl/sharedStrings.xml><?xml version="1.0" encoding="utf-8"?>
<sst xmlns="http://schemas.openxmlformats.org/spreadsheetml/2006/main" count="494" uniqueCount="259">
  <si>
    <t>Ⅱ．基礎の確認</t>
  </si>
  <si>
    <t>Ⅰ．柱の確認</t>
  </si>
  <si>
    <t>（１）荷重条件の確認</t>
  </si>
  <si>
    <t>（２）支持柱の条件の確認</t>
  </si>
  <si>
    <t>（３）支持柱基準点での各添加物の荷重及び風荷重による作用モーメントの算出</t>
  </si>
  <si>
    <t>①カメラ等の添加物自体の重さWを確認する。</t>
  </si>
  <si>
    <t>②-１速度圧を確認する。風速ｖ(m/s)（一般にｖ＝60m/s）から決定される。</t>
  </si>
  <si>
    <t>②風が吹くことによる重さ（風荷重P）※１を算出する。※風荷重は全ての添加物、柱にかかる。</t>
  </si>
  <si>
    <t>※4：支持柱が風や添加物の自重による力を受け、基準点を中心に曲がろうとする支持柱に働く力</t>
  </si>
  <si>
    <t>※5：支持柱自体がどの位まで耐えられるかという力</t>
  </si>
  <si>
    <t>（１）引き抜け力の確認</t>
  </si>
  <si>
    <t>（２）ボルトの確認</t>
  </si>
  <si>
    <t>柱にカメラを付けたり、風があたったりすると、柱自体が曲がろうとする。
このため、柱に作用する力に対して、柱は曲がらないことが必要である。</t>
  </si>
  <si>
    <t>街路灯メーカーの数値</t>
  </si>
  <si>
    <t>設置する機器の数値</t>
  </si>
  <si>
    <t>２．支柱の形状・寸法等</t>
  </si>
  <si>
    <t>　　３．取付物の形状・寸法等</t>
  </si>
  <si>
    <t xml:space="preserve">  高さ</t>
  </si>
  <si>
    <t>街路灯</t>
  </si>
  <si>
    <t>重量</t>
  </si>
  <si>
    <t>kg</t>
  </si>
  <si>
    <t>W2</t>
  </si>
  <si>
    <t>　径(根元)</t>
  </si>
  <si>
    <t>mm</t>
  </si>
  <si>
    <t>mm</t>
  </si>
  <si>
    <t>水平距離</t>
  </si>
  <si>
    <t>m</t>
  </si>
  <si>
    <t>L2</t>
  </si>
  <si>
    <t>　径(先端)</t>
  </si>
  <si>
    <t>ｄ</t>
  </si>
  <si>
    <t>見附(受圧)面積</t>
  </si>
  <si>
    <r>
      <t>cm</t>
    </r>
    <r>
      <rPr>
        <vertAlign val="superscript"/>
        <sz val="11"/>
        <rFont val="ＭＳ Ｐゴシック"/>
        <family val="3"/>
      </rPr>
      <t>2</t>
    </r>
  </si>
  <si>
    <t>A2</t>
  </si>
  <si>
    <t>　板厚(根元)</t>
  </si>
  <si>
    <t>mm</t>
  </si>
  <si>
    <t>風力係数</t>
  </si>
  <si>
    <t>Ｃ2</t>
  </si>
  <si>
    <t>　板厚(先端)</t>
  </si>
  <si>
    <t>mm</t>
  </si>
  <si>
    <t>防犯カメラ</t>
  </si>
  <si>
    <t>kg</t>
  </si>
  <si>
    <t>W3</t>
  </si>
  <si>
    <t xml:space="preserve">  形状</t>
  </si>
  <si>
    <t>円</t>
  </si>
  <si>
    <t>L3</t>
  </si>
  <si>
    <t xml:space="preserve">  重量</t>
  </si>
  <si>
    <t>W1</t>
  </si>
  <si>
    <t>A3</t>
  </si>
  <si>
    <t>支柱</t>
  </si>
  <si>
    <t>　断面係数</t>
  </si>
  <si>
    <t>Z</t>
  </si>
  <si>
    <t>Ｃ3</t>
  </si>
  <si>
    <t>高さ</t>
  </si>
  <si>
    <t>　風力係数</t>
  </si>
  <si>
    <t>Ｃ1</t>
  </si>
  <si>
    <t>録画装置</t>
  </si>
  <si>
    <t>W4</t>
  </si>
  <si>
    <t>応力(許容引張速度)</t>
  </si>
  <si>
    <t>L4</t>
  </si>
  <si>
    <t>テーパ率1/α</t>
  </si>
  <si>
    <t>A4</t>
  </si>
  <si>
    <t>Ｃ4</t>
  </si>
  <si>
    <t>A1、A2、A3、A4をそれぞれ算出（風力を最も大きく受ける面の面積）</t>
  </si>
  <si>
    <t>街路灯</t>
  </si>
  <si>
    <t>防犯カメラ</t>
  </si>
  <si>
    <t>（合計）</t>
  </si>
  <si>
    <t xml:space="preserve">   (1) 照明灯</t>
  </si>
  <si>
    <t xml:space="preserve">  (2) 防犯カメラ</t>
  </si>
  <si>
    <t xml:space="preserve">  (3) 録画装置</t>
  </si>
  <si>
    <t>作用モーメントM(N・m)＝荷重P(N)×距離ｈ(m)</t>
  </si>
  <si>
    <t>２　支柱に係る曲げモーメント</t>
  </si>
  <si>
    <t>１　取付物に係る曲げモーメント</t>
  </si>
  <si>
    <t>○ 曲げモーメント計(１+２)</t>
  </si>
  <si>
    <t xml:space="preserve"> ◎ 最大モーメント　Mｍａｘ</t>
  </si>
  <si>
    <t>　　断面係数　　Z=</t>
  </si>
  <si>
    <r>
      <t>㎝</t>
    </r>
    <r>
      <rPr>
        <vertAlign val="superscript"/>
        <sz val="11"/>
        <rFont val="ＭＳ Ｐゴシック"/>
        <family val="3"/>
      </rPr>
      <t>3</t>
    </r>
  </si>
  <si>
    <t>σa</t>
  </si>
  <si>
    <t>添加物や柱の風を受ける面の面積</t>
  </si>
  <si>
    <t>○ 計算条件数値　　</t>
  </si>
  <si>
    <t>部材の形状による係数（板状1.3、網状1、パイプ状0.7）</t>
  </si>
  <si>
    <r>
      <t>③支持柱の条件として断面係数Z(cm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)を確認する（既定値）。（断面係数Zは、支持柱の外径、
　板厚により求められるものであり、その支柱の変形のしにくさを数値で表したもの）</t>
    </r>
  </si>
  <si>
    <t>④各添加物の加重による自重による作用モーメント（自重モーメント）を算出する。</t>
  </si>
  <si>
    <t>⑤各添加物が受ける風加重による作用モーメント（曲げモーメント）を算出する。</t>
  </si>
  <si>
    <r>
      <t>④-1 支柱から各添加物までの距離（</t>
    </r>
    <r>
      <rPr>
        <sz val="10"/>
        <color indexed="10"/>
        <rFont val="ＭＳ 明朝"/>
        <family val="1"/>
      </rPr>
      <t>L</t>
    </r>
    <r>
      <rPr>
        <sz val="10"/>
        <rFont val="ＭＳ 明朝"/>
        <family val="1"/>
      </rPr>
      <t>）を確認する。　</t>
    </r>
  </si>
  <si>
    <r>
      <t>④-2 それぞれの添加物毎に①で確認した重さと距離（</t>
    </r>
    <r>
      <rPr>
        <sz val="10"/>
        <color indexed="10"/>
        <rFont val="ＭＳ 明朝"/>
        <family val="1"/>
      </rPr>
      <t>L</t>
    </r>
    <r>
      <rPr>
        <sz val="10"/>
        <rFont val="ＭＳ 明朝"/>
        <family val="1"/>
      </rPr>
      <t>）を掛け合わせた作用モーメントを算出し、求めた作用モーメントを足しあわせ総作用モーメントを出す。</t>
    </r>
  </si>
  <si>
    <r>
      <t>⑤-１ 支持柱の基準点から各添加物までの距離(</t>
    </r>
    <r>
      <rPr>
        <sz val="10"/>
        <color indexed="12"/>
        <rFont val="ＭＳ 明朝"/>
        <family val="1"/>
      </rPr>
      <t>ｈ</t>
    </r>
    <r>
      <rPr>
        <sz val="10"/>
        <rFont val="ＭＳ 明朝"/>
        <family val="1"/>
      </rPr>
      <t>）を確認する。</t>
    </r>
  </si>
  <si>
    <r>
      <t>⑤-2　それぞれの添加物毎に②で求めた風荷重と距離（</t>
    </r>
    <r>
      <rPr>
        <sz val="10"/>
        <color indexed="12"/>
        <rFont val="ＭＳ 明朝"/>
        <family val="1"/>
      </rPr>
      <t>ｈ</t>
    </r>
    <r>
      <rPr>
        <sz val="10"/>
        <rFont val="ＭＳ 明朝"/>
        <family val="1"/>
      </rPr>
      <t>）を掛け合わせた作用モーメントを算出し、求めた作用モーメントを足しあわせ総作用モーメントを出す。</t>
    </r>
  </si>
  <si>
    <t>　※3：距離・・・支持柱の基準点から荷重の作用位置までの距離ｈ（ｍ）</t>
  </si>
  <si>
    <t>　　　　部材の形状による係数C：板状1.3、網状1、パイプ状0.7</t>
  </si>
  <si>
    <t>※ 距離Lは、一般に検討するボルトと、その反対側の支持柱ﾍﾞｰｽﾌﾟﾚｰﾄ端部との距離</t>
  </si>
  <si>
    <t>地盤の端と
ボルトとの距離</t>
  </si>
  <si>
    <t>合計作用モーメントΣMと柱を固定するボルトの距離Lu(m)により、引抜力Pが算出される。</t>
  </si>
  <si>
    <t>地盤ボルト面積</t>
  </si>
  <si>
    <t>※Au：ボルトの面積。ボルト径より算出</t>
  </si>
  <si>
    <t>Au</t>
  </si>
  <si>
    <t xml:space="preserve">  ・機器の自重によるモーメント　Mb=W*L*9.8</t>
  </si>
  <si>
    <t>=W4×L4*9.8</t>
  </si>
  <si>
    <t>柱を地面に固定している部分（基礎のボルト）は、柱が曲がろうとした場合、同時に引き抜きの力
が作用する。
このため、地盤に接したボルトは引き抜きの力に耐えうる必要がある。</t>
  </si>
  <si>
    <t>Ma4</t>
  </si>
  <si>
    <t xml:space="preserve">         Mb4＝C4 × q 1  × A4 × h4=</t>
  </si>
  <si>
    <t>風力係数C：</t>
  </si>
  <si>
    <t>見附面積Ａ：</t>
  </si>
  <si>
    <t>水平距離Ｌ：</t>
  </si>
  <si>
    <t>支柱から添加物がせり出している距離</t>
  </si>
  <si>
    <t>（６）合計作用モーメントが支持柱の許容応力度以下であることを確認</t>
  </si>
  <si>
    <t>　</t>
  </si>
  <si>
    <t>ｈ1</t>
  </si>
  <si>
    <t>m</t>
  </si>
  <si>
    <t>ｈ2</t>
  </si>
  <si>
    <t>A1</t>
  </si>
  <si>
    <t>h3</t>
  </si>
  <si>
    <t>1/100</t>
  </si>
  <si>
    <t>Au</t>
  </si>
  <si>
    <t>Lu</t>
  </si>
  <si>
    <t>ｍ</t>
  </si>
  <si>
    <t>ｈ４</t>
  </si>
  <si>
    <r>
      <t>ｑ１＝ 1.23×V</t>
    </r>
    <r>
      <rPr>
        <vertAlign val="super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／２ ＝2,214</t>
    </r>
  </si>
  <si>
    <t>＝</t>
  </si>
  <si>
    <r>
      <t>kN/m</t>
    </r>
    <r>
      <rPr>
        <vertAlign val="superscript"/>
        <sz val="11"/>
        <rFont val="ＭＳ Ｐゴシック"/>
        <family val="3"/>
      </rPr>
      <t>2</t>
    </r>
  </si>
  <si>
    <t>Ma1</t>
  </si>
  <si>
    <t>=W１×０*9.8</t>
  </si>
  <si>
    <t>N・ｍ</t>
  </si>
  <si>
    <t>Ma2</t>
  </si>
  <si>
    <t>=W2×L2*9.8</t>
  </si>
  <si>
    <t>Ma3</t>
  </si>
  <si>
    <t>=W3×L3*9.8</t>
  </si>
  <si>
    <t>N・ｍ</t>
  </si>
  <si>
    <t>ΣMa</t>
  </si>
  <si>
    <t>N・ｍ</t>
  </si>
  <si>
    <r>
      <t>　※１：風荷重P（N)＝部材の形状による係数C×速度圧ｑ(kg/m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)×受圧面積A（cm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</si>
  <si>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t xml:space="preserve">         Mb2＝C2 × q 1 × A2 × h2＝</t>
  </si>
  <si>
    <t>＝C2×（ｑ１×１０００）×（A2÷１００００）×ｈ2</t>
  </si>
  <si>
    <t xml:space="preserve">         Mb3＝C3 × q 1  × A3 × h3=</t>
  </si>
  <si>
    <t>＝C3×（ｑ１×１０００）×（A3÷１００００）×ｈ3</t>
  </si>
  <si>
    <t>＝C4×（ｑ１×１０００）×（A4÷１００００）×ｈ4</t>
  </si>
  <si>
    <t>Mb</t>
  </si>
  <si>
    <r>
      <t>=M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2+M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3+M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4+Mp</t>
    </r>
  </si>
  <si>
    <t>＝</t>
  </si>
  <si>
    <t>①</t>
  </si>
  <si>
    <t>Pu＝</t>
  </si>
  <si>
    <t>ΣM</t>
  </si>
  <si>
    <t>Lu</t>
  </si>
  <si>
    <t>②</t>
  </si>
  <si>
    <t>架線取付位置</t>
  </si>
  <si>
    <t>h1'</t>
  </si>
  <si>
    <t>ｍ</t>
  </si>
  <si>
    <t>柱間の距離</t>
  </si>
  <si>
    <t>L１</t>
  </si>
  <si>
    <t>　＝</t>
  </si>
  <si>
    <t>（４）架線による作用モーメント（柱間の電力線等にかかる力）の算出</t>
  </si>
  <si>
    <t>（５）作用するモーメントの合計</t>
  </si>
  <si>
    <t>ΣM</t>
  </si>
  <si>
    <t>＝Ma+Mb+Mc＝</t>
  </si>
  <si>
    <t>⑥ 柱間に張られた電線については、互いに引き合う力が生じることから、架線により生じるモーメントの算出を行う。</t>
  </si>
  <si>
    <t>N</t>
  </si>
  <si>
    <t>Mc=</t>
  </si>
  <si>
    <t>=</t>
  </si>
  <si>
    <t>作用モーメントM(N・m)＝荷重W(N)×距離L(m)</t>
  </si>
  <si>
    <t>※2：距離・・・添加物がせり出している距離</t>
  </si>
  <si>
    <r>
      <t xml:space="preserve">         </t>
    </r>
    <r>
      <rPr>
        <sz val="11"/>
        <color indexed="8"/>
        <rFont val="ＭＳ Ｐゴシック"/>
        <family val="3"/>
      </rPr>
      <t>Mp＝0.5 × C1 × （ｑ1 × 1000） × (h1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/(3×α)+ｄ×h1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)＝</t>
    </r>
  </si>
  <si>
    <t>※　風から受ける力を最大で計算するため、架線は垂直に風を受けると仮定する。
　　また、２柱の架線取り付け高さは同一と仮定する。（θ2=0）
　　架線の風力係数：C＝1.0とする。
　　一般的な架線の仕上がり外径；dc＝9.2（ｍｍ）＝0.0092（ｍ）、重量：W1=1.23N/m、
　　架線の緩み：fを柱間の距離の5％として計算を行う。</t>
  </si>
  <si>
    <t>よって、架線による作用モーメント：Mcは</t>
  </si>
  <si>
    <t>※Pu：①で求めた引抜力：P</t>
  </si>
  <si>
    <r>
      <t>W=√（1.23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+20.3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）＝20.34</t>
    </r>
  </si>
  <si>
    <r>
      <t>③-1 支持柱の応力度σaを確認する。Σaは材質により決まっている。
     (※　一般に、鋼材はσa＝235N/mm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</si>
  <si>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t>⑦（３）で求めた④支持柱基準点での各添加物の加重による自重による総作用モーメントと、⑤各添加物が受ける風加重による総作用モーメントを足しあわせ、合計作用モーメント（ΣM)を算出する。</t>
  </si>
  <si>
    <t>σ=</t>
  </si>
  <si>
    <t>ΣM</t>
  </si>
  <si>
    <r>
      <t>P＝σ・A</t>
    </r>
    <r>
      <rPr>
        <sz val="10"/>
        <rFont val="ＭＳ 明朝"/>
        <family val="1"/>
      </rPr>
      <t>より、ボルトに作用する応力σを算出する。</t>
    </r>
  </si>
  <si>
    <t>σ＝</t>
  </si>
  <si>
    <t>Pu</t>
  </si>
  <si>
    <r>
      <t>風圧力：</t>
    </r>
    <r>
      <rPr>
        <sz val="10"/>
        <rFont val="ＭＳ Ｐゴシック"/>
        <family val="3"/>
      </rPr>
      <t>P＝C×q×dc/cosθ2</t>
    </r>
  </si>
  <si>
    <r>
      <t>水平力と自重の合力：</t>
    </r>
    <r>
      <rPr>
        <sz val="10"/>
        <rFont val="ＭＳ Ｐゴシック"/>
        <family val="3"/>
      </rPr>
      <t>W=√（W</t>
    </r>
    <r>
      <rPr>
        <vertAlign val="subscript"/>
        <sz val="10"/>
        <rFont val="ＭＳ Ｐゴシック"/>
        <family val="3"/>
      </rPr>
      <t>1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＋P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</si>
  <si>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t>P=1.0×2.21×0.0092/1＝0.0203（kN/m）＝20.3　N/m</t>
  </si>
  <si>
    <t>T×h1'</t>
  </si>
  <si>
    <r>
      <t>≦</t>
    </r>
    <r>
      <rPr>
        <b/>
        <sz val="11"/>
        <rFont val="ＭＳ Ｐゴシック"/>
        <family val="3"/>
      </rPr>
      <t>σa　（＝235N/mm</t>
    </r>
    <r>
      <rPr>
        <b/>
        <vertAlign val="superscript"/>
        <sz val="11"/>
        <rFont val="ＭＳ Ｐゴシック"/>
        <family val="3"/>
      </rPr>
      <t>2</t>
    </r>
    <r>
      <rPr>
        <b/>
        <sz val="11"/>
        <rFont val="ＭＳ Ｐゴシック"/>
        <family val="3"/>
      </rPr>
      <t>）
　</t>
    </r>
    <r>
      <rPr>
        <b/>
        <sz val="9"/>
        <rFont val="ＭＳ Ｐゴシック"/>
        <family val="3"/>
      </rPr>
      <t>ボルトが持っている耐えうる力</t>
    </r>
  </si>
  <si>
    <r>
      <t>σa　（＝235N/mm</t>
    </r>
    <r>
      <rPr>
        <b/>
        <vertAlign val="super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）</t>
    </r>
  </si>
  <si>
    <t>Z</t>
  </si>
  <si>
    <t>ｈ1</t>
  </si>
  <si>
    <t>m</t>
  </si>
  <si>
    <t>ｈ2</t>
  </si>
  <si>
    <t>h3</t>
  </si>
  <si>
    <t>1/100</t>
  </si>
  <si>
    <t>ｈ４</t>
  </si>
  <si>
    <t>h1'</t>
  </si>
  <si>
    <t>ｍ</t>
  </si>
  <si>
    <t>L１</t>
  </si>
  <si>
    <t>ｍ</t>
  </si>
  <si>
    <t>Ma1</t>
  </si>
  <si>
    <t>=W１×０*9.8</t>
  </si>
  <si>
    <t>N・ｍ</t>
  </si>
  <si>
    <t>Ma2</t>
  </si>
  <si>
    <t>=W2×L2*9.8</t>
  </si>
  <si>
    <t>Ma3</t>
  </si>
  <si>
    <t>=W3×L3*9.8</t>
  </si>
  <si>
    <t>N・ｍ</t>
  </si>
  <si>
    <t>N・ｍ</t>
  </si>
  <si>
    <t>N・ｍ</t>
  </si>
  <si>
    <r>
      <t>風圧力：</t>
    </r>
    <r>
      <rPr>
        <sz val="10"/>
        <rFont val="ＭＳ Ｐゴシック"/>
        <family val="3"/>
      </rPr>
      <t>P＝C×q×dc/cosθ2</t>
    </r>
  </si>
  <si>
    <t>P=1.0×2.21×0.0092/1＝0.0203（kN/m）＝20.3　N/m</t>
  </si>
  <si>
    <r>
      <t>W=√（1.23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+20.3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）＝20.34</t>
    </r>
  </si>
  <si>
    <t>　＝</t>
  </si>
  <si>
    <t>N</t>
  </si>
  <si>
    <t>Mc=</t>
  </si>
  <si>
    <t>=</t>
  </si>
  <si>
    <t>ΣM</t>
  </si>
  <si>
    <t>＝Ma+Mb+Mc＝</t>
  </si>
  <si>
    <t>σ=</t>
  </si>
  <si>
    <t>ΣM</t>
  </si>
  <si>
    <r>
      <t>σa　（＝235N/mm</t>
    </r>
    <r>
      <rPr>
        <b/>
        <vertAlign val="super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）</t>
    </r>
  </si>
  <si>
    <t>σ＝</t>
  </si>
  <si>
    <t>Pu</t>
  </si>
  <si>
    <t>Au</t>
  </si>
  <si>
    <r>
      <t xml:space="preserve">         </t>
    </r>
    <r>
      <rPr>
        <sz val="11"/>
        <color indexed="8"/>
        <rFont val="ＭＳ Ｐゴシック"/>
        <family val="3"/>
      </rPr>
      <t>Mp＝C１ × q 1  × A１ × h１/２=</t>
    </r>
  </si>
  <si>
    <t>＝C1×（ｑ１×1000）×（A1÷10000）×ｈ1/2</t>
  </si>
  <si>
    <t>街路灯支柱の強度計算書</t>
  </si>
  <si>
    <r>
      <t>cm</t>
    </r>
    <r>
      <rPr>
        <b/>
        <vertAlign val="superscript"/>
        <sz val="11"/>
        <rFont val="ＭＳ Ｐゴシック"/>
        <family val="3"/>
      </rPr>
      <t>3</t>
    </r>
  </si>
  <si>
    <r>
      <t>cm</t>
    </r>
    <r>
      <rPr>
        <b/>
        <vertAlign val="superscript"/>
        <sz val="11"/>
        <rFont val="ＭＳ Ｐゴシック"/>
        <family val="3"/>
      </rPr>
      <t>2</t>
    </r>
  </si>
  <si>
    <r>
      <t>N/mm</t>
    </r>
    <r>
      <rPr>
        <b/>
        <vertAlign val="superscript"/>
        <sz val="11"/>
        <rFont val="ＭＳ Ｐゴシック"/>
        <family val="3"/>
      </rPr>
      <t>2</t>
    </r>
  </si>
  <si>
    <r>
      <t>mm</t>
    </r>
    <r>
      <rPr>
        <b/>
        <vertAlign val="superscript"/>
        <sz val="11"/>
        <rFont val="ＭＳ Ｐゴシック"/>
        <family val="3"/>
      </rPr>
      <t>2</t>
    </r>
  </si>
  <si>
    <r>
      <t>cm</t>
    </r>
    <r>
      <rPr>
        <b/>
        <vertAlign val="superscript"/>
        <sz val="11"/>
        <rFont val="ＭＳ Ｐゴシック"/>
        <family val="3"/>
      </rPr>
      <t>2</t>
    </r>
  </si>
  <si>
    <r>
      <t>cm</t>
    </r>
    <r>
      <rPr>
        <b/>
        <vertAlign val="superscript"/>
        <sz val="11"/>
        <rFont val="ＭＳ Ｐゴシック"/>
        <family val="3"/>
      </rPr>
      <t>3</t>
    </r>
  </si>
  <si>
    <r>
      <t>N/mm</t>
    </r>
    <r>
      <rPr>
        <b/>
        <vertAlign val="superscript"/>
        <sz val="11"/>
        <rFont val="ＭＳ Ｐゴシック"/>
        <family val="3"/>
      </rPr>
      <t>2</t>
    </r>
  </si>
  <si>
    <r>
      <t>mm</t>
    </r>
    <r>
      <rPr>
        <b/>
        <vertAlign val="superscript"/>
        <sz val="11"/>
        <rFont val="ＭＳ Ｐゴシック"/>
        <family val="3"/>
      </rPr>
      <t>2</t>
    </r>
  </si>
  <si>
    <t>上支柱</t>
  </si>
  <si>
    <t>合計</t>
  </si>
  <si>
    <t>アーム</t>
  </si>
  <si>
    <t>見附面積</t>
  </si>
  <si>
    <t>※１kgf=９．８N</t>
  </si>
  <si>
    <r>
      <t>T=20.34×L1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/（8×0.05×L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</si>
  <si>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r>
      <t>架線張力：</t>
    </r>
    <r>
      <rPr>
        <sz val="10"/>
        <rFont val="ＭＳ Ｐゴシック"/>
        <family val="3"/>
      </rPr>
      <t>T(N)=W×L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／（８×ｆ×Ｌ1）</t>
    </r>
  </si>
  <si>
    <r>
      <t>T=20.34×L1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/（8×0.05×L1）</t>
    </r>
  </si>
  <si>
    <t>※１ｋｇｆ=９．８Ｎ</t>
  </si>
  <si>
    <t>断面計数</t>
  </si>
  <si>
    <t>Z</t>
  </si>
  <si>
    <t>＝</t>
  </si>
  <si>
    <t>π/32 *</t>
  </si>
  <si>
    <t>｛ D＾4－（D－２・ｔ）＾4/D｝</t>
  </si>
  <si>
    <t xml:space="preserve">　D ＝ </t>
  </si>
  <si>
    <t>(根元径)</t>
  </si>
  <si>
    <t xml:space="preserve">　ｔ ＝ </t>
  </si>
  <si>
    <t>(先端板厚)</t>
  </si>
  <si>
    <t>受圧面積</t>
  </si>
  <si>
    <t>・・・政投影面積</t>
  </si>
  <si>
    <t>A</t>
  </si>
  <si>
    <t>＝</t>
  </si>
  <si>
    <t xml:space="preserve"> D * ｈ1</t>
  </si>
  <si>
    <t xml:space="preserve">　D ＝ </t>
  </si>
  <si>
    <t>同　上</t>
  </si>
  <si>
    <t xml:space="preserve">　ｈ ＝ </t>
  </si>
  <si>
    <t>(高さ)</t>
  </si>
  <si>
    <t>※自動計算</t>
  </si>
  <si>
    <t>（丸形：０．７，四角：１．３）</t>
  </si>
  <si>
    <t>※固定</t>
  </si>
  <si>
    <t>ここで行う強度計算において，ポール及び各付属物に作用する自重，風荷重及び架線張力による負荷の
合力が，鋼材の許容応力度σa2(一般に235N/mm2)を下回っているかを確認します。</t>
  </si>
  <si>
    <t>下記の支柱及び各取付物の形状・寸法等を入力すると，強度計算の結果が算出されます。</t>
  </si>
  <si>
    <r>
      <t>１．風速：V＝６０m/秒</t>
    </r>
    <r>
      <rPr>
        <sz val="11"/>
        <rFont val="ＭＳ Ｐゴシック"/>
        <family val="3"/>
      </rPr>
      <t>（最大瞬間風速)</t>
    </r>
  </si>
  <si>
    <t>②-2 下記受圧面積（添加物や柱の風を受ける面の面積）を確認する。</t>
  </si>
  <si>
    <t>（５）で求めた合計作用モーメント（ΣM)に対し、支持柱が耐えられるかを確認する。確認として、合計作用モーメントΣMを③で確認した断面係数Zで割り、支持柱に作用する曲げ応力度σ※４を算出し、その値が③-1で確認した材料の許容曲げ応力度σa※５以下であることを確認す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</si>
</sst>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.0_ "/>
    <numFmt numFmtId="179" formatCode="0_ ;[Red]\-0\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vertAlign val="superscript"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ＪＳＰゴシック"/>
      <family val="3"/>
    </font>
    <font>
      <b/>
      <vertAlign val="superscript"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Border="1" applyAlignment="1">
      <alignment vertical="center" textRotation="255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>
      <alignment horizontal="left" vertical="center" shrinkToFit="1"/>
    </xf>
    <xf numFmtId="38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81" fontId="16" fillId="0" borderId="0" xfId="49" applyNumberFormat="1" applyFont="1" applyAlignment="1">
      <alignment vertical="center"/>
    </xf>
    <xf numFmtId="181" fontId="16" fillId="0" borderId="0" xfId="0" applyNumberFormat="1" applyFont="1" applyAlignment="1">
      <alignment vertical="center"/>
    </xf>
    <xf numFmtId="181" fontId="16" fillId="0" borderId="0" xfId="0" applyNumberFormat="1" applyFont="1" applyAlignment="1">
      <alignment horizontal="right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0" fontId="24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38" fontId="17" fillId="0" borderId="0" xfId="49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Border="1" applyAlignment="1">
      <alignment vertical="center" textRotation="255" shrinkToFit="1"/>
    </xf>
    <xf numFmtId="180" fontId="7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0" fontId="16" fillId="0" borderId="0" xfId="0" applyNumberFormat="1" applyFont="1" applyAlignment="1">
      <alignment vertical="center"/>
    </xf>
    <xf numFmtId="177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1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0" fillId="34" borderId="0" xfId="0" applyFill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16" fillId="34" borderId="35" xfId="0" applyFont="1" applyFill="1" applyBorder="1" applyAlignment="1">
      <alignment vertical="center"/>
    </xf>
    <xf numFmtId="0" fontId="16" fillId="34" borderId="36" xfId="0" applyFont="1" applyFill="1" applyBorder="1" applyAlignment="1">
      <alignment vertical="center"/>
    </xf>
    <xf numFmtId="0" fontId="16" fillId="34" borderId="29" xfId="0" applyFont="1" applyFill="1" applyBorder="1" applyAlignment="1">
      <alignment vertical="center"/>
    </xf>
    <xf numFmtId="0" fontId="16" fillId="34" borderId="30" xfId="0" applyFont="1" applyFill="1" applyBorder="1" applyAlignment="1">
      <alignment vertical="center"/>
    </xf>
    <xf numFmtId="0" fontId="16" fillId="34" borderId="37" xfId="0" applyFont="1" applyFill="1" applyBorder="1" applyAlignment="1">
      <alignment vertical="center"/>
    </xf>
    <xf numFmtId="0" fontId="16" fillId="34" borderId="38" xfId="0" applyFont="1" applyFill="1" applyBorder="1" applyAlignment="1">
      <alignment vertical="center"/>
    </xf>
    <xf numFmtId="0" fontId="16" fillId="34" borderId="39" xfId="0" applyFont="1" applyFill="1" applyBorder="1" applyAlignment="1">
      <alignment vertical="center"/>
    </xf>
    <xf numFmtId="0" fontId="16" fillId="34" borderId="32" xfId="0" applyFont="1" applyFill="1" applyBorder="1" applyAlignment="1">
      <alignment vertical="center"/>
    </xf>
    <xf numFmtId="0" fontId="16" fillId="34" borderId="20" xfId="0" applyFont="1" applyFill="1" applyBorder="1" applyAlignment="1">
      <alignment horizontal="right" vertical="center"/>
    </xf>
    <xf numFmtId="0" fontId="16" fillId="34" borderId="32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vertical="center"/>
    </xf>
    <xf numFmtId="0" fontId="16" fillId="34" borderId="31" xfId="0" applyFont="1" applyFill="1" applyBorder="1" applyAlignment="1">
      <alignment vertical="center"/>
    </xf>
    <xf numFmtId="0" fontId="16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16" fillId="35" borderId="20" xfId="0" applyFont="1" applyFill="1" applyBorder="1" applyAlignment="1">
      <alignment vertical="center"/>
    </xf>
    <xf numFmtId="0" fontId="16" fillId="35" borderId="32" xfId="0" applyFont="1" applyFill="1" applyBorder="1" applyAlignment="1">
      <alignment vertical="center"/>
    </xf>
    <xf numFmtId="0" fontId="16" fillId="35" borderId="29" xfId="0" applyFont="1" applyFill="1" applyBorder="1" applyAlignment="1">
      <alignment vertical="center"/>
    </xf>
    <xf numFmtId="0" fontId="16" fillId="35" borderId="30" xfId="0" applyFont="1" applyFill="1" applyBorder="1" applyAlignment="1">
      <alignment vertical="center"/>
    </xf>
    <xf numFmtId="0" fontId="16" fillId="35" borderId="33" xfId="0" applyFont="1" applyFill="1" applyBorder="1" applyAlignment="1">
      <alignment vertical="center"/>
    </xf>
    <xf numFmtId="0" fontId="16" fillId="35" borderId="34" xfId="0" applyFont="1" applyFill="1" applyBorder="1" applyAlignment="1">
      <alignment vertical="center"/>
    </xf>
    <xf numFmtId="0" fontId="16" fillId="35" borderId="17" xfId="0" applyFont="1" applyFill="1" applyBorder="1" applyAlignment="1">
      <alignment vertical="center"/>
    </xf>
    <xf numFmtId="0" fontId="16" fillId="35" borderId="31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38" fontId="16" fillId="3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16" fillId="0" borderId="0" xfId="0" applyFont="1" applyAlignment="1">
      <alignment vertical="center"/>
    </xf>
    <xf numFmtId="0" fontId="0" fillId="0" borderId="15" xfId="0" applyFill="1" applyBorder="1" applyAlignment="1">
      <alignment vertical="center" textRotation="255" wrapText="1" shrinkToFit="1"/>
    </xf>
    <xf numFmtId="0" fontId="0" fillId="0" borderId="45" xfId="0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5" xfId="0" applyFill="1" applyBorder="1" applyAlignment="1">
      <alignment vertical="center" textRotation="255" shrinkToFit="1"/>
    </xf>
    <xf numFmtId="0" fontId="0" fillId="0" borderId="46" xfId="0" applyFill="1" applyBorder="1" applyAlignment="1">
      <alignment vertical="center" textRotation="255" shrinkToFi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16" fillId="3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6" fillId="34" borderId="40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16" fillId="3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34" borderId="47" xfId="0" applyFont="1" applyFill="1" applyBorder="1" applyAlignment="1">
      <alignment horizontal="right" vertical="center"/>
    </xf>
    <xf numFmtId="0" fontId="16" fillId="34" borderId="33" xfId="0" applyFont="1" applyFill="1" applyBorder="1" applyAlignment="1">
      <alignment horizontal="righ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37</xdr:row>
      <xdr:rowOff>0</xdr:rowOff>
    </xdr:from>
    <xdr:to>
      <xdr:col>2</xdr:col>
      <xdr:colOff>542925</xdr:colOff>
      <xdr:row>45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295400" y="8048625"/>
          <a:ext cx="0" cy="1533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47</xdr:row>
      <xdr:rowOff>9525</xdr:rowOff>
    </xdr:from>
    <xdr:to>
      <xdr:col>2</xdr:col>
      <xdr:colOff>533400</xdr:colOff>
      <xdr:row>50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285875" y="9915525"/>
          <a:ext cx="0" cy="971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52</xdr:row>
      <xdr:rowOff>0</xdr:rowOff>
    </xdr:from>
    <xdr:to>
      <xdr:col>2</xdr:col>
      <xdr:colOff>533400</xdr:colOff>
      <xdr:row>101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1257300" y="11277600"/>
          <a:ext cx="28575" cy="9782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133</xdr:row>
      <xdr:rowOff>28575</xdr:rowOff>
    </xdr:from>
    <xdr:to>
      <xdr:col>2</xdr:col>
      <xdr:colOff>485775</xdr:colOff>
      <xdr:row>137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38250" y="27832050"/>
          <a:ext cx="0" cy="1133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148</xdr:row>
      <xdr:rowOff>9525</xdr:rowOff>
    </xdr:from>
    <xdr:to>
      <xdr:col>5</xdr:col>
      <xdr:colOff>466725</xdr:colOff>
      <xdr:row>148</xdr:row>
      <xdr:rowOff>9525</xdr:rowOff>
    </xdr:to>
    <xdr:sp>
      <xdr:nvSpPr>
        <xdr:cNvPr id="5" name="Line 5"/>
        <xdr:cNvSpPr>
          <a:spLocks/>
        </xdr:cNvSpPr>
      </xdr:nvSpPr>
      <xdr:spPr>
        <a:xfrm>
          <a:off x="2733675" y="30832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</xdr:row>
      <xdr:rowOff>114300</xdr:rowOff>
    </xdr:from>
    <xdr:to>
      <xdr:col>13</xdr:col>
      <xdr:colOff>200025</xdr:colOff>
      <xdr:row>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00075" y="666750"/>
          <a:ext cx="8277225" cy="15430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155</xdr:row>
      <xdr:rowOff>133350</xdr:rowOff>
    </xdr:from>
    <xdr:to>
      <xdr:col>14</xdr:col>
      <xdr:colOff>0</xdr:colOff>
      <xdr:row>157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142875" y="32365950"/>
          <a:ext cx="8934450" cy="7810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162</xdr:row>
      <xdr:rowOff>9525</xdr:rowOff>
    </xdr:from>
    <xdr:to>
      <xdr:col>2</xdr:col>
      <xdr:colOff>371475</xdr:colOff>
      <xdr:row>181</xdr:row>
      <xdr:rowOff>0</xdr:rowOff>
    </xdr:to>
    <xdr:sp>
      <xdr:nvSpPr>
        <xdr:cNvPr id="8" name="Line 8"/>
        <xdr:cNvSpPr>
          <a:spLocks/>
        </xdr:cNvSpPr>
      </xdr:nvSpPr>
      <xdr:spPr>
        <a:xfrm>
          <a:off x="1123950" y="34013775"/>
          <a:ext cx="0" cy="3314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166</xdr:row>
      <xdr:rowOff>9525</xdr:rowOff>
    </xdr:from>
    <xdr:to>
      <xdr:col>6</xdr:col>
      <xdr:colOff>523875</xdr:colOff>
      <xdr:row>166</xdr:row>
      <xdr:rowOff>9525</xdr:rowOff>
    </xdr:to>
    <xdr:sp>
      <xdr:nvSpPr>
        <xdr:cNvPr id="9" name="Line 9"/>
        <xdr:cNvSpPr>
          <a:spLocks/>
        </xdr:cNvSpPr>
      </xdr:nvSpPr>
      <xdr:spPr>
        <a:xfrm>
          <a:off x="3400425" y="34709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169</xdr:row>
      <xdr:rowOff>57150</xdr:rowOff>
    </xdr:from>
    <xdr:to>
      <xdr:col>9</xdr:col>
      <xdr:colOff>9525</xdr:colOff>
      <xdr:row>174</xdr:row>
      <xdr:rowOff>28575</xdr:rowOff>
    </xdr:to>
    <xdr:grpSp>
      <xdr:nvGrpSpPr>
        <xdr:cNvPr id="10" name="グループ化 4"/>
        <xdr:cNvGrpSpPr>
          <a:grpSpLocks/>
        </xdr:cNvGrpSpPr>
      </xdr:nvGrpSpPr>
      <xdr:grpSpPr>
        <a:xfrm>
          <a:off x="2581275" y="35271075"/>
          <a:ext cx="3486150" cy="876300"/>
          <a:chOff x="2698750" y="34823400"/>
          <a:chExt cx="3571875" cy="1162050"/>
        </a:xfrm>
        <a:solidFill>
          <a:srgbClr val="FFFFFF"/>
        </a:solidFill>
      </xdr:grpSpPr>
      <xdr:grpSp>
        <xdr:nvGrpSpPr>
          <xdr:cNvPr id="11" name="Group 10"/>
          <xdr:cNvGrpSpPr>
            <a:grpSpLocks noChangeAspect="1"/>
          </xdr:cNvGrpSpPr>
        </xdr:nvGrpSpPr>
        <xdr:grpSpPr>
          <a:xfrm>
            <a:off x="2698750" y="34823400"/>
            <a:ext cx="3571875" cy="1162050"/>
            <a:chOff x="269" y="1364"/>
            <a:chExt cx="418" cy="232"/>
          </a:xfrm>
          <a:solidFill>
            <a:srgbClr val="FFFFFF"/>
          </a:solidFill>
        </xdr:grpSpPr>
        <xdr:grpSp>
          <xdr:nvGrpSpPr>
            <xdr:cNvPr id="12" name="Group 11"/>
            <xdr:cNvGrpSpPr>
              <a:grpSpLocks noChangeAspect="1"/>
            </xdr:cNvGrpSpPr>
          </xdr:nvGrpSpPr>
          <xdr:grpSpPr>
            <a:xfrm>
              <a:off x="290" y="1387"/>
              <a:ext cx="314" cy="182"/>
              <a:chOff x="290" y="1387"/>
              <a:chExt cx="314" cy="182"/>
            </a:xfrm>
            <a:solidFill>
              <a:srgbClr val="FFFFFF"/>
            </a:solidFill>
          </xdr:grpSpPr>
          <xdr:sp>
            <xdr:nvSpPr>
              <xdr:cNvPr id="13" name="Rectangle 12"/>
              <xdr:cNvSpPr>
                <a:spLocks noChangeAspect="1"/>
              </xdr:cNvSpPr>
            </xdr:nvSpPr>
            <xdr:spPr>
              <a:xfrm>
                <a:off x="363" y="1468"/>
                <a:ext cx="241" cy="12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AutoShape 13"/>
              <xdr:cNvSpPr>
                <a:spLocks noChangeAspect="1"/>
              </xdr:cNvSpPr>
            </xdr:nvSpPr>
            <xdr:spPr>
              <a:xfrm rot="10800000">
                <a:off x="443" y="1398"/>
                <a:ext cx="77" cy="70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1402" y="21600"/>
                    </a:lnTo>
                    <a:lnTo>
                      <a:pt x="20198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Rectangle 14"/>
              <xdr:cNvSpPr>
                <a:spLocks noChangeAspect="1"/>
              </xdr:cNvSpPr>
            </xdr:nvSpPr>
            <xdr:spPr>
              <a:xfrm>
                <a:off x="394" y="1449"/>
                <a:ext cx="8" cy="97"/>
              </a:xfrm>
              <a:prstGeom prst="rect">
                <a:avLst/>
              </a:prstGeom>
              <a:solidFill>
                <a:srgbClr val="FF66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15"/>
              <xdr:cNvSpPr>
                <a:spLocks noChangeAspect="1"/>
              </xdr:cNvSpPr>
            </xdr:nvSpPr>
            <xdr:spPr>
              <a:xfrm>
                <a:off x="385" y="1459"/>
                <a:ext cx="28" cy="8"/>
              </a:xfrm>
              <a:prstGeom prst="rect">
                <a:avLst/>
              </a:prstGeom>
              <a:solidFill>
                <a:srgbClr val="FF99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6"/>
              <xdr:cNvSpPr>
                <a:spLocks noChangeAspect="1"/>
              </xdr:cNvSpPr>
            </xdr:nvSpPr>
            <xdr:spPr>
              <a:xfrm>
                <a:off x="551" y="1449"/>
                <a:ext cx="8" cy="9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Rectangle 17"/>
              <xdr:cNvSpPr>
                <a:spLocks noChangeAspect="1"/>
              </xdr:cNvSpPr>
            </xdr:nvSpPr>
            <xdr:spPr>
              <a:xfrm>
                <a:off x="542" y="1459"/>
                <a:ext cx="28" cy="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Text Box 18"/>
              <xdr:cNvSpPr txBox="1">
                <a:spLocks noChangeAspect="1" noChangeArrowheads="1"/>
              </xdr:cNvSpPr>
            </xdr:nvSpPr>
            <xdr:spPr>
              <a:xfrm>
                <a:off x="290" y="1388"/>
                <a:ext cx="83" cy="4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>
                <a:spAutoFit/>
              </a:bodyPr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検討するボルト</a:t>
                </a:r>
              </a:p>
            </xdr:txBody>
          </xdr:sp>
          <xdr:sp>
            <xdr:nvSpPr>
              <xdr:cNvPr id="20" name="Line 19"/>
              <xdr:cNvSpPr>
                <a:spLocks noChangeAspect="1"/>
              </xdr:cNvSpPr>
            </xdr:nvSpPr>
            <xdr:spPr>
              <a:xfrm>
                <a:off x="332" y="1417"/>
                <a:ext cx="54" cy="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Line 20"/>
              <xdr:cNvSpPr>
                <a:spLocks noChangeAspect="1"/>
              </xdr:cNvSpPr>
            </xdr:nvSpPr>
            <xdr:spPr>
              <a:xfrm>
                <a:off x="397" y="1556"/>
                <a:ext cx="20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Text Box 21"/>
              <xdr:cNvSpPr txBox="1">
                <a:spLocks noChangeAspect="1" noChangeArrowheads="1"/>
              </xdr:cNvSpPr>
            </xdr:nvSpPr>
            <xdr:spPr>
              <a:xfrm>
                <a:off x="493" y="1527"/>
                <a:ext cx="41" cy="4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>
                <a:spAutoFit/>
              </a:bodyPr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Lu</a:t>
                </a:r>
              </a:p>
            </xdr:txBody>
          </xdr:sp>
          <xdr:sp>
            <xdr:nvSpPr>
              <xdr:cNvPr id="23" name="Line 22"/>
              <xdr:cNvSpPr>
                <a:spLocks noChangeAspect="1"/>
              </xdr:cNvSpPr>
            </xdr:nvSpPr>
            <xdr:spPr>
              <a:xfrm flipH="1">
                <a:off x="443" y="1398"/>
                <a:ext cx="4" cy="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3"/>
              <xdr:cNvSpPr>
                <a:spLocks noChangeAspect="1"/>
              </xdr:cNvSpPr>
            </xdr:nvSpPr>
            <xdr:spPr>
              <a:xfrm>
                <a:off x="514" y="1397"/>
                <a:ext cx="7" cy="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4"/>
              <xdr:cNvSpPr>
                <a:spLocks noChangeAspect="1"/>
              </xdr:cNvSpPr>
            </xdr:nvSpPr>
            <xdr:spPr>
              <a:xfrm>
                <a:off x="602" y="1483"/>
                <a:ext cx="0" cy="8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5"/>
              <xdr:cNvSpPr>
                <a:spLocks noChangeAspect="1"/>
              </xdr:cNvSpPr>
            </xdr:nvSpPr>
            <xdr:spPr>
              <a:xfrm>
                <a:off x="398" y="1548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7" name="Rectangle 26"/>
            <xdr:cNvSpPr>
              <a:spLocks noChangeAspect="1"/>
            </xdr:cNvSpPr>
          </xdr:nvSpPr>
          <xdr:spPr>
            <a:xfrm>
              <a:off x="269" y="1364"/>
              <a:ext cx="418" cy="232"/>
            </a:xfrm>
            <a:prstGeom prst="rect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8" name="Text Box 49"/>
          <xdr:cNvSpPr txBox="1">
            <a:spLocks noChangeArrowheads="1"/>
          </xdr:cNvSpPr>
        </xdr:nvSpPr>
        <xdr:spPr>
          <a:xfrm>
            <a:off x="5636617" y="35117108"/>
            <a:ext cx="390227" cy="3337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基点</a:t>
            </a:r>
          </a:p>
        </xdr:txBody>
      </xdr:sp>
      <xdr:sp>
        <xdr:nvSpPr>
          <xdr:cNvPr id="29" name="Line 50"/>
          <xdr:cNvSpPr>
            <a:spLocks/>
          </xdr:cNvSpPr>
        </xdr:nvSpPr>
        <xdr:spPr>
          <a:xfrm flipH="1">
            <a:off x="5559822" y="35251906"/>
            <a:ext cx="66973" cy="1173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148</xdr:row>
      <xdr:rowOff>0</xdr:rowOff>
    </xdr:from>
    <xdr:to>
      <xdr:col>7</xdr:col>
      <xdr:colOff>371475</xdr:colOff>
      <xdr:row>148</xdr:row>
      <xdr:rowOff>0</xdr:rowOff>
    </xdr:to>
    <xdr:sp>
      <xdr:nvSpPr>
        <xdr:cNvPr id="30" name="Line 51"/>
        <xdr:cNvSpPr>
          <a:spLocks/>
        </xdr:cNvSpPr>
      </xdr:nvSpPr>
      <xdr:spPr>
        <a:xfrm>
          <a:off x="3590925" y="3083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147</xdr:row>
      <xdr:rowOff>85725</xdr:rowOff>
    </xdr:from>
    <xdr:to>
      <xdr:col>8</xdr:col>
      <xdr:colOff>104775</xdr:colOff>
      <xdr:row>148</xdr:row>
      <xdr:rowOff>123825</xdr:rowOff>
    </xdr:to>
    <xdr:sp>
      <xdr:nvSpPr>
        <xdr:cNvPr id="31" name="Text Box 53"/>
        <xdr:cNvSpPr txBox="1">
          <a:spLocks noChangeArrowheads="1"/>
        </xdr:cNvSpPr>
      </xdr:nvSpPr>
      <xdr:spPr>
        <a:xfrm>
          <a:off x="4419600" y="3074670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6</xdr:col>
      <xdr:colOff>38100</xdr:colOff>
      <xdr:row>147</xdr:row>
      <xdr:rowOff>85725</xdr:rowOff>
    </xdr:from>
    <xdr:to>
      <xdr:col>6</xdr:col>
      <xdr:colOff>419100</xdr:colOff>
      <xdr:row>148</xdr:row>
      <xdr:rowOff>123825</xdr:rowOff>
    </xdr:to>
    <xdr:sp>
      <xdr:nvSpPr>
        <xdr:cNvPr id="32" name="Text Box 55"/>
        <xdr:cNvSpPr txBox="1">
          <a:spLocks noChangeArrowheads="1"/>
        </xdr:cNvSpPr>
      </xdr:nvSpPr>
      <xdr:spPr>
        <a:xfrm>
          <a:off x="3267075" y="307467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7</xdr:col>
      <xdr:colOff>276225</xdr:colOff>
      <xdr:row>165</xdr:row>
      <xdr:rowOff>85725</xdr:rowOff>
    </xdr:from>
    <xdr:to>
      <xdr:col>7</xdr:col>
      <xdr:colOff>657225</xdr:colOff>
      <xdr:row>166</xdr:row>
      <xdr:rowOff>123825</xdr:rowOff>
    </xdr:to>
    <xdr:sp>
      <xdr:nvSpPr>
        <xdr:cNvPr id="33" name="Text Box 57"/>
        <xdr:cNvSpPr txBox="1">
          <a:spLocks noChangeArrowheads="1"/>
        </xdr:cNvSpPr>
      </xdr:nvSpPr>
      <xdr:spPr>
        <a:xfrm>
          <a:off x="4181475" y="3461385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8</xdr:col>
      <xdr:colOff>76200</xdr:colOff>
      <xdr:row>166</xdr:row>
      <xdr:rowOff>0</xdr:rowOff>
    </xdr:from>
    <xdr:to>
      <xdr:col>9</xdr:col>
      <xdr:colOff>9525</xdr:colOff>
      <xdr:row>166</xdr:row>
      <xdr:rowOff>0</xdr:rowOff>
    </xdr:to>
    <xdr:sp>
      <xdr:nvSpPr>
        <xdr:cNvPr id="34" name="Line 58"/>
        <xdr:cNvSpPr>
          <a:spLocks/>
        </xdr:cNvSpPr>
      </xdr:nvSpPr>
      <xdr:spPr>
        <a:xfrm>
          <a:off x="4676775" y="3469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165</xdr:row>
      <xdr:rowOff>76200</xdr:rowOff>
    </xdr:from>
    <xdr:to>
      <xdr:col>9</xdr:col>
      <xdr:colOff>304800</xdr:colOff>
      <xdr:row>166</xdr:row>
      <xdr:rowOff>114300</xdr:rowOff>
    </xdr:to>
    <xdr:sp>
      <xdr:nvSpPr>
        <xdr:cNvPr id="35" name="Text Box 59"/>
        <xdr:cNvSpPr txBox="1">
          <a:spLocks noChangeArrowheads="1"/>
        </xdr:cNvSpPr>
      </xdr:nvSpPr>
      <xdr:spPr>
        <a:xfrm>
          <a:off x="6143625" y="346043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10</xdr:col>
      <xdr:colOff>695325</xdr:colOff>
      <xdr:row>165</xdr:row>
      <xdr:rowOff>76200</xdr:rowOff>
    </xdr:from>
    <xdr:to>
      <xdr:col>11</xdr:col>
      <xdr:colOff>152400</xdr:colOff>
      <xdr:row>167</xdr:row>
      <xdr:rowOff>0</xdr:rowOff>
    </xdr:to>
    <xdr:sp>
      <xdr:nvSpPr>
        <xdr:cNvPr id="36" name="Text Box 60"/>
        <xdr:cNvSpPr txBox="1">
          <a:spLocks noChangeArrowheads="1"/>
        </xdr:cNvSpPr>
      </xdr:nvSpPr>
      <xdr:spPr>
        <a:xfrm>
          <a:off x="7734300" y="3460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</a:p>
      </xdr:txBody>
    </xdr:sp>
    <xdr:clientData/>
  </xdr:twoCellAnchor>
  <xdr:twoCellAnchor>
    <xdr:from>
      <xdr:col>7</xdr:col>
      <xdr:colOff>571500</xdr:colOff>
      <xdr:row>185</xdr:row>
      <xdr:rowOff>85725</xdr:rowOff>
    </xdr:from>
    <xdr:to>
      <xdr:col>8</xdr:col>
      <xdr:colOff>95250</xdr:colOff>
      <xdr:row>186</xdr:row>
      <xdr:rowOff>123825</xdr:rowOff>
    </xdr:to>
    <xdr:sp>
      <xdr:nvSpPr>
        <xdr:cNvPr id="37" name="Text Box 61"/>
        <xdr:cNvSpPr txBox="1">
          <a:spLocks noChangeArrowheads="1"/>
        </xdr:cNvSpPr>
      </xdr:nvSpPr>
      <xdr:spPr>
        <a:xfrm>
          <a:off x="4476750" y="3821430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2</xdr:col>
      <xdr:colOff>485775</xdr:colOff>
      <xdr:row>103</xdr:row>
      <xdr:rowOff>66675</xdr:rowOff>
    </xdr:from>
    <xdr:to>
      <xdr:col>2</xdr:col>
      <xdr:colOff>485775</xdr:colOff>
      <xdr:row>131</xdr:row>
      <xdr:rowOff>0</xdr:rowOff>
    </xdr:to>
    <xdr:sp>
      <xdr:nvSpPr>
        <xdr:cNvPr id="38" name="Line 63"/>
        <xdr:cNvSpPr>
          <a:spLocks/>
        </xdr:cNvSpPr>
      </xdr:nvSpPr>
      <xdr:spPr>
        <a:xfrm flipH="1">
          <a:off x="1238250" y="21516975"/>
          <a:ext cx="0" cy="5848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8</xdr:col>
      <xdr:colOff>361950</xdr:colOff>
      <xdr:row>26</xdr:row>
      <xdr:rowOff>28575</xdr:rowOff>
    </xdr:to>
    <xdr:sp>
      <xdr:nvSpPr>
        <xdr:cNvPr id="39" name="Text Box 98"/>
        <xdr:cNvSpPr txBox="1">
          <a:spLocks noChangeArrowheads="1"/>
        </xdr:cNvSpPr>
      </xdr:nvSpPr>
      <xdr:spPr>
        <a:xfrm>
          <a:off x="3238500" y="5734050"/>
          <a:ext cx="172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柱がボルト固定の場合</a:t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8</xdr:col>
      <xdr:colOff>352425</xdr:colOff>
      <xdr:row>29</xdr:row>
      <xdr:rowOff>28575</xdr:rowOff>
    </xdr:to>
    <xdr:sp>
      <xdr:nvSpPr>
        <xdr:cNvPr id="40" name="Text Box 99"/>
        <xdr:cNvSpPr txBox="1">
          <a:spLocks noChangeArrowheads="1"/>
        </xdr:cNvSpPr>
      </xdr:nvSpPr>
      <xdr:spPr>
        <a:xfrm>
          <a:off x="3228975" y="6305550"/>
          <a:ext cx="172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柱の架線がある場合</a:t>
          </a:r>
        </a:p>
      </xdr:txBody>
    </xdr:sp>
    <xdr:clientData/>
  </xdr:twoCellAnchor>
  <xdr:twoCellAnchor>
    <xdr:from>
      <xdr:col>4</xdr:col>
      <xdr:colOff>485775</xdr:colOff>
      <xdr:row>119</xdr:row>
      <xdr:rowOff>76200</xdr:rowOff>
    </xdr:from>
    <xdr:to>
      <xdr:col>12</xdr:col>
      <xdr:colOff>47625</xdr:colOff>
      <xdr:row>125</xdr:row>
      <xdr:rowOff>133350</xdr:rowOff>
    </xdr:to>
    <xdr:grpSp>
      <xdr:nvGrpSpPr>
        <xdr:cNvPr id="41" name="Group 101"/>
        <xdr:cNvGrpSpPr>
          <a:grpSpLocks/>
        </xdr:cNvGrpSpPr>
      </xdr:nvGrpSpPr>
      <xdr:grpSpPr>
        <a:xfrm>
          <a:off x="2505075" y="25336500"/>
          <a:ext cx="5648325" cy="1143000"/>
          <a:chOff x="240" y="2496"/>
          <a:chExt cx="481" cy="201"/>
        </a:xfrm>
        <a:solidFill>
          <a:srgbClr val="FFFFFF"/>
        </a:solidFill>
      </xdr:grpSpPr>
      <xdr:sp>
        <xdr:nvSpPr>
          <xdr:cNvPr id="42" name="Line 67"/>
          <xdr:cNvSpPr>
            <a:spLocks noChangeAspect="1"/>
          </xdr:cNvSpPr>
        </xdr:nvSpPr>
        <xdr:spPr>
          <a:xfrm>
            <a:off x="261" y="2542"/>
            <a:ext cx="0" cy="12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73"/>
          <xdr:cNvSpPr txBox="1">
            <a:spLocks noChangeAspect="1" noChangeArrowheads="1"/>
          </xdr:cNvSpPr>
        </xdr:nvSpPr>
        <xdr:spPr>
          <a:xfrm>
            <a:off x="240" y="2555"/>
            <a:ext cx="27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27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架線取付位置：ｈ１’</a:t>
            </a:r>
          </a:p>
        </xdr:txBody>
      </xdr:sp>
      <xdr:sp>
        <xdr:nvSpPr>
          <xdr:cNvPr id="44" name="Text Box 74"/>
          <xdr:cNvSpPr txBox="1">
            <a:spLocks noChangeAspect="1" noChangeArrowheads="1"/>
          </xdr:cNvSpPr>
        </xdr:nvSpPr>
        <xdr:spPr>
          <a:xfrm>
            <a:off x="501" y="2496"/>
            <a:ext cx="1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架線の緩み：ｆ</a:t>
            </a:r>
          </a:p>
        </xdr:txBody>
      </xdr:sp>
      <xdr:sp>
        <xdr:nvSpPr>
          <xdr:cNvPr id="45" name="Text Box 81"/>
          <xdr:cNvSpPr txBox="1">
            <a:spLocks noChangeAspect="1" noChangeArrowheads="1"/>
          </xdr:cNvSpPr>
        </xdr:nvSpPr>
        <xdr:spPr>
          <a:xfrm>
            <a:off x="431" y="2640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柱間の距離：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L1</a:t>
            </a:r>
          </a:p>
        </xdr:txBody>
      </xdr:sp>
      <xdr:sp>
        <xdr:nvSpPr>
          <xdr:cNvPr id="46" name="Line 70"/>
          <xdr:cNvSpPr>
            <a:spLocks noChangeAspect="1"/>
          </xdr:cNvSpPr>
        </xdr:nvSpPr>
        <xdr:spPr>
          <a:xfrm flipV="1">
            <a:off x="242" y="2668"/>
            <a:ext cx="430" cy="0"/>
          </a:xfrm>
          <a:prstGeom prst="line">
            <a:avLst/>
          </a:prstGeom>
          <a:noFill/>
          <a:ln w="3810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71"/>
          <xdr:cNvSpPr>
            <a:spLocks noChangeAspect="1"/>
          </xdr:cNvSpPr>
        </xdr:nvSpPr>
        <xdr:spPr>
          <a:xfrm rot="10800000">
            <a:off x="278" y="2503"/>
            <a:ext cx="19" cy="164"/>
          </a:xfrm>
          <a:custGeom>
            <a:pathLst>
              <a:path h="21600" w="21600">
                <a:moveTo>
                  <a:pt x="0" y="0"/>
                </a:moveTo>
                <a:lnTo>
                  <a:pt x="5795" y="21600"/>
                </a:lnTo>
                <a:lnTo>
                  <a:pt x="15805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77"/>
          <xdr:cNvSpPr>
            <a:spLocks noChangeAspect="1"/>
          </xdr:cNvSpPr>
        </xdr:nvSpPr>
        <xdr:spPr>
          <a:xfrm>
            <a:off x="466" y="2563"/>
            <a:ext cx="0" cy="32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82"/>
          <xdr:cNvSpPr>
            <a:spLocks noChangeAspect="1"/>
          </xdr:cNvSpPr>
        </xdr:nvSpPr>
        <xdr:spPr>
          <a:xfrm>
            <a:off x="240" y="2485"/>
            <a:ext cx="505" cy="213"/>
          </a:xfrm>
          <a:prstGeom prst="rect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Text Box 83"/>
          <xdr:cNvSpPr txBox="1">
            <a:spLocks noChangeArrowheads="1"/>
          </xdr:cNvSpPr>
        </xdr:nvSpPr>
        <xdr:spPr>
          <a:xfrm>
            <a:off x="409" y="2595"/>
            <a:ext cx="15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架線重量による力：</a:t>
            </a:r>
            <a:r>
              <a: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W1</a:t>
            </a:r>
          </a:p>
        </xdr:txBody>
      </xdr:sp>
      <xdr:sp>
        <xdr:nvSpPr>
          <xdr:cNvPr id="51" name="AutoShape 86"/>
          <xdr:cNvSpPr>
            <a:spLocks noChangeAspect="1"/>
          </xdr:cNvSpPr>
        </xdr:nvSpPr>
        <xdr:spPr>
          <a:xfrm rot="10800000">
            <a:off x="638" y="2502"/>
            <a:ext cx="19" cy="164"/>
          </a:xfrm>
          <a:custGeom>
            <a:pathLst>
              <a:path h="21600" w="21600">
                <a:moveTo>
                  <a:pt x="0" y="0"/>
                </a:moveTo>
                <a:lnTo>
                  <a:pt x="5795" y="21600"/>
                </a:lnTo>
                <a:lnTo>
                  <a:pt x="15805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88"/>
          <xdr:cNvSpPr>
            <a:spLocks/>
          </xdr:cNvSpPr>
        </xdr:nvSpPr>
        <xdr:spPr>
          <a:xfrm>
            <a:off x="294" y="2541"/>
            <a:ext cx="347" cy="22"/>
          </a:xfrm>
          <a:custGeom>
            <a:pathLst>
              <a:path h="21" w="203">
                <a:moveTo>
                  <a:pt x="0" y="3"/>
                </a:moveTo>
                <a:cubicBezTo>
                  <a:pt x="34" y="12"/>
                  <a:pt x="69" y="21"/>
                  <a:pt x="103" y="21"/>
                </a:cubicBezTo>
                <a:cubicBezTo>
                  <a:pt x="137" y="21"/>
                  <a:pt x="170" y="10"/>
                  <a:pt x="20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78"/>
          <xdr:cNvSpPr>
            <a:spLocks noChangeAspect="1"/>
          </xdr:cNvSpPr>
        </xdr:nvSpPr>
        <xdr:spPr>
          <a:xfrm>
            <a:off x="289" y="2657"/>
            <a:ext cx="3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91"/>
          <xdr:cNvSpPr>
            <a:spLocks/>
          </xdr:cNvSpPr>
        </xdr:nvSpPr>
        <xdr:spPr>
          <a:xfrm>
            <a:off x="296" y="2542"/>
            <a:ext cx="34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93"/>
          <xdr:cNvSpPr>
            <a:spLocks/>
          </xdr:cNvSpPr>
        </xdr:nvSpPr>
        <xdr:spPr>
          <a:xfrm flipH="1">
            <a:off x="472" y="2517"/>
            <a:ext cx="46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95"/>
          <xdr:cNvSpPr>
            <a:spLocks/>
          </xdr:cNvSpPr>
        </xdr:nvSpPr>
        <xdr:spPr>
          <a:xfrm flipV="1">
            <a:off x="294" y="2541"/>
            <a:ext cx="49" cy="1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 Box 96"/>
          <xdr:cNvSpPr txBox="1">
            <a:spLocks noChangeArrowheads="1"/>
          </xdr:cNvSpPr>
        </xdr:nvSpPr>
        <xdr:spPr>
          <a:xfrm>
            <a:off x="309" y="2501"/>
            <a:ext cx="7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架線張力：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T</a:t>
            </a:r>
          </a:p>
        </xdr:txBody>
      </xdr:sp>
      <xdr:sp>
        <xdr:nvSpPr>
          <xdr:cNvPr id="58" name="Line 100"/>
          <xdr:cNvSpPr>
            <a:spLocks/>
          </xdr:cNvSpPr>
        </xdr:nvSpPr>
        <xdr:spPr>
          <a:xfrm>
            <a:off x="466" y="2541"/>
            <a:ext cx="1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428625</xdr:colOff>
      <xdr:row>412</xdr:row>
      <xdr:rowOff>38100</xdr:rowOff>
    </xdr:from>
    <xdr:to>
      <xdr:col>10</xdr:col>
      <xdr:colOff>228600</xdr:colOff>
      <xdr:row>412</xdr:row>
      <xdr:rowOff>38100</xdr:rowOff>
    </xdr:to>
    <xdr:sp>
      <xdr:nvSpPr>
        <xdr:cNvPr id="59" name="Line 102"/>
        <xdr:cNvSpPr>
          <a:spLocks/>
        </xdr:cNvSpPr>
      </xdr:nvSpPr>
      <xdr:spPr>
        <a:xfrm>
          <a:off x="6486525" y="77028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186</xdr:row>
      <xdr:rowOff>9525</xdr:rowOff>
    </xdr:from>
    <xdr:to>
      <xdr:col>5</xdr:col>
      <xdr:colOff>447675</xdr:colOff>
      <xdr:row>186</xdr:row>
      <xdr:rowOff>9525</xdr:rowOff>
    </xdr:to>
    <xdr:sp>
      <xdr:nvSpPr>
        <xdr:cNvPr id="60" name="Line 103"/>
        <xdr:cNvSpPr>
          <a:spLocks/>
        </xdr:cNvSpPr>
      </xdr:nvSpPr>
      <xdr:spPr>
        <a:xfrm>
          <a:off x="2714625" y="383095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185</xdr:row>
      <xdr:rowOff>76200</xdr:rowOff>
    </xdr:from>
    <xdr:to>
      <xdr:col>6</xdr:col>
      <xdr:colOff>171450</xdr:colOff>
      <xdr:row>186</xdr:row>
      <xdr:rowOff>114300</xdr:rowOff>
    </xdr:to>
    <xdr:sp>
      <xdr:nvSpPr>
        <xdr:cNvPr id="61" name="Text Box 104"/>
        <xdr:cNvSpPr txBox="1">
          <a:spLocks noChangeArrowheads="1"/>
        </xdr:cNvSpPr>
      </xdr:nvSpPr>
      <xdr:spPr>
        <a:xfrm>
          <a:off x="3181350" y="382047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6</xdr:col>
      <xdr:colOff>257175</xdr:colOff>
      <xdr:row>186</xdr:row>
      <xdr:rowOff>0</xdr:rowOff>
    </xdr:from>
    <xdr:to>
      <xdr:col>7</xdr:col>
      <xdr:colOff>361950</xdr:colOff>
      <xdr:row>186</xdr:row>
      <xdr:rowOff>0</xdr:rowOff>
    </xdr:to>
    <xdr:sp>
      <xdr:nvSpPr>
        <xdr:cNvPr id="62" name="Line 105"/>
        <xdr:cNvSpPr>
          <a:spLocks/>
        </xdr:cNvSpPr>
      </xdr:nvSpPr>
      <xdr:spPr>
        <a:xfrm>
          <a:off x="3486150" y="383000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123825</xdr:colOff>
      <xdr:row>7</xdr:row>
      <xdr:rowOff>161925</xdr:rowOff>
    </xdr:from>
    <xdr:ext cx="7058025" cy="361950"/>
    <xdr:sp>
      <xdr:nvSpPr>
        <xdr:cNvPr id="63" name="テキスト ボックス 1"/>
        <xdr:cNvSpPr>
          <a:spLocks/>
        </xdr:cNvSpPr>
      </xdr:nvSpPr>
      <xdr:spPr>
        <a:xfrm>
          <a:off x="571500" y="2276475"/>
          <a:ext cx="7058025" cy="361950"/>
        </a:xfrm>
        <a:prstGeom prst="round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（１）根本と先端の径が異なる場合</a:t>
          </a:r>
        </a:p>
      </xdr:txBody>
    </xdr:sp>
    <xdr:clientData/>
  </xdr:oneCellAnchor>
  <xdr:twoCellAnchor>
    <xdr:from>
      <xdr:col>6</xdr:col>
      <xdr:colOff>28575</xdr:colOff>
      <xdr:row>90</xdr:row>
      <xdr:rowOff>114300</xdr:rowOff>
    </xdr:from>
    <xdr:to>
      <xdr:col>8</xdr:col>
      <xdr:colOff>457200</xdr:colOff>
      <xdr:row>98</xdr:row>
      <xdr:rowOff>57150</xdr:rowOff>
    </xdr:to>
    <xdr:grpSp>
      <xdr:nvGrpSpPr>
        <xdr:cNvPr id="64" name="Group 28"/>
        <xdr:cNvGrpSpPr>
          <a:grpSpLocks/>
        </xdr:cNvGrpSpPr>
      </xdr:nvGrpSpPr>
      <xdr:grpSpPr>
        <a:xfrm>
          <a:off x="3257550" y="19135725"/>
          <a:ext cx="1800225" cy="1390650"/>
          <a:chOff x="408" y="802"/>
          <a:chExt cx="169" cy="235"/>
        </a:xfrm>
        <a:solidFill>
          <a:srgbClr val="FFFFFF"/>
        </a:solidFill>
      </xdr:grpSpPr>
      <xdr:grpSp>
        <xdr:nvGrpSpPr>
          <xdr:cNvPr id="65" name="Group 29"/>
          <xdr:cNvGrpSpPr>
            <a:grpSpLocks/>
          </xdr:cNvGrpSpPr>
        </xdr:nvGrpSpPr>
        <xdr:grpSpPr>
          <a:xfrm>
            <a:off x="408" y="802"/>
            <a:ext cx="169" cy="235"/>
            <a:chOff x="380" y="444"/>
            <a:chExt cx="169" cy="235"/>
          </a:xfrm>
          <a:solidFill>
            <a:srgbClr val="FFFFFF"/>
          </a:solidFill>
        </xdr:grpSpPr>
        <xdr:sp>
          <xdr:nvSpPr>
            <xdr:cNvPr id="66" name="Line 30"/>
            <xdr:cNvSpPr>
              <a:spLocks noChangeAspect="1"/>
            </xdr:cNvSpPr>
          </xdr:nvSpPr>
          <xdr:spPr>
            <a:xfrm flipV="1">
              <a:off x="394" y="480"/>
              <a:ext cx="46" cy="0"/>
            </a:xfrm>
            <a:prstGeom prst="line">
              <a:avLst/>
            </a:prstGeom>
            <a:noFill/>
            <a:ln w="38100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31"/>
            <xdr:cNvSpPr>
              <a:spLocks noChangeAspect="1"/>
            </xdr:cNvSpPr>
          </xdr:nvSpPr>
          <xdr:spPr>
            <a:xfrm>
              <a:off x="409" y="483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Line 32"/>
            <xdr:cNvSpPr>
              <a:spLocks noChangeAspect="1"/>
            </xdr:cNvSpPr>
          </xdr:nvSpPr>
          <xdr:spPr>
            <a:xfrm flipH="1" flipV="1">
              <a:off x="448" y="628"/>
              <a:ext cx="21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Text Box 33"/>
            <xdr:cNvSpPr txBox="1">
              <a:spLocks noChangeAspect="1" noChangeArrowheads="1"/>
            </xdr:cNvSpPr>
          </xdr:nvSpPr>
          <xdr:spPr>
            <a:xfrm>
              <a:off x="478" y="652"/>
              <a:ext cx="7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支持柱の基準点</a:t>
              </a:r>
            </a:p>
          </xdr:txBody>
        </xdr:sp>
        <xdr:sp>
          <xdr:nvSpPr>
            <xdr:cNvPr id="70" name="Line 34"/>
            <xdr:cNvSpPr>
              <a:spLocks noChangeAspect="1"/>
            </xdr:cNvSpPr>
          </xdr:nvSpPr>
          <xdr:spPr>
            <a:xfrm flipV="1">
              <a:off x="382" y="627"/>
              <a:ext cx="142" cy="0"/>
            </a:xfrm>
            <a:prstGeom prst="line">
              <a:avLst/>
            </a:prstGeom>
            <a:noFill/>
            <a:ln w="38100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AutoShape 35"/>
            <xdr:cNvSpPr>
              <a:spLocks noChangeAspect="1"/>
            </xdr:cNvSpPr>
          </xdr:nvSpPr>
          <xdr:spPr>
            <a:xfrm rot="10800000">
              <a:off x="435" y="451"/>
              <a:ext cx="22" cy="176"/>
            </a:xfrm>
            <a:custGeom>
              <a:pathLst>
                <a:path h="21600" w="21600">
                  <a:moveTo>
                    <a:pt x="0" y="0"/>
                  </a:moveTo>
                  <a:lnTo>
                    <a:pt x="5795" y="21600"/>
                  </a:lnTo>
                  <a:lnTo>
                    <a:pt x="15805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Oval 36"/>
            <xdr:cNvSpPr>
              <a:spLocks noChangeAspect="1"/>
            </xdr:cNvSpPr>
          </xdr:nvSpPr>
          <xdr:spPr>
            <a:xfrm>
              <a:off x="444" y="624"/>
              <a:ext cx="5" cy="5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Text Box 37"/>
            <xdr:cNvSpPr txBox="1">
              <a:spLocks noChangeAspect="1" noChangeArrowheads="1"/>
            </xdr:cNvSpPr>
          </xdr:nvSpPr>
          <xdr:spPr>
            <a:xfrm>
              <a:off x="386" y="503"/>
              <a:ext cx="15" cy="1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 vert="vert27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風荷重の場合の距離</a:t>
              </a:r>
            </a:p>
          </xdr:txBody>
        </xdr:sp>
        <xdr:sp>
          <xdr:nvSpPr>
            <xdr:cNvPr id="74" name="Text Box 38"/>
            <xdr:cNvSpPr txBox="1">
              <a:spLocks noChangeAspect="1" noChangeArrowheads="1"/>
            </xdr:cNvSpPr>
          </xdr:nvSpPr>
          <xdr:spPr>
            <a:xfrm>
              <a:off x="380" y="444"/>
              <a:ext cx="38" cy="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風荷重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</a:t>
              </a:r>
            </a:p>
          </xdr:txBody>
        </xdr:sp>
        <xdr:sp>
          <xdr:nvSpPr>
            <xdr:cNvPr id="75" name="Line 39"/>
            <xdr:cNvSpPr>
              <a:spLocks noChangeAspect="1"/>
            </xdr:cNvSpPr>
          </xdr:nvSpPr>
          <xdr:spPr>
            <a:xfrm>
              <a:off x="455" y="480"/>
              <a:ext cx="3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Rectangle 40"/>
            <xdr:cNvSpPr>
              <a:spLocks noChangeAspect="1"/>
            </xdr:cNvSpPr>
          </xdr:nvSpPr>
          <xdr:spPr>
            <a:xfrm>
              <a:off x="488" y="471"/>
              <a:ext cx="34" cy="19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Line 41"/>
            <xdr:cNvSpPr>
              <a:spLocks noChangeAspect="1"/>
            </xdr:cNvSpPr>
          </xdr:nvSpPr>
          <xdr:spPr>
            <a:xfrm>
              <a:off x="504" y="481"/>
              <a:ext cx="0" cy="30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Line 42"/>
            <xdr:cNvSpPr>
              <a:spLocks noChangeAspect="1"/>
            </xdr:cNvSpPr>
          </xdr:nvSpPr>
          <xdr:spPr>
            <a:xfrm>
              <a:off x="449" y="505"/>
              <a:ext cx="52" cy="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Line 43"/>
            <xdr:cNvSpPr>
              <a:spLocks noChangeAspect="1"/>
            </xdr:cNvSpPr>
          </xdr:nvSpPr>
          <xdr:spPr>
            <a:xfrm>
              <a:off x="446" y="433"/>
              <a:ext cx="0" cy="2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Line 44"/>
            <xdr:cNvSpPr>
              <a:spLocks noChangeAspect="1"/>
            </xdr:cNvSpPr>
          </xdr:nvSpPr>
          <xdr:spPr>
            <a:xfrm flipH="1" flipV="1">
              <a:off x="488" y="504"/>
              <a:ext cx="18" cy="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Text Box 45"/>
            <xdr:cNvSpPr txBox="1">
              <a:spLocks noChangeAspect="1" noChangeArrowheads="1"/>
            </xdr:cNvSpPr>
          </xdr:nvSpPr>
          <xdr:spPr>
            <a:xfrm>
              <a:off x="479" y="569"/>
              <a:ext cx="12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添加物の重量の場合の距離</a:t>
              </a:r>
            </a:p>
          </xdr:txBody>
        </xdr:sp>
        <xdr:sp>
          <xdr:nvSpPr>
            <xdr:cNvPr id="82" name="Rectangle 46"/>
            <xdr:cNvSpPr>
              <a:spLocks noChangeAspect="1"/>
            </xdr:cNvSpPr>
          </xdr:nvSpPr>
          <xdr:spPr>
            <a:xfrm>
              <a:off x="380" y="420"/>
              <a:ext cx="272" cy="258"/>
            </a:xfrm>
            <a:prstGeom prst="rect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3" name="Text Box 47"/>
          <xdr:cNvSpPr txBox="1">
            <a:spLocks noChangeArrowheads="1"/>
          </xdr:cNvSpPr>
        </xdr:nvSpPr>
        <xdr:spPr>
          <a:xfrm>
            <a:off x="490" y="858"/>
            <a:ext cx="21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L</a:t>
            </a:r>
          </a:p>
        </xdr:txBody>
      </xdr:sp>
      <xdr:sp>
        <xdr:nvSpPr>
          <xdr:cNvPr id="84" name="Text Box 48"/>
          <xdr:cNvSpPr txBox="1">
            <a:spLocks noChangeArrowheads="1"/>
          </xdr:cNvSpPr>
        </xdr:nvSpPr>
        <xdr:spPr>
          <a:xfrm>
            <a:off x="439" y="881"/>
            <a:ext cx="2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ｈ</a:t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47625</xdr:rowOff>
    </xdr:from>
    <xdr:to>
      <xdr:col>6</xdr:col>
      <xdr:colOff>419100</xdr:colOff>
      <xdr:row>18</xdr:row>
      <xdr:rowOff>28575</xdr:rowOff>
    </xdr:to>
    <xdr:sp>
      <xdr:nvSpPr>
        <xdr:cNvPr id="85" name="直線矢印コネクタ 3"/>
        <xdr:cNvSpPr>
          <a:spLocks/>
        </xdr:cNvSpPr>
      </xdr:nvSpPr>
      <xdr:spPr>
        <a:xfrm flipH="1">
          <a:off x="3228975" y="4248150"/>
          <a:ext cx="419100" cy="1714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923925</xdr:colOff>
      <xdr:row>16</xdr:row>
      <xdr:rowOff>104775</xdr:rowOff>
    </xdr:from>
    <xdr:to>
      <xdr:col>8</xdr:col>
      <xdr:colOff>1438275</xdr:colOff>
      <xdr:row>18</xdr:row>
      <xdr:rowOff>85725</xdr:rowOff>
    </xdr:to>
    <xdr:sp>
      <xdr:nvSpPr>
        <xdr:cNvPr id="86" name="直線矢印コネクタ 89"/>
        <xdr:cNvSpPr>
          <a:spLocks/>
        </xdr:cNvSpPr>
      </xdr:nvSpPr>
      <xdr:spPr>
        <a:xfrm>
          <a:off x="5524500" y="4114800"/>
          <a:ext cx="514350" cy="3619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13</xdr:row>
      <xdr:rowOff>76200</xdr:rowOff>
    </xdr:from>
    <xdr:to>
      <xdr:col>8</xdr:col>
      <xdr:colOff>1247775</xdr:colOff>
      <xdr:row>19</xdr:row>
      <xdr:rowOff>28575</xdr:rowOff>
    </xdr:to>
    <xdr:sp>
      <xdr:nvSpPr>
        <xdr:cNvPr id="87" name="角丸四角形 1"/>
        <xdr:cNvSpPr>
          <a:spLocks/>
        </xdr:cNvSpPr>
      </xdr:nvSpPr>
      <xdr:spPr>
        <a:xfrm>
          <a:off x="3448050" y="3514725"/>
          <a:ext cx="2400300" cy="10953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支柱及び各取付物の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形状・寸法等を入力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（自動で強度計算を行います。）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30</xdr:row>
      <xdr:rowOff>0</xdr:rowOff>
    </xdr:from>
    <xdr:to>
      <xdr:col>2</xdr:col>
      <xdr:colOff>542925</xdr:colOff>
      <xdr:row>38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57275" y="5886450"/>
          <a:ext cx="0" cy="1533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40</xdr:row>
      <xdr:rowOff>9525</xdr:rowOff>
    </xdr:from>
    <xdr:to>
      <xdr:col>2</xdr:col>
      <xdr:colOff>533400</xdr:colOff>
      <xdr:row>43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047750" y="7753350"/>
          <a:ext cx="0" cy="971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45</xdr:row>
      <xdr:rowOff>0</xdr:rowOff>
    </xdr:from>
    <xdr:to>
      <xdr:col>2</xdr:col>
      <xdr:colOff>533400</xdr:colOff>
      <xdr:row>94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1019175" y="9115425"/>
          <a:ext cx="28575" cy="97536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126</xdr:row>
      <xdr:rowOff>28575</xdr:rowOff>
    </xdr:from>
    <xdr:to>
      <xdr:col>2</xdr:col>
      <xdr:colOff>485775</xdr:colOff>
      <xdr:row>130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000125" y="25650825"/>
          <a:ext cx="0" cy="1133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141</xdr:row>
      <xdr:rowOff>9525</xdr:rowOff>
    </xdr:from>
    <xdr:to>
      <xdr:col>5</xdr:col>
      <xdr:colOff>466725</xdr:colOff>
      <xdr:row>141</xdr:row>
      <xdr:rowOff>9525</xdr:rowOff>
    </xdr:to>
    <xdr:sp>
      <xdr:nvSpPr>
        <xdr:cNvPr id="5" name="Line 5"/>
        <xdr:cNvSpPr>
          <a:spLocks/>
        </xdr:cNvSpPr>
      </xdr:nvSpPr>
      <xdr:spPr>
        <a:xfrm>
          <a:off x="2495550" y="286512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148</xdr:row>
      <xdr:rowOff>133350</xdr:rowOff>
    </xdr:from>
    <xdr:to>
      <xdr:col>13</xdr:col>
      <xdr:colOff>400050</xdr:colOff>
      <xdr:row>150</xdr:row>
      <xdr:rowOff>104775</xdr:rowOff>
    </xdr:to>
    <xdr:sp>
      <xdr:nvSpPr>
        <xdr:cNvPr id="6" name="Rectangle 7"/>
        <xdr:cNvSpPr>
          <a:spLocks/>
        </xdr:cNvSpPr>
      </xdr:nvSpPr>
      <xdr:spPr>
        <a:xfrm>
          <a:off x="142875" y="30175200"/>
          <a:ext cx="8458200" cy="7810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155</xdr:row>
      <xdr:rowOff>9525</xdr:rowOff>
    </xdr:from>
    <xdr:to>
      <xdr:col>2</xdr:col>
      <xdr:colOff>371475</xdr:colOff>
      <xdr:row>174</xdr:row>
      <xdr:rowOff>0</xdr:rowOff>
    </xdr:to>
    <xdr:sp>
      <xdr:nvSpPr>
        <xdr:cNvPr id="7" name="Line 8"/>
        <xdr:cNvSpPr>
          <a:spLocks/>
        </xdr:cNvSpPr>
      </xdr:nvSpPr>
      <xdr:spPr>
        <a:xfrm>
          <a:off x="885825" y="31823025"/>
          <a:ext cx="0" cy="3314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159</xdr:row>
      <xdr:rowOff>9525</xdr:rowOff>
    </xdr:from>
    <xdr:to>
      <xdr:col>6</xdr:col>
      <xdr:colOff>523875</xdr:colOff>
      <xdr:row>159</xdr:row>
      <xdr:rowOff>9525</xdr:rowOff>
    </xdr:to>
    <xdr:sp>
      <xdr:nvSpPr>
        <xdr:cNvPr id="8" name="Line 9"/>
        <xdr:cNvSpPr>
          <a:spLocks/>
        </xdr:cNvSpPr>
      </xdr:nvSpPr>
      <xdr:spPr>
        <a:xfrm>
          <a:off x="3162300" y="325183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162</xdr:row>
      <xdr:rowOff>114300</xdr:rowOff>
    </xdr:from>
    <xdr:to>
      <xdr:col>8</xdr:col>
      <xdr:colOff>923925</xdr:colOff>
      <xdr:row>167</xdr:row>
      <xdr:rowOff>104775</xdr:rowOff>
    </xdr:to>
    <xdr:grpSp>
      <xdr:nvGrpSpPr>
        <xdr:cNvPr id="9" name="グループ化 1"/>
        <xdr:cNvGrpSpPr>
          <a:grpSpLocks/>
        </xdr:cNvGrpSpPr>
      </xdr:nvGrpSpPr>
      <xdr:grpSpPr>
        <a:xfrm>
          <a:off x="1752600" y="33137475"/>
          <a:ext cx="3533775" cy="895350"/>
          <a:chOff x="4203700" y="33474025"/>
          <a:chExt cx="3629025" cy="1181100"/>
        </a:xfrm>
        <a:solidFill>
          <a:srgbClr val="FFFFFF"/>
        </a:solidFill>
      </xdr:grpSpPr>
      <xdr:grpSp>
        <xdr:nvGrpSpPr>
          <xdr:cNvPr id="10" name="Group 10"/>
          <xdr:cNvGrpSpPr>
            <a:grpSpLocks noChangeAspect="1"/>
          </xdr:cNvGrpSpPr>
        </xdr:nvGrpSpPr>
        <xdr:grpSpPr>
          <a:xfrm>
            <a:off x="4203700" y="33474025"/>
            <a:ext cx="3629025" cy="1181100"/>
            <a:chOff x="269" y="1364"/>
            <a:chExt cx="418" cy="232"/>
          </a:xfrm>
          <a:solidFill>
            <a:srgbClr val="FFFFFF"/>
          </a:solidFill>
        </xdr:grpSpPr>
        <xdr:grpSp>
          <xdr:nvGrpSpPr>
            <xdr:cNvPr id="11" name="Group 11"/>
            <xdr:cNvGrpSpPr>
              <a:grpSpLocks noChangeAspect="1"/>
            </xdr:cNvGrpSpPr>
          </xdr:nvGrpSpPr>
          <xdr:grpSpPr>
            <a:xfrm>
              <a:off x="283" y="1380"/>
              <a:ext cx="321" cy="208"/>
              <a:chOff x="283" y="1380"/>
              <a:chExt cx="321" cy="208"/>
            </a:xfrm>
            <a:solidFill>
              <a:srgbClr val="FFFFFF"/>
            </a:solidFill>
          </xdr:grpSpPr>
          <xdr:sp>
            <xdr:nvSpPr>
              <xdr:cNvPr id="12" name="Rectangle 12"/>
              <xdr:cNvSpPr>
                <a:spLocks noChangeAspect="1"/>
              </xdr:cNvSpPr>
            </xdr:nvSpPr>
            <xdr:spPr>
              <a:xfrm>
                <a:off x="363" y="1468"/>
                <a:ext cx="241" cy="12"/>
              </a:xfrm>
              <a:prstGeom prst="rect">
                <a:avLst/>
              </a:prstGeom>
              <a:solidFill>
                <a:srgbClr val="C0C0C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AutoShape 13"/>
              <xdr:cNvSpPr>
                <a:spLocks noChangeAspect="1"/>
              </xdr:cNvSpPr>
            </xdr:nvSpPr>
            <xdr:spPr>
              <a:xfrm rot="10800000">
                <a:off x="443" y="1398"/>
                <a:ext cx="77" cy="70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1402" y="21600"/>
                    </a:lnTo>
                    <a:lnTo>
                      <a:pt x="20198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C0C0C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" name="Rectangle 14"/>
              <xdr:cNvSpPr>
                <a:spLocks noChangeAspect="1"/>
              </xdr:cNvSpPr>
            </xdr:nvSpPr>
            <xdr:spPr>
              <a:xfrm>
                <a:off x="394" y="1449"/>
                <a:ext cx="8" cy="97"/>
              </a:xfrm>
              <a:prstGeom prst="rect">
                <a:avLst/>
              </a:prstGeom>
              <a:solidFill>
                <a:srgbClr val="FF66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 noChangeAspect="1"/>
              </xdr:cNvSpPr>
            </xdr:nvSpPr>
            <xdr:spPr>
              <a:xfrm>
                <a:off x="385" y="1459"/>
                <a:ext cx="28" cy="8"/>
              </a:xfrm>
              <a:prstGeom prst="rect">
                <a:avLst/>
              </a:prstGeom>
              <a:solidFill>
                <a:srgbClr val="FF99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16"/>
              <xdr:cNvSpPr>
                <a:spLocks noChangeAspect="1"/>
              </xdr:cNvSpPr>
            </xdr:nvSpPr>
            <xdr:spPr>
              <a:xfrm>
                <a:off x="551" y="1449"/>
                <a:ext cx="8" cy="97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Rectangle 17"/>
              <xdr:cNvSpPr>
                <a:spLocks noChangeAspect="1"/>
              </xdr:cNvSpPr>
            </xdr:nvSpPr>
            <xdr:spPr>
              <a:xfrm>
                <a:off x="542" y="1459"/>
                <a:ext cx="28" cy="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" name="Text Box 18"/>
              <xdr:cNvSpPr txBox="1">
                <a:spLocks noChangeAspect="1" noChangeArrowheads="1"/>
              </xdr:cNvSpPr>
            </xdr:nvSpPr>
            <xdr:spPr>
              <a:xfrm>
                <a:off x="283" y="1380"/>
                <a:ext cx="99" cy="6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検討するボルト</a:t>
                </a:r>
              </a:p>
            </xdr:txBody>
          </xdr:sp>
          <xdr:sp>
            <xdr:nvSpPr>
              <xdr:cNvPr id="19" name="Line 19"/>
              <xdr:cNvSpPr>
                <a:spLocks noChangeAspect="1"/>
              </xdr:cNvSpPr>
            </xdr:nvSpPr>
            <xdr:spPr>
              <a:xfrm>
                <a:off x="332" y="1417"/>
                <a:ext cx="54" cy="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 noChangeAspect="1"/>
              </xdr:cNvSpPr>
            </xdr:nvSpPr>
            <xdr:spPr>
              <a:xfrm>
                <a:off x="397" y="1556"/>
                <a:ext cx="20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arrow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" name="Text Box 21"/>
              <xdr:cNvSpPr txBox="1">
                <a:spLocks noChangeAspect="1" noChangeArrowheads="1"/>
              </xdr:cNvSpPr>
            </xdr:nvSpPr>
            <xdr:spPr>
              <a:xfrm>
                <a:off x="492" y="1546"/>
                <a:ext cx="41" cy="4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18288" tIns="18288" rIns="0" bIns="0">
                <a:spAutoFit/>
              </a:bodyPr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距離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Lu</a:t>
                </a:r>
              </a:p>
            </xdr:txBody>
          </xdr:sp>
          <xdr:sp>
            <xdr:nvSpPr>
              <xdr:cNvPr id="22" name="Line 22"/>
              <xdr:cNvSpPr>
                <a:spLocks noChangeAspect="1"/>
              </xdr:cNvSpPr>
            </xdr:nvSpPr>
            <xdr:spPr>
              <a:xfrm flipH="1">
                <a:off x="443" y="1398"/>
                <a:ext cx="4" cy="71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 noChangeAspect="1"/>
              </xdr:cNvSpPr>
            </xdr:nvSpPr>
            <xdr:spPr>
              <a:xfrm>
                <a:off x="514" y="1397"/>
                <a:ext cx="7" cy="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 noChangeAspect="1"/>
              </xdr:cNvSpPr>
            </xdr:nvSpPr>
            <xdr:spPr>
              <a:xfrm>
                <a:off x="602" y="1483"/>
                <a:ext cx="0" cy="8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 noChangeAspect="1"/>
              </xdr:cNvSpPr>
            </xdr:nvSpPr>
            <xdr:spPr>
              <a:xfrm>
                <a:off x="398" y="1548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6" name="Rectangle 26"/>
            <xdr:cNvSpPr>
              <a:spLocks noChangeAspect="1"/>
            </xdr:cNvSpPr>
          </xdr:nvSpPr>
          <xdr:spPr>
            <a:xfrm>
              <a:off x="269" y="1364"/>
              <a:ext cx="418" cy="232"/>
            </a:xfrm>
            <a:prstGeom prst="rect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7" name="Text Box 48"/>
          <xdr:cNvSpPr txBox="1">
            <a:spLocks noChangeArrowheads="1"/>
          </xdr:cNvSpPr>
        </xdr:nvSpPr>
        <xdr:spPr>
          <a:xfrm>
            <a:off x="7108735" y="33726190"/>
            <a:ext cx="430039" cy="2920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基点</a:t>
            </a:r>
          </a:p>
        </xdr:txBody>
      </xdr:sp>
      <xdr:sp>
        <xdr:nvSpPr>
          <xdr:cNvPr id="28" name="Line 49"/>
          <xdr:cNvSpPr>
            <a:spLocks/>
          </xdr:cNvSpPr>
        </xdr:nvSpPr>
        <xdr:spPr>
          <a:xfrm flipH="1">
            <a:off x="7118714" y="33905717"/>
            <a:ext cx="66230" cy="1269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361950</xdr:colOff>
      <xdr:row>141</xdr:row>
      <xdr:rowOff>0</xdr:rowOff>
    </xdr:from>
    <xdr:to>
      <xdr:col>7</xdr:col>
      <xdr:colOff>371475</xdr:colOff>
      <xdr:row>141</xdr:row>
      <xdr:rowOff>0</xdr:rowOff>
    </xdr:to>
    <xdr:sp>
      <xdr:nvSpPr>
        <xdr:cNvPr id="29" name="Line 50"/>
        <xdr:cNvSpPr>
          <a:spLocks/>
        </xdr:cNvSpPr>
      </xdr:nvSpPr>
      <xdr:spPr>
        <a:xfrm>
          <a:off x="3352800" y="286416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85725</xdr:rowOff>
    </xdr:from>
    <xdr:to>
      <xdr:col>8</xdr:col>
      <xdr:colOff>104775</xdr:colOff>
      <xdr:row>141</xdr:row>
      <xdr:rowOff>123825</xdr:rowOff>
    </xdr:to>
    <xdr:sp>
      <xdr:nvSpPr>
        <xdr:cNvPr id="30" name="Text Box 51"/>
        <xdr:cNvSpPr txBox="1">
          <a:spLocks noChangeArrowheads="1"/>
        </xdr:cNvSpPr>
      </xdr:nvSpPr>
      <xdr:spPr>
        <a:xfrm>
          <a:off x="4181475" y="28555950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6</xdr:col>
      <xdr:colOff>38100</xdr:colOff>
      <xdr:row>140</xdr:row>
      <xdr:rowOff>85725</xdr:rowOff>
    </xdr:from>
    <xdr:to>
      <xdr:col>6</xdr:col>
      <xdr:colOff>419100</xdr:colOff>
      <xdr:row>141</xdr:row>
      <xdr:rowOff>123825</xdr:rowOff>
    </xdr:to>
    <xdr:sp>
      <xdr:nvSpPr>
        <xdr:cNvPr id="31" name="Text Box 52"/>
        <xdr:cNvSpPr txBox="1">
          <a:spLocks noChangeArrowheads="1"/>
        </xdr:cNvSpPr>
      </xdr:nvSpPr>
      <xdr:spPr>
        <a:xfrm>
          <a:off x="3028950" y="2855595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7</xdr:col>
      <xdr:colOff>276225</xdr:colOff>
      <xdr:row>158</xdr:row>
      <xdr:rowOff>85725</xdr:rowOff>
    </xdr:from>
    <xdr:to>
      <xdr:col>7</xdr:col>
      <xdr:colOff>657225</xdr:colOff>
      <xdr:row>159</xdr:row>
      <xdr:rowOff>123825</xdr:rowOff>
    </xdr:to>
    <xdr:sp>
      <xdr:nvSpPr>
        <xdr:cNvPr id="32" name="Text Box 53"/>
        <xdr:cNvSpPr txBox="1">
          <a:spLocks noChangeArrowheads="1"/>
        </xdr:cNvSpPr>
      </xdr:nvSpPr>
      <xdr:spPr>
        <a:xfrm>
          <a:off x="3943350" y="324231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8</xdr:col>
      <xdr:colOff>76200</xdr:colOff>
      <xdr:row>159</xdr:row>
      <xdr:rowOff>0</xdr:rowOff>
    </xdr:from>
    <xdr:to>
      <xdr:col>9</xdr:col>
      <xdr:colOff>9525</xdr:colOff>
      <xdr:row>159</xdr:row>
      <xdr:rowOff>0</xdr:rowOff>
    </xdr:to>
    <xdr:sp>
      <xdr:nvSpPr>
        <xdr:cNvPr id="33" name="Line 54"/>
        <xdr:cNvSpPr>
          <a:spLocks/>
        </xdr:cNvSpPr>
      </xdr:nvSpPr>
      <xdr:spPr>
        <a:xfrm>
          <a:off x="4438650" y="325088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158</xdr:row>
      <xdr:rowOff>76200</xdr:rowOff>
    </xdr:from>
    <xdr:to>
      <xdr:col>9</xdr:col>
      <xdr:colOff>304800</xdr:colOff>
      <xdr:row>159</xdr:row>
      <xdr:rowOff>114300</xdr:rowOff>
    </xdr:to>
    <xdr:sp>
      <xdr:nvSpPr>
        <xdr:cNvPr id="34" name="Text Box 55"/>
        <xdr:cNvSpPr txBox="1">
          <a:spLocks noChangeArrowheads="1"/>
        </xdr:cNvSpPr>
      </xdr:nvSpPr>
      <xdr:spPr>
        <a:xfrm>
          <a:off x="5905500" y="324135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10</xdr:col>
      <xdr:colOff>695325</xdr:colOff>
      <xdr:row>158</xdr:row>
      <xdr:rowOff>76200</xdr:rowOff>
    </xdr:from>
    <xdr:to>
      <xdr:col>11</xdr:col>
      <xdr:colOff>152400</xdr:colOff>
      <xdr:row>160</xdr:row>
      <xdr:rowOff>0</xdr:rowOff>
    </xdr:to>
    <xdr:sp>
      <xdr:nvSpPr>
        <xdr:cNvPr id="35" name="Text Box 56"/>
        <xdr:cNvSpPr txBox="1">
          <a:spLocks noChangeArrowheads="1"/>
        </xdr:cNvSpPr>
      </xdr:nvSpPr>
      <xdr:spPr>
        <a:xfrm>
          <a:off x="7200900" y="32413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</a:t>
          </a:r>
        </a:p>
      </xdr:txBody>
    </xdr:sp>
    <xdr:clientData/>
  </xdr:twoCellAnchor>
  <xdr:twoCellAnchor>
    <xdr:from>
      <xdr:col>7</xdr:col>
      <xdr:colOff>571500</xdr:colOff>
      <xdr:row>178</xdr:row>
      <xdr:rowOff>85725</xdr:rowOff>
    </xdr:from>
    <xdr:to>
      <xdr:col>8</xdr:col>
      <xdr:colOff>95250</xdr:colOff>
      <xdr:row>179</xdr:row>
      <xdr:rowOff>123825</xdr:rowOff>
    </xdr:to>
    <xdr:sp>
      <xdr:nvSpPr>
        <xdr:cNvPr id="36" name="Text Box 57"/>
        <xdr:cNvSpPr txBox="1">
          <a:spLocks noChangeArrowheads="1"/>
        </xdr:cNvSpPr>
      </xdr:nvSpPr>
      <xdr:spPr>
        <a:xfrm>
          <a:off x="4238625" y="36023550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2</xdr:col>
      <xdr:colOff>485775</xdr:colOff>
      <xdr:row>96</xdr:row>
      <xdr:rowOff>66675</xdr:rowOff>
    </xdr:from>
    <xdr:to>
      <xdr:col>2</xdr:col>
      <xdr:colOff>485775</xdr:colOff>
      <xdr:row>123</xdr:row>
      <xdr:rowOff>95250</xdr:rowOff>
    </xdr:to>
    <xdr:sp>
      <xdr:nvSpPr>
        <xdr:cNvPr id="37" name="Line 58"/>
        <xdr:cNvSpPr>
          <a:spLocks/>
        </xdr:cNvSpPr>
      </xdr:nvSpPr>
      <xdr:spPr>
        <a:xfrm flipH="1">
          <a:off x="1000125" y="19316700"/>
          <a:ext cx="0" cy="5781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9525</xdr:rowOff>
    </xdr:from>
    <xdr:to>
      <xdr:col>8</xdr:col>
      <xdr:colOff>361950</xdr:colOff>
      <xdr:row>19</xdr:row>
      <xdr:rowOff>28575</xdr:rowOff>
    </xdr:to>
    <xdr:sp>
      <xdr:nvSpPr>
        <xdr:cNvPr id="38" name="Text Box 59"/>
        <xdr:cNvSpPr txBox="1">
          <a:spLocks noChangeArrowheads="1"/>
        </xdr:cNvSpPr>
      </xdr:nvSpPr>
      <xdr:spPr>
        <a:xfrm>
          <a:off x="3000375" y="3562350"/>
          <a:ext cx="172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柱がボルト固定の場合</a:t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8</xdr:col>
      <xdr:colOff>352425</xdr:colOff>
      <xdr:row>22</xdr:row>
      <xdr:rowOff>28575</xdr:rowOff>
    </xdr:to>
    <xdr:sp>
      <xdr:nvSpPr>
        <xdr:cNvPr id="39" name="Text Box 60"/>
        <xdr:cNvSpPr txBox="1">
          <a:spLocks noChangeArrowheads="1"/>
        </xdr:cNvSpPr>
      </xdr:nvSpPr>
      <xdr:spPr>
        <a:xfrm>
          <a:off x="2990850" y="4133850"/>
          <a:ext cx="172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柱の架線がある場合</a:t>
          </a:r>
        </a:p>
      </xdr:txBody>
    </xdr:sp>
    <xdr:clientData/>
  </xdr:twoCellAnchor>
  <xdr:twoCellAnchor>
    <xdr:from>
      <xdr:col>9</xdr:col>
      <xdr:colOff>428625</xdr:colOff>
      <xdr:row>405</xdr:row>
      <xdr:rowOff>38100</xdr:rowOff>
    </xdr:from>
    <xdr:to>
      <xdr:col>10</xdr:col>
      <xdr:colOff>228600</xdr:colOff>
      <xdr:row>405</xdr:row>
      <xdr:rowOff>38100</xdr:rowOff>
    </xdr:to>
    <xdr:sp>
      <xdr:nvSpPr>
        <xdr:cNvPr id="40" name="Line 79"/>
        <xdr:cNvSpPr>
          <a:spLocks/>
        </xdr:cNvSpPr>
      </xdr:nvSpPr>
      <xdr:spPr>
        <a:xfrm>
          <a:off x="6248400" y="74837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179</xdr:row>
      <xdr:rowOff>9525</xdr:rowOff>
    </xdr:from>
    <xdr:to>
      <xdr:col>5</xdr:col>
      <xdr:colOff>447675</xdr:colOff>
      <xdr:row>179</xdr:row>
      <xdr:rowOff>9525</xdr:rowOff>
    </xdr:to>
    <xdr:sp>
      <xdr:nvSpPr>
        <xdr:cNvPr id="41" name="Line 80"/>
        <xdr:cNvSpPr>
          <a:spLocks/>
        </xdr:cNvSpPr>
      </xdr:nvSpPr>
      <xdr:spPr>
        <a:xfrm>
          <a:off x="2476500" y="36118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178</xdr:row>
      <xdr:rowOff>76200</xdr:rowOff>
    </xdr:from>
    <xdr:to>
      <xdr:col>6</xdr:col>
      <xdr:colOff>171450</xdr:colOff>
      <xdr:row>179</xdr:row>
      <xdr:rowOff>114300</xdr:rowOff>
    </xdr:to>
    <xdr:sp>
      <xdr:nvSpPr>
        <xdr:cNvPr id="42" name="Text Box 81"/>
        <xdr:cNvSpPr txBox="1">
          <a:spLocks noChangeArrowheads="1"/>
        </xdr:cNvSpPr>
      </xdr:nvSpPr>
      <xdr:spPr>
        <a:xfrm>
          <a:off x="2943225" y="3601402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=</a:t>
          </a:r>
        </a:p>
      </xdr:txBody>
    </xdr:sp>
    <xdr:clientData/>
  </xdr:twoCellAnchor>
  <xdr:twoCellAnchor>
    <xdr:from>
      <xdr:col>6</xdr:col>
      <xdr:colOff>257175</xdr:colOff>
      <xdr:row>179</xdr:row>
      <xdr:rowOff>0</xdr:rowOff>
    </xdr:from>
    <xdr:to>
      <xdr:col>7</xdr:col>
      <xdr:colOff>361950</xdr:colOff>
      <xdr:row>179</xdr:row>
      <xdr:rowOff>0</xdr:rowOff>
    </xdr:to>
    <xdr:sp>
      <xdr:nvSpPr>
        <xdr:cNvPr id="43" name="Line 82"/>
        <xdr:cNvSpPr>
          <a:spLocks/>
        </xdr:cNvSpPr>
      </xdr:nvSpPr>
      <xdr:spPr>
        <a:xfrm>
          <a:off x="3248025" y="361092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171450</xdr:colOff>
      <xdr:row>0</xdr:row>
      <xdr:rowOff>190500</xdr:rowOff>
    </xdr:from>
    <xdr:ext cx="7334250" cy="314325"/>
    <xdr:sp>
      <xdr:nvSpPr>
        <xdr:cNvPr id="44" name="テキスト ボックス 84"/>
        <xdr:cNvSpPr>
          <a:spLocks/>
        </xdr:cNvSpPr>
      </xdr:nvSpPr>
      <xdr:spPr>
        <a:xfrm>
          <a:off x="381000" y="190500"/>
          <a:ext cx="7334250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（２）根本と先端の径が同一径の場合</a:t>
          </a:r>
        </a:p>
      </xdr:txBody>
    </xdr:sp>
    <xdr:clientData/>
  </xdr:oneCellAnchor>
  <xdr:twoCellAnchor>
    <xdr:from>
      <xdr:col>5</xdr:col>
      <xdr:colOff>381000</xdr:colOff>
      <xdr:row>80</xdr:row>
      <xdr:rowOff>133350</xdr:rowOff>
    </xdr:from>
    <xdr:to>
      <xdr:col>8</xdr:col>
      <xdr:colOff>228600</xdr:colOff>
      <xdr:row>88</xdr:row>
      <xdr:rowOff>114300</xdr:rowOff>
    </xdr:to>
    <xdr:grpSp>
      <xdr:nvGrpSpPr>
        <xdr:cNvPr id="45" name="Group 28"/>
        <xdr:cNvGrpSpPr>
          <a:grpSpLocks/>
        </xdr:cNvGrpSpPr>
      </xdr:nvGrpSpPr>
      <xdr:grpSpPr>
        <a:xfrm>
          <a:off x="2781300" y="16440150"/>
          <a:ext cx="1809750" cy="1428750"/>
          <a:chOff x="408" y="799"/>
          <a:chExt cx="170" cy="236"/>
        </a:xfrm>
        <a:solidFill>
          <a:srgbClr val="FFFFFF"/>
        </a:solidFill>
      </xdr:grpSpPr>
      <xdr:grpSp>
        <xdr:nvGrpSpPr>
          <xdr:cNvPr id="46" name="Group 29"/>
          <xdr:cNvGrpSpPr>
            <a:grpSpLocks/>
          </xdr:cNvGrpSpPr>
        </xdr:nvGrpSpPr>
        <xdr:grpSpPr>
          <a:xfrm>
            <a:off x="408" y="799"/>
            <a:ext cx="170" cy="236"/>
            <a:chOff x="380" y="441"/>
            <a:chExt cx="170" cy="236"/>
          </a:xfrm>
          <a:solidFill>
            <a:srgbClr val="FFFFFF"/>
          </a:solidFill>
        </xdr:grpSpPr>
        <xdr:sp>
          <xdr:nvSpPr>
            <xdr:cNvPr id="47" name="Line 30"/>
            <xdr:cNvSpPr>
              <a:spLocks noChangeAspect="1"/>
            </xdr:cNvSpPr>
          </xdr:nvSpPr>
          <xdr:spPr>
            <a:xfrm flipV="1">
              <a:off x="394" y="480"/>
              <a:ext cx="46" cy="0"/>
            </a:xfrm>
            <a:prstGeom prst="line">
              <a:avLst/>
            </a:prstGeom>
            <a:noFill/>
            <a:ln w="38100" cmpd="sng">
              <a:solidFill>
                <a:srgbClr val="0000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Line 31"/>
            <xdr:cNvSpPr>
              <a:spLocks noChangeAspect="1"/>
            </xdr:cNvSpPr>
          </xdr:nvSpPr>
          <xdr:spPr>
            <a:xfrm>
              <a:off x="409" y="483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32"/>
            <xdr:cNvSpPr>
              <a:spLocks noChangeAspect="1"/>
            </xdr:cNvSpPr>
          </xdr:nvSpPr>
          <xdr:spPr>
            <a:xfrm flipH="1" flipV="1">
              <a:off x="448" y="628"/>
              <a:ext cx="21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Text Box 33"/>
            <xdr:cNvSpPr txBox="1">
              <a:spLocks noChangeAspect="1" noChangeArrowheads="1"/>
            </xdr:cNvSpPr>
          </xdr:nvSpPr>
          <xdr:spPr>
            <a:xfrm>
              <a:off x="479" y="650"/>
              <a:ext cx="71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支持柱の基準点</a:t>
              </a:r>
            </a:p>
          </xdr:txBody>
        </xdr:sp>
        <xdr:sp>
          <xdr:nvSpPr>
            <xdr:cNvPr id="51" name="Line 34"/>
            <xdr:cNvSpPr>
              <a:spLocks noChangeAspect="1"/>
            </xdr:cNvSpPr>
          </xdr:nvSpPr>
          <xdr:spPr>
            <a:xfrm flipV="1">
              <a:off x="382" y="627"/>
              <a:ext cx="142" cy="0"/>
            </a:xfrm>
            <a:prstGeom prst="line">
              <a:avLst/>
            </a:prstGeom>
            <a:noFill/>
            <a:ln w="38100" cmpd="sng">
              <a:solidFill>
                <a:srgbClr val="FFCC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AutoShape 35"/>
            <xdr:cNvSpPr>
              <a:spLocks noChangeAspect="1"/>
            </xdr:cNvSpPr>
          </xdr:nvSpPr>
          <xdr:spPr>
            <a:xfrm rot="10800000">
              <a:off x="435" y="451"/>
              <a:ext cx="22" cy="176"/>
            </a:xfrm>
            <a:custGeom>
              <a:pathLst>
                <a:path h="21600" w="21600">
                  <a:moveTo>
                    <a:pt x="0" y="0"/>
                  </a:moveTo>
                  <a:lnTo>
                    <a:pt x="5795" y="21600"/>
                  </a:lnTo>
                  <a:lnTo>
                    <a:pt x="15805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Oval 36"/>
            <xdr:cNvSpPr>
              <a:spLocks noChangeAspect="1"/>
            </xdr:cNvSpPr>
          </xdr:nvSpPr>
          <xdr:spPr>
            <a:xfrm>
              <a:off x="444" y="624"/>
              <a:ext cx="5" cy="5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Text Box 37"/>
            <xdr:cNvSpPr txBox="1">
              <a:spLocks noChangeAspect="1" noChangeArrowheads="1"/>
            </xdr:cNvSpPr>
          </xdr:nvSpPr>
          <xdr:spPr>
            <a:xfrm>
              <a:off x="386" y="502"/>
              <a:ext cx="15" cy="1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 vert="vert27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風荷重の場合の距離</a:t>
              </a:r>
            </a:p>
          </xdr:txBody>
        </xdr:sp>
        <xdr:sp>
          <xdr:nvSpPr>
            <xdr:cNvPr id="55" name="Text Box 38"/>
            <xdr:cNvSpPr txBox="1">
              <a:spLocks noChangeAspect="1" noChangeArrowheads="1"/>
            </xdr:cNvSpPr>
          </xdr:nvSpPr>
          <xdr:spPr>
            <a:xfrm>
              <a:off x="380" y="441"/>
              <a:ext cx="3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風荷重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P</a:t>
              </a:r>
            </a:p>
          </xdr:txBody>
        </xdr:sp>
        <xdr:sp>
          <xdr:nvSpPr>
            <xdr:cNvPr id="56" name="Line 39"/>
            <xdr:cNvSpPr>
              <a:spLocks noChangeAspect="1"/>
            </xdr:cNvSpPr>
          </xdr:nvSpPr>
          <xdr:spPr>
            <a:xfrm>
              <a:off x="455" y="480"/>
              <a:ext cx="3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Rectangle 40"/>
            <xdr:cNvSpPr>
              <a:spLocks noChangeAspect="1"/>
            </xdr:cNvSpPr>
          </xdr:nvSpPr>
          <xdr:spPr>
            <a:xfrm>
              <a:off x="488" y="471"/>
              <a:ext cx="34" cy="19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41"/>
            <xdr:cNvSpPr>
              <a:spLocks noChangeAspect="1"/>
            </xdr:cNvSpPr>
          </xdr:nvSpPr>
          <xdr:spPr>
            <a:xfrm>
              <a:off x="504" y="481"/>
              <a:ext cx="0" cy="30"/>
            </a:xfrm>
            <a:prstGeom prst="line">
              <a:avLst/>
            </a:prstGeom>
            <a:noFill/>
            <a:ln w="3810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42"/>
            <xdr:cNvSpPr>
              <a:spLocks noChangeAspect="1"/>
            </xdr:cNvSpPr>
          </xdr:nvSpPr>
          <xdr:spPr>
            <a:xfrm>
              <a:off x="449" y="505"/>
              <a:ext cx="52" cy="0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Line 43"/>
            <xdr:cNvSpPr>
              <a:spLocks noChangeAspect="1"/>
            </xdr:cNvSpPr>
          </xdr:nvSpPr>
          <xdr:spPr>
            <a:xfrm>
              <a:off x="446" y="433"/>
              <a:ext cx="0" cy="2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Line 44"/>
            <xdr:cNvSpPr>
              <a:spLocks noChangeAspect="1"/>
            </xdr:cNvSpPr>
          </xdr:nvSpPr>
          <xdr:spPr>
            <a:xfrm flipH="1" flipV="1">
              <a:off x="488" y="504"/>
              <a:ext cx="18" cy="5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Text Box 45"/>
            <xdr:cNvSpPr txBox="1">
              <a:spLocks noChangeAspect="1" noChangeArrowheads="1"/>
            </xdr:cNvSpPr>
          </xdr:nvSpPr>
          <xdr:spPr>
            <a:xfrm>
              <a:off x="479" y="564"/>
              <a:ext cx="120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添加物の重量の場合の距離</a:t>
              </a:r>
            </a:p>
          </xdr:txBody>
        </xdr:sp>
        <xdr:sp>
          <xdr:nvSpPr>
            <xdr:cNvPr id="63" name="Rectangle 46"/>
            <xdr:cNvSpPr>
              <a:spLocks noChangeAspect="1"/>
            </xdr:cNvSpPr>
          </xdr:nvSpPr>
          <xdr:spPr>
            <a:xfrm>
              <a:off x="380" y="420"/>
              <a:ext cx="272" cy="258"/>
            </a:xfrm>
            <a:prstGeom prst="rect">
              <a:avLst/>
            </a:prstGeom>
            <a:noFill/>
            <a:ln w="38100" cmpd="dbl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4" name="Text Box 47"/>
          <xdr:cNvSpPr txBox="1">
            <a:spLocks noChangeArrowheads="1"/>
          </xdr:cNvSpPr>
        </xdr:nvSpPr>
        <xdr:spPr>
          <a:xfrm>
            <a:off x="490" y="859"/>
            <a:ext cx="21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L</a:t>
            </a:r>
          </a:p>
        </xdr:txBody>
      </xdr:sp>
      <xdr:sp>
        <xdr:nvSpPr>
          <xdr:cNvPr id="65" name="Text Box 48"/>
          <xdr:cNvSpPr txBox="1">
            <a:spLocks noChangeArrowheads="1"/>
          </xdr:cNvSpPr>
        </xdr:nvSpPr>
        <xdr:spPr>
          <a:xfrm>
            <a:off x="439" y="885"/>
            <a:ext cx="21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ｈ</a:t>
            </a:r>
          </a:p>
        </xdr:txBody>
      </xdr:sp>
    </xdr:grpSp>
    <xdr:clientData/>
  </xdr:twoCellAnchor>
  <xdr:twoCellAnchor>
    <xdr:from>
      <xdr:col>4</xdr:col>
      <xdr:colOff>371475</xdr:colOff>
      <xdr:row>112</xdr:row>
      <xdr:rowOff>76200</xdr:rowOff>
    </xdr:from>
    <xdr:to>
      <xdr:col>11</xdr:col>
      <xdr:colOff>209550</xdr:colOff>
      <xdr:row>118</xdr:row>
      <xdr:rowOff>171450</xdr:rowOff>
    </xdr:to>
    <xdr:grpSp>
      <xdr:nvGrpSpPr>
        <xdr:cNvPr id="66" name="Group 101"/>
        <xdr:cNvGrpSpPr>
          <a:grpSpLocks/>
        </xdr:cNvGrpSpPr>
      </xdr:nvGrpSpPr>
      <xdr:grpSpPr>
        <a:xfrm>
          <a:off x="2152650" y="23136225"/>
          <a:ext cx="5286375" cy="1181100"/>
          <a:chOff x="240" y="2489"/>
          <a:chExt cx="481" cy="208"/>
        </a:xfrm>
        <a:solidFill>
          <a:srgbClr val="FFFFFF"/>
        </a:solidFill>
      </xdr:grpSpPr>
      <xdr:sp>
        <xdr:nvSpPr>
          <xdr:cNvPr id="67" name="Line 67"/>
          <xdr:cNvSpPr>
            <a:spLocks noChangeAspect="1"/>
          </xdr:cNvSpPr>
        </xdr:nvSpPr>
        <xdr:spPr>
          <a:xfrm>
            <a:off x="261" y="2542"/>
            <a:ext cx="0" cy="12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Text Box 73"/>
          <xdr:cNvSpPr txBox="1">
            <a:spLocks noChangeAspect="1" noChangeArrowheads="1"/>
          </xdr:cNvSpPr>
        </xdr:nvSpPr>
        <xdr:spPr>
          <a:xfrm>
            <a:off x="240" y="2555"/>
            <a:ext cx="27" cy="1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 vert="vert27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架線取付位置：ｈ１’</a:t>
            </a:r>
          </a:p>
        </xdr:txBody>
      </xdr:sp>
      <xdr:sp>
        <xdr:nvSpPr>
          <xdr:cNvPr id="69" name="Text Box 74"/>
          <xdr:cNvSpPr txBox="1">
            <a:spLocks noChangeAspect="1" noChangeArrowheads="1"/>
          </xdr:cNvSpPr>
        </xdr:nvSpPr>
        <xdr:spPr>
          <a:xfrm>
            <a:off x="501" y="2489"/>
            <a:ext cx="12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架線の緩み：ｆ</a:t>
            </a:r>
          </a:p>
        </xdr:txBody>
      </xdr:sp>
      <xdr:sp>
        <xdr:nvSpPr>
          <xdr:cNvPr id="70" name="Text Box 81"/>
          <xdr:cNvSpPr txBox="1">
            <a:spLocks noChangeAspect="1" noChangeArrowheads="1"/>
          </xdr:cNvSpPr>
        </xdr:nvSpPr>
        <xdr:spPr>
          <a:xfrm>
            <a:off x="431" y="2640"/>
            <a:ext cx="6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柱間の距離：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L1</a:t>
            </a:r>
          </a:p>
        </xdr:txBody>
      </xdr:sp>
      <xdr:sp>
        <xdr:nvSpPr>
          <xdr:cNvPr id="71" name="Line 70"/>
          <xdr:cNvSpPr>
            <a:spLocks noChangeAspect="1"/>
          </xdr:cNvSpPr>
        </xdr:nvSpPr>
        <xdr:spPr>
          <a:xfrm flipV="1">
            <a:off x="242" y="2668"/>
            <a:ext cx="430" cy="0"/>
          </a:xfrm>
          <a:prstGeom prst="line">
            <a:avLst/>
          </a:prstGeom>
          <a:noFill/>
          <a:ln w="3810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utoShape 71"/>
          <xdr:cNvSpPr>
            <a:spLocks noChangeAspect="1"/>
          </xdr:cNvSpPr>
        </xdr:nvSpPr>
        <xdr:spPr>
          <a:xfrm rot="10800000">
            <a:off x="278" y="2503"/>
            <a:ext cx="19" cy="164"/>
          </a:xfrm>
          <a:custGeom>
            <a:pathLst>
              <a:path h="21600" w="21600">
                <a:moveTo>
                  <a:pt x="0" y="0"/>
                </a:moveTo>
                <a:lnTo>
                  <a:pt x="5795" y="21600"/>
                </a:lnTo>
                <a:lnTo>
                  <a:pt x="15805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7"/>
          <xdr:cNvSpPr>
            <a:spLocks noChangeAspect="1"/>
          </xdr:cNvSpPr>
        </xdr:nvSpPr>
        <xdr:spPr>
          <a:xfrm>
            <a:off x="466" y="2563"/>
            <a:ext cx="0" cy="32"/>
          </a:xfrm>
          <a:prstGeom prst="line">
            <a:avLst/>
          </a:pr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Rectangle 82"/>
          <xdr:cNvSpPr>
            <a:spLocks noChangeAspect="1"/>
          </xdr:cNvSpPr>
        </xdr:nvSpPr>
        <xdr:spPr>
          <a:xfrm>
            <a:off x="240" y="2485"/>
            <a:ext cx="505" cy="213"/>
          </a:xfrm>
          <a:prstGeom prst="rect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Text Box 83"/>
          <xdr:cNvSpPr txBox="1">
            <a:spLocks noChangeArrowheads="1"/>
          </xdr:cNvSpPr>
        </xdr:nvSpPr>
        <xdr:spPr>
          <a:xfrm>
            <a:off x="409" y="2595"/>
            <a:ext cx="15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架線重量による力：</a:t>
            </a:r>
            <a:r>
              <a: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W1</a:t>
            </a:r>
          </a:p>
        </xdr:txBody>
      </xdr:sp>
      <xdr:sp>
        <xdr:nvSpPr>
          <xdr:cNvPr id="76" name="AutoShape 86"/>
          <xdr:cNvSpPr>
            <a:spLocks noChangeAspect="1"/>
          </xdr:cNvSpPr>
        </xdr:nvSpPr>
        <xdr:spPr>
          <a:xfrm rot="10800000">
            <a:off x="638" y="2502"/>
            <a:ext cx="19" cy="164"/>
          </a:xfrm>
          <a:custGeom>
            <a:pathLst>
              <a:path h="21600" w="21600">
                <a:moveTo>
                  <a:pt x="0" y="0"/>
                </a:moveTo>
                <a:lnTo>
                  <a:pt x="5795" y="21600"/>
                </a:lnTo>
                <a:lnTo>
                  <a:pt x="15805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88"/>
          <xdr:cNvSpPr>
            <a:spLocks/>
          </xdr:cNvSpPr>
        </xdr:nvSpPr>
        <xdr:spPr>
          <a:xfrm>
            <a:off x="294" y="2541"/>
            <a:ext cx="347" cy="22"/>
          </a:xfrm>
          <a:custGeom>
            <a:pathLst>
              <a:path h="21" w="203">
                <a:moveTo>
                  <a:pt x="0" y="3"/>
                </a:moveTo>
                <a:cubicBezTo>
                  <a:pt x="34" y="12"/>
                  <a:pt x="69" y="21"/>
                  <a:pt x="103" y="21"/>
                </a:cubicBezTo>
                <a:cubicBezTo>
                  <a:pt x="137" y="21"/>
                  <a:pt x="170" y="10"/>
                  <a:pt x="203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>
            <a:off x="289" y="2657"/>
            <a:ext cx="3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91"/>
          <xdr:cNvSpPr>
            <a:spLocks/>
          </xdr:cNvSpPr>
        </xdr:nvSpPr>
        <xdr:spPr>
          <a:xfrm>
            <a:off x="296" y="2542"/>
            <a:ext cx="34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3"/>
          <xdr:cNvSpPr>
            <a:spLocks/>
          </xdr:cNvSpPr>
        </xdr:nvSpPr>
        <xdr:spPr>
          <a:xfrm flipH="1">
            <a:off x="472" y="2517"/>
            <a:ext cx="46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95"/>
          <xdr:cNvSpPr>
            <a:spLocks/>
          </xdr:cNvSpPr>
        </xdr:nvSpPr>
        <xdr:spPr>
          <a:xfrm flipV="1">
            <a:off x="294" y="2541"/>
            <a:ext cx="49" cy="1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Text Box 96"/>
          <xdr:cNvSpPr txBox="1">
            <a:spLocks noChangeArrowheads="1"/>
          </xdr:cNvSpPr>
        </xdr:nvSpPr>
        <xdr:spPr>
          <a:xfrm>
            <a:off x="309" y="2501"/>
            <a:ext cx="81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架線張力：</a:t>
            </a: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T</a:t>
            </a:r>
          </a:p>
        </xdr:txBody>
      </xdr:sp>
      <xdr:sp>
        <xdr:nvSpPr>
          <xdr:cNvPr id="83" name="Line 100"/>
          <xdr:cNvSpPr>
            <a:spLocks/>
          </xdr:cNvSpPr>
        </xdr:nvSpPr>
        <xdr:spPr>
          <a:xfrm>
            <a:off x="466" y="2541"/>
            <a:ext cx="1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10</xdr:row>
      <xdr:rowOff>76200</xdr:rowOff>
    </xdr:from>
    <xdr:to>
      <xdr:col>6</xdr:col>
      <xdr:colOff>400050</xdr:colOff>
      <xdr:row>11</xdr:row>
      <xdr:rowOff>57150</xdr:rowOff>
    </xdr:to>
    <xdr:sp>
      <xdr:nvSpPr>
        <xdr:cNvPr id="84" name="直線矢印コネクタ 3"/>
        <xdr:cNvSpPr>
          <a:spLocks/>
        </xdr:cNvSpPr>
      </xdr:nvSpPr>
      <xdr:spPr>
        <a:xfrm flipH="1">
          <a:off x="2971800" y="2105025"/>
          <a:ext cx="419100" cy="1714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942975</xdr:colOff>
      <xdr:row>9</xdr:row>
      <xdr:rowOff>180975</xdr:rowOff>
    </xdr:from>
    <xdr:to>
      <xdr:col>9</xdr:col>
      <xdr:colOff>0</xdr:colOff>
      <xdr:row>11</xdr:row>
      <xdr:rowOff>161925</xdr:rowOff>
    </xdr:to>
    <xdr:sp>
      <xdr:nvSpPr>
        <xdr:cNvPr id="85" name="直線矢印コネクタ 89"/>
        <xdr:cNvSpPr>
          <a:spLocks/>
        </xdr:cNvSpPr>
      </xdr:nvSpPr>
      <xdr:spPr>
        <a:xfrm>
          <a:off x="5305425" y="2019300"/>
          <a:ext cx="514350" cy="3619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133350</xdr:rowOff>
    </xdr:from>
    <xdr:to>
      <xdr:col>8</xdr:col>
      <xdr:colOff>1257300</xdr:colOff>
      <xdr:row>12</xdr:row>
      <xdr:rowOff>85725</xdr:rowOff>
    </xdr:to>
    <xdr:sp>
      <xdr:nvSpPr>
        <xdr:cNvPr id="86" name="角丸四角形 1"/>
        <xdr:cNvSpPr>
          <a:spLocks/>
        </xdr:cNvSpPr>
      </xdr:nvSpPr>
      <xdr:spPr>
        <a:xfrm>
          <a:off x="3219450" y="1400175"/>
          <a:ext cx="2400300" cy="1095375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支柱及び各取付物の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形状・寸法等を入力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（自動で強度計算を行います。）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3"/>
  <sheetViews>
    <sheetView tabSelected="1" workbookViewId="0" topLeftCell="A1">
      <selection activeCell="E142" sqref="E142:N145"/>
    </sheetView>
  </sheetViews>
  <sheetFormatPr defaultColWidth="9.00390625" defaultRowHeight="13.5"/>
  <cols>
    <col min="1" max="1" width="5.875" style="38" customWidth="1"/>
    <col min="2" max="2" width="4.00390625" style="38" customWidth="1"/>
    <col min="3" max="3" width="12.50390625" style="38" customWidth="1"/>
    <col min="4" max="4" width="4.125" style="38" customWidth="1"/>
    <col min="5" max="5" width="8.125" style="38" customWidth="1"/>
    <col min="6" max="6" width="7.75390625" style="38" customWidth="1"/>
    <col min="7" max="7" width="8.875" style="38" customWidth="1"/>
    <col min="8" max="8" width="9.125" style="38" customWidth="1"/>
    <col min="9" max="9" width="19.125" style="38" customWidth="1"/>
    <col min="10" max="10" width="12.875" style="38" bestFit="1" customWidth="1"/>
    <col min="11" max="11" width="9.50390625" style="38" bestFit="1" customWidth="1"/>
    <col min="12" max="12" width="4.50390625" style="38" customWidth="1"/>
    <col min="13" max="13" width="7.50390625" style="38" customWidth="1"/>
    <col min="14" max="14" width="5.25390625" style="38" customWidth="1"/>
    <col min="15" max="15" width="7.875" style="38" customWidth="1"/>
    <col min="16" max="16" width="5.625" style="38" customWidth="1"/>
    <col min="17" max="16384" width="9.00390625" style="38" customWidth="1"/>
  </cols>
  <sheetData>
    <row r="2" spans="1:16" ht="23.25" customHeight="1">
      <c r="A2" s="142" t="s">
        <v>215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9"/>
      <c r="P2" s="29"/>
    </row>
    <row r="3" ht="5.25" customHeight="1">
      <c r="A3" s="29"/>
    </row>
    <row r="5" spans="3:14" ht="42.75" customHeight="1">
      <c r="C5" s="165" t="s">
        <v>12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25"/>
    </row>
    <row r="6" spans="3:14" ht="42.75" customHeight="1">
      <c r="C6" s="165" t="s">
        <v>254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25"/>
    </row>
    <row r="7" spans="3:14" ht="24" customHeight="1">
      <c r="C7" s="165" t="s">
        <v>255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25"/>
    </row>
    <row r="8" spans="2:14" ht="21" customHeight="1">
      <c r="B8" s="177" t="s">
        <v>105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2:14" ht="21" customHeight="1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7.25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2:21" ht="15" customHeight="1">
      <c r="B11" s="39" t="s">
        <v>78</v>
      </c>
      <c r="C11" s="39"/>
      <c r="D11" s="39"/>
      <c r="E11" s="39"/>
      <c r="F11" s="99"/>
      <c r="G11" s="40" t="s">
        <v>13</v>
      </c>
      <c r="H11" s="40"/>
      <c r="I11" s="39"/>
      <c r="J11" s="130"/>
      <c r="K11" s="40" t="s">
        <v>14</v>
      </c>
      <c r="L11" s="40"/>
      <c r="M11" s="39"/>
      <c r="N11" s="39"/>
      <c r="S11" s="39"/>
      <c r="T11" s="39"/>
      <c r="U11" s="39"/>
    </row>
    <row r="12" spans="2:21" ht="15" customHeight="1">
      <c r="B12" s="39"/>
      <c r="C12" s="131" t="s">
        <v>256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2:21" ht="15" customHeight="1" thickBot="1">
      <c r="B13" s="39"/>
      <c r="C13" s="39" t="s">
        <v>15</v>
      </c>
      <c r="D13" s="39"/>
      <c r="E13" s="39"/>
      <c r="F13" s="39"/>
      <c r="G13" s="39"/>
      <c r="H13" s="39"/>
      <c r="I13" s="39" t="s">
        <v>16</v>
      </c>
      <c r="J13" s="39"/>
      <c r="K13" s="39"/>
      <c r="L13" s="39"/>
      <c r="M13" s="39"/>
      <c r="N13" s="39"/>
      <c r="O13" s="39"/>
      <c r="P13" s="41"/>
      <c r="Q13" s="41" t="s">
        <v>227</v>
      </c>
      <c r="R13" s="41"/>
      <c r="S13" s="41"/>
      <c r="T13" s="41"/>
      <c r="U13" s="41"/>
    </row>
    <row r="14" spans="2:21" ht="15" customHeight="1">
      <c r="B14" s="39"/>
      <c r="C14" s="42" t="s">
        <v>17</v>
      </c>
      <c r="D14" s="20" t="s">
        <v>106</v>
      </c>
      <c r="E14" s="108">
        <v>6</v>
      </c>
      <c r="F14" s="109" t="s">
        <v>107</v>
      </c>
      <c r="G14" s="39"/>
      <c r="H14" s="39"/>
      <c r="I14" s="39"/>
      <c r="J14" s="145" t="s">
        <v>18</v>
      </c>
      <c r="K14" s="43" t="s">
        <v>19</v>
      </c>
      <c r="L14" s="20" t="s">
        <v>21</v>
      </c>
      <c r="M14" s="108">
        <v>24.6</v>
      </c>
      <c r="N14" s="109" t="s">
        <v>20</v>
      </c>
      <c r="O14" s="39"/>
      <c r="P14" s="41"/>
      <c r="Q14" s="44" t="s">
        <v>226</v>
      </c>
      <c r="R14" s="44">
        <f>(92.6+75)*1300/2</f>
        <v>108940</v>
      </c>
      <c r="S14" s="44"/>
      <c r="T14" s="44"/>
      <c r="U14" s="44"/>
    </row>
    <row r="15" spans="2:21" ht="15" customHeight="1">
      <c r="B15" s="39"/>
      <c r="C15" s="45" t="s">
        <v>22</v>
      </c>
      <c r="D15" s="17"/>
      <c r="E15" s="110">
        <v>129.1</v>
      </c>
      <c r="F15" s="111" t="s">
        <v>24</v>
      </c>
      <c r="G15" s="39"/>
      <c r="H15" s="39"/>
      <c r="I15" s="39"/>
      <c r="J15" s="146"/>
      <c r="K15" s="46" t="s">
        <v>25</v>
      </c>
      <c r="L15" s="17" t="s">
        <v>27</v>
      </c>
      <c r="M15" s="110">
        <v>1.3</v>
      </c>
      <c r="N15" s="111" t="s">
        <v>26</v>
      </c>
      <c r="O15" s="39"/>
      <c r="P15" s="12"/>
      <c r="Q15" s="41" t="s">
        <v>18</v>
      </c>
      <c r="R15" s="41">
        <v>110000</v>
      </c>
      <c r="S15" s="41"/>
      <c r="T15" s="41"/>
      <c r="U15" s="41"/>
    </row>
    <row r="16" spans="2:21" ht="15" customHeight="1">
      <c r="B16" s="39"/>
      <c r="C16" s="45" t="s">
        <v>28</v>
      </c>
      <c r="D16" s="17" t="s">
        <v>29</v>
      </c>
      <c r="E16" s="110">
        <v>92.6</v>
      </c>
      <c r="F16" s="111" t="s">
        <v>23</v>
      </c>
      <c r="G16" s="39"/>
      <c r="H16" s="39"/>
      <c r="I16" s="39"/>
      <c r="J16" s="146"/>
      <c r="K16" s="18" t="s">
        <v>30</v>
      </c>
      <c r="L16" s="17" t="s">
        <v>32</v>
      </c>
      <c r="M16" s="110">
        <v>2189</v>
      </c>
      <c r="N16" s="111" t="s">
        <v>220</v>
      </c>
      <c r="O16" s="39"/>
      <c r="P16" s="41"/>
      <c r="Q16" s="41"/>
      <c r="R16" s="41"/>
      <c r="S16" s="41"/>
      <c r="T16" s="41"/>
      <c r="U16" s="41"/>
    </row>
    <row r="17" spans="2:21" ht="15" customHeight="1">
      <c r="B17" s="39"/>
      <c r="C17" s="45" t="s">
        <v>33</v>
      </c>
      <c r="D17" s="17"/>
      <c r="E17" s="110">
        <v>4.2</v>
      </c>
      <c r="F17" s="111" t="s">
        <v>34</v>
      </c>
      <c r="G17" s="39"/>
      <c r="H17" s="39"/>
      <c r="I17" s="39"/>
      <c r="J17" s="146"/>
      <c r="K17" s="46" t="s">
        <v>35</v>
      </c>
      <c r="L17" s="17" t="s">
        <v>36</v>
      </c>
      <c r="M17" s="110">
        <v>1</v>
      </c>
      <c r="N17" s="111"/>
      <c r="O17" s="39"/>
      <c r="P17" s="41"/>
      <c r="Q17" s="13"/>
      <c r="R17" s="41"/>
      <c r="S17" s="41"/>
      <c r="T17" s="41"/>
      <c r="U17" s="41"/>
    </row>
    <row r="18" spans="2:21" ht="15" customHeight="1" thickBot="1">
      <c r="B18" s="39"/>
      <c r="C18" s="45" t="s">
        <v>37</v>
      </c>
      <c r="D18" s="17"/>
      <c r="E18" s="110">
        <v>4.2</v>
      </c>
      <c r="F18" s="111" t="s">
        <v>38</v>
      </c>
      <c r="G18" s="39"/>
      <c r="H18" s="39"/>
      <c r="I18" s="39"/>
      <c r="J18" s="147"/>
      <c r="K18" s="87" t="s">
        <v>52</v>
      </c>
      <c r="L18" s="84" t="s">
        <v>108</v>
      </c>
      <c r="M18" s="120">
        <v>6</v>
      </c>
      <c r="N18" s="121" t="s">
        <v>107</v>
      </c>
      <c r="O18" s="39"/>
      <c r="P18" s="41"/>
      <c r="Q18" s="13"/>
      <c r="R18" s="41"/>
      <c r="S18" s="41"/>
      <c r="T18" s="41"/>
      <c r="U18" s="41"/>
    </row>
    <row r="19" spans="2:21" ht="15" customHeight="1" thickTop="1">
      <c r="B19" s="39"/>
      <c r="C19" s="45" t="s">
        <v>42</v>
      </c>
      <c r="D19" s="17"/>
      <c r="E19" s="143" t="s">
        <v>43</v>
      </c>
      <c r="F19" s="144"/>
      <c r="G19" s="39"/>
      <c r="H19" s="39"/>
      <c r="I19" s="39"/>
      <c r="J19" s="149" t="s">
        <v>39</v>
      </c>
      <c r="K19" s="85" t="s">
        <v>19</v>
      </c>
      <c r="L19" s="86" t="s">
        <v>41</v>
      </c>
      <c r="M19" s="104">
        <v>1.3</v>
      </c>
      <c r="N19" s="105" t="s">
        <v>40</v>
      </c>
      <c r="O19" s="39"/>
      <c r="P19" s="41"/>
      <c r="Q19" s="41"/>
      <c r="R19" s="41"/>
      <c r="S19" s="41"/>
      <c r="T19" s="41"/>
      <c r="U19" s="41"/>
    </row>
    <row r="20" spans="2:21" ht="15" customHeight="1">
      <c r="B20" s="39"/>
      <c r="C20" s="45" t="s">
        <v>45</v>
      </c>
      <c r="D20" s="17" t="s">
        <v>46</v>
      </c>
      <c r="E20" s="110">
        <v>65.5</v>
      </c>
      <c r="F20" s="111" t="s">
        <v>20</v>
      </c>
      <c r="G20" s="39"/>
      <c r="H20" s="39"/>
      <c r="I20" s="39"/>
      <c r="J20" s="149"/>
      <c r="K20" s="46" t="s">
        <v>25</v>
      </c>
      <c r="L20" s="17" t="s">
        <v>44</v>
      </c>
      <c r="M20" s="100">
        <v>0.16</v>
      </c>
      <c r="N20" s="101" t="s">
        <v>26</v>
      </c>
      <c r="O20" s="39"/>
      <c r="P20" s="41"/>
      <c r="Q20" s="41"/>
      <c r="R20" s="41"/>
      <c r="S20" s="41"/>
      <c r="T20" s="41"/>
      <c r="U20" s="41"/>
    </row>
    <row r="21" spans="2:21" ht="15" customHeight="1">
      <c r="B21" s="39"/>
      <c r="C21" s="45" t="s">
        <v>49</v>
      </c>
      <c r="D21" s="17" t="s">
        <v>50</v>
      </c>
      <c r="E21" s="110">
        <f>'自動計算(柱が先細)'!B6</f>
        <v>49.84</v>
      </c>
      <c r="F21" s="111" t="s">
        <v>221</v>
      </c>
      <c r="G21" s="131" t="s">
        <v>251</v>
      </c>
      <c r="H21" s="39"/>
      <c r="I21" s="39"/>
      <c r="J21" s="149"/>
      <c r="K21" s="18" t="s">
        <v>30</v>
      </c>
      <c r="L21" s="17" t="s">
        <v>47</v>
      </c>
      <c r="M21" s="100">
        <v>207</v>
      </c>
      <c r="N21" s="101" t="s">
        <v>31</v>
      </c>
      <c r="O21" s="39"/>
      <c r="P21" s="41"/>
      <c r="Q21" s="13"/>
      <c r="R21" s="41"/>
      <c r="S21" s="41"/>
      <c r="T21" s="41"/>
      <c r="U21" s="41"/>
    </row>
    <row r="22" spans="2:21" ht="15" customHeight="1">
      <c r="B22" s="39"/>
      <c r="C22" s="21" t="s">
        <v>30</v>
      </c>
      <c r="D22" s="17" t="s">
        <v>109</v>
      </c>
      <c r="E22" s="110">
        <f>'自動計算(柱が先細)'!B11</f>
        <v>7746</v>
      </c>
      <c r="F22" s="111" t="s">
        <v>220</v>
      </c>
      <c r="G22" s="131" t="s">
        <v>251</v>
      </c>
      <c r="H22" s="39"/>
      <c r="I22" s="39"/>
      <c r="J22" s="149"/>
      <c r="K22" s="46" t="s">
        <v>35</v>
      </c>
      <c r="L22" s="17" t="s">
        <v>51</v>
      </c>
      <c r="M22" s="100">
        <v>0.7</v>
      </c>
      <c r="N22" s="101"/>
      <c r="O22" s="39"/>
      <c r="P22" s="41"/>
      <c r="Q22" s="13" t="s">
        <v>227</v>
      </c>
      <c r="R22" s="41"/>
      <c r="S22" s="41"/>
      <c r="T22" s="41"/>
      <c r="U22" s="41"/>
    </row>
    <row r="23" spans="2:21" ht="15" customHeight="1" thickBot="1">
      <c r="B23" s="39"/>
      <c r="C23" s="45" t="s">
        <v>53</v>
      </c>
      <c r="D23" s="17" t="s">
        <v>54</v>
      </c>
      <c r="E23" s="110">
        <v>0.7</v>
      </c>
      <c r="F23" s="111"/>
      <c r="G23" s="80" t="s">
        <v>252</v>
      </c>
      <c r="H23" s="39"/>
      <c r="I23" s="39"/>
      <c r="J23" s="150"/>
      <c r="K23" s="89" t="s">
        <v>52</v>
      </c>
      <c r="L23" s="84" t="s">
        <v>110</v>
      </c>
      <c r="M23" s="106">
        <v>4.5</v>
      </c>
      <c r="N23" s="107" t="s">
        <v>107</v>
      </c>
      <c r="O23" s="39"/>
      <c r="P23" s="41"/>
      <c r="Q23" s="13" t="s">
        <v>224</v>
      </c>
      <c r="R23" s="41">
        <f>(92.6+129.1)*4500/2</f>
        <v>498825</v>
      </c>
      <c r="S23" s="41"/>
      <c r="T23" s="41"/>
      <c r="U23" s="41"/>
    </row>
    <row r="24" spans="2:21" ht="15" customHeight="1" thickTop="1">
      <c r="B24" s="39"/>
      <c r="C24" s="22" t="s">
        <v>57</v>
      </c>
      <c r="D24" s="17" t="s">
        <v>76</v>
      </c>
      <c r="E24" s="112">
        <v>235</v>
      </c>
      <c r="F24" s="113" t="s">
        <v>222</v>
      </c>
      <c r="G24" s="131" t="s">
        <v>253</v>
      </c>
      <c r="H24" s="39"/>
      <c r="I24" s="39"/>
      <c r="J24" s="162" t="s">
        <v>55</v>
      </c>
      <c r="K24" s="88" t="s">
        <v>19</v>
      </c>
      <c r="L24" s="86" t="s">
        <v>56</v>
      </c>
      <c r="M24" s="104">
        <v>18.4</v>
      </c>
      <c r="N24" s="105" t="s">
        <v>20</v>
      </c>
      <c r="O24" s="39"/>
      <c r="P24" s="41"/>
      <c r="Q24" s="13" t="s">
        <v>48</v>
      </c>
      <c r="R24" s="41">
        <f>165*1500</f>
        <v>247500</v>
      </c>
      <c r="S24" s="41"/>
      <c r="T24" s="41"/>
      <c r="U24" s="41"/>
    </row>
    <row r="25" spans="2:21" ht="15" customHeight="1" thickBot="1">
      <c r="B25" s="39"/>
      <c r="C25" s="83" t="s">
        <v>59</v>
      </c>
      <c r="D25" s="84"/>
      <c r="E25" s="170" t="s">
        <v>111</v>
      </c>
      <c r="F25" s="171"/>
      <c r="G25" s="39"/>
      <c r="H25" s="39"/>
      <c r="I25" s="39"/>
      <c r="J25" s="162"/>
      <c r="K25" s="47" t="s">
        <v>25</v>
      </c>
      <c r="L25" s="17" t="s">
        <v>58</v>
      </c>
      <c r="M25" s="100">
        <v>0.3</v>
      </c>
      <c r="N25" s="101" t="s">
        <v>26</v>
      </c>
      <c r="O25" s="39"/>
      <c r="P25" s="39"/>
      <c r="Q25" s="39" t="s">
        <v>225</v>
      </c>
      <c r="R25" s="39">
        <f>R23+R24</f>
        <v>746325</v>
      </c>
      <c r="S25" s="39"/>
      <c r="T25" s="39"/>
      <c r="U25" s="39"/>
    </row>
    <row r="26" spans="2:21" ht="15" customHeight="1" thickTop="1">
      <c r="B26" s="39"/>
      <c r="C26" s="81" t="s">
        <v>92</v>
      </c>
      <c r="D26" s="82" t="s">
        <v>112</v>
      </c>
      <c r="E26" s="114"/>
      <c r="F26" s="115" t="s">
        <v>223</v>
      </c>
      <c r="G26" s="39"/>
      <c r="H26" s="39"/>
      <c r="I26" s="39"/>
      <c r="J26" s="162"/>
      <c r="K26" s="19" t="s">
        <v>30</v>
      </c>
      <c r="L26" s="17" t="s">
        <v>60</v>
      </c>
      <c r="M26" s="100">
        <v>2801</v>
      </c>
      <c r="N26" s="101" t="s">
        <v>31</v>
      </c>
      <c r="O26" s="39"/>
      <c r="P26" s="39"/>
      <c r="Q26" s="39"/>
      <c r="R26" s="39"/>
      <c r="S26" s="39"/>
      <c r="T26" s="39"/>
      <c r="U26" s="39"/>
    </row>
    <row r="27" spans="2:21" ht="15" customHeight="1">
      <c r="B27" s="39"/>
      <c r="C27" s="166" t="s">
        <v>90</v>
      </c>
      <c r="D27" s="178" t="s">
        <v>113</v>
      </c>
      <c r="E27" s="180"/>
      <c r="F27" s="182" t="s">
        <v>114</v>
      </c>
      <c r="G27" s="39"/>
      <c r="H27" s="39"/>
      <c r="I27" s="39"/>
      <c r="J27" s="162"/>
      <c r="K27" s="47" t="s">
        <v>35</v>
      </c>
      <c r="L27" s="17" t="s">
        <v>61</v>
      </c>
      <c r="M27" s="100">
        <v>1.3</v>
      </c>
      <c r="N27" s="101"/>
      <c r="O27" s="39"/>
      <c r="P27" s="39"/>
      <c r="Q27" s="39"/>
      <c r="R27" s="39"/>
      <c r="S27" s="39"/>
      <c r="T27" s="39"/>
      <c r="U27" s="39"/>
    </row>
    <row r="28" spans="2:21" ht="15" customHeight="1" thickBot="1">
      <c r="B28" s="39"/>
      <c r="C28" s="167"/>
      <c r="D28" s="179"/>
      <c r="E28" s="181"/>
      <c r="F28" s="183"/>
      <c r="G28" s="39"/>
      <c r="H28" s="39"/>
      <c r="I28" s="39"/>
      <c r="J28" s="163"/>
      <c r="K28" s="48" t="s">
        <v>52</v>
      </c>
      <c r="L28" s="23" t="s">
        <v>115</v>
      </c>
      <c r="M28" s="102">
        <v>3.34</v>
      </c>
      <c r="N28" s="103" t="s">
        <v>107</v>
      </c>
      <c r="O28" s="39"/>
      <c r="P28" s="49"/>
      <c r="Q28" s="49"/>
      <c r="R28" s="49"/>
      <c r="S28" s="49"/>
      <c r="T28" s="49"/>
      <c r="U28" s="49"/>
    </row>
    <row r="29" spans="2:21" ht="15" customHeight="1" thickTop="1">
      <c r="B29" s="39"/>
      <c r="C29" s="73" t="s">
        <v>143</v>
      </c>
      <c r="D29" s="72" t="s">
        <v>144</v>
      </c>
      <c r="E29" s="116">
        <v>5</v>
      </c>
      <c r="F29" s="117" t="s">
        <v>145</v>
      </c>
      <c r="G29" s="39"/>
      <c r="H29" s="39"/>
      <c r="I29" s="39"/>
      <c r="J29" s="69"/>
      <c r="K29" s="41"/>
      <c r="L29" s="12"/>
      <c r="M29" s="41"/>
      <c r="N29" s="41"/>
      <c r="O29" s="39"/>
      <c r="P29" s="49"/>
      <c r="Q29" s="49"/>
      <c r="R29" s="49"/>
      <c r="S29" s="49"/>
      <c r="T29" s="49"/>
      <c r="U29" s="49"/>
    </row>
    <row r="30" spans="2:21" ht="15" customHeight="1" thickBot="1">
      <c r="B30" s="39"/>
      <c r="C30" s="71" t="s">
        <v>146</v>
      </c>
      <c r="D30" s="32" t="s">
        <v>147</v>
      </c>
      <c r="E30" s="118">
        <v>8</v>
      </c>
      <c r="F30" s="119" t="s">
        <v>145</v>
      </c>
      <c r="G30" s="39"/>
      <c r="H30" s="39"/>
      <c r="I30" s="39"/>
      <c r="J30" s="11"/>
      <c r="K30" s="41"/>
      <c r="L30" s="12"/>
      <c r="M30" s="41"/>
      <c r="N30" s="41"/>
      <c r="O30" s="39"/>
      <c r="P30" s="49"/>
      <c r="Q30" s="49"/>
      <c r="R30" s="49"/>
      <c r="S30" s="49"/>
      <c r="T30" s="49"/>
      <c r="U30" s="49"/>
    </row>
    <row r="31" spans="2:21" ht="15" customHeight="1">
      <c r="B31" s="39"/>
      <c r="C31" s="39"/>
      <c r="D31" s="39"/>
      <c r="E31" s="39"/>
      <c r="F31" s="39"/>
      <c r="G31" s="39"/>
      <c r="H31" s="39"/>
      <c r="I31" s="39"/>
      <c r="J31" s="11"/>
      <c r="K31" s="41"/>
      <c r="L31" s="12"/>
      <c r="M31" s="41"/>
      <c r="N31" s="41"/>
      <c r="O31" s="39"/>
      <c r="P31" s="49"/>
      <c r="Q31" s="49"/>
      <c r="R31" s="49"/>
      <c r="S31" s="49"/>
      <c r="T31" s="49"/>
      <c r="U31" s="49"/>
    </row>
    <row r="32" spans="2:21" ht="15" customHeight="1">
      <c r="B32" s="39"/>
      <c r="C32" s="39"/>
      <c r="D32" s="39"/>
      <c r="E32" s="33" t="s">
        <v>100</v>
      </c>
      <c r="F32" s="50" t="s">
        <v>79</v>
      </c>
      <c r="G32" s="50"/>
      <c r="H32" s="50"/>
      <c r="I32" s="50"/>
      <c r="J32" s="50"/>
      <c r="K32" s="5"/>
      <c r="L32" s="41"/>
      <c r="M32" s="41"/>
      <c r="N32" s="41"/>
      <c r="O32" s="39"/>
      <c r="P32" s="49"/>
      <c r="Q32" s="49"/>
      <c r="R32" s="49"/>
      <c r="S32" s="49"/>
      <c r="T32" s="49"/>
      <c r="U32" s="49"/>
    </row>
    <row r="33" spans="2:21" ht="15" customHeight="1">
      <c r="B33" s="39"/>
      <c r="E33" s="33" t="s">
        <v>101</v>
      </c>
      <c r="F33" s="50" t="s">
        <v>77</v>
      </c>
      <c r="G33" s="51"/>
      <c r="H33" s="51"/>
      <c r="I33" s="51"/>
      <c r="J33" s="24"/>
      <c r="K33" s="41"/>
      <c r="L33" s="41"/>
      <c r="M33" s="41"/>
      <c r="N33" s="41"/>
      <c r="O33" s="39"/>
      <c r="P33" s="49"/>
      <c r="Q33" s="49"/>
      <c r="R33" s="49"/>
      <c r="S33" s="49"/>
      <c r="T33" s="49"/>
      <c r="U33" s="49"/>
    </row>
    <row r="34" spans="2:21" ht="15" customHeight="1">
      <c r="B34" s="39"/>
      <c r="C34" s="39"/>
      <c r="D34" s="39"/>
      <c r="E34" s="33" t="s">
        <v>102</v>
      </c>
      <c r="F34" s="50" t="s">
        <v>103</v>
      </c>
      <c r="G34" s="51"/>
      <c r="H34" s="51"/>
      <c r="I34" s="51"/>
      <c r="J34" s="24"/>
      <c r="K34" s="41"/>
      <c r="L34" s="41"/>
      <c r="M34" s="41"/>
      <c r="N34" s="41"/>
      <c r="O34" s="39"/>
      <c r="P34" s="49"/>
      <c r="Q34" s="49"/>
      <c r="R34" s="49"/>
      <c r="S34" s="49"/>
      <c r="T34" s="49"/>
      <c r="U34" s="49"/>
    </row>
    <row r="35" spans="2:5" ht="13.5">
      <c r="B35" s="52" t="s">
        <v>1</v>
      </c>
      <c r="E35" s="53"/>
    </row>
    <row r="37" spans="3:7" ht="21.75" customHeight="1">
      <c r="C37" s="137" t="s">
        <v>2</v>
      </c>
      <c r="D37" s="138"/>
      <c r="E37" s="138"/>
      <c r="F37" s="138"/>
      <c r="G37" s="139"/>
    </row>
    <row r="38" spans="5:13" ht="13.5">
      <c r="E38" s="5" t="s">
        <v>5</v>
      </c>
      <c r="F38" s="5"/>
      <c r="G38" s="5"/>
      <c r="H38" s="5"/>
      <c r="I38" s="5"/>
      <c r="J38" s="5"/>
      <c r="K38" s="5"/>
      <c r="L38" s="5"/>
      <c r="M38" s="5"/>
    </row>
    <row r="39" spans="5:13" ht="13.5">
      <c r="E39" s="5" t="s">
        <v>7</v>
      </c>
      <c r="F39" s="5"/>
      <c r="G39" s="5"/>
      <c r="H39" s="5"/>
      <c r="I39" s="5"/>
      <c r="J39" s="5"/>
      <c r="K39" s="5"/>
      <c r="L39" s="5"/>
      <c r="M39" s="5"/>
    </row>
    <row r="40" spans="6:13" ht="13.5">
      <c r="F40" s="5" t="s">
        <v>6</v>
      </c>
      <c r="H40" s="5"/>
      <c r="I40" s="5"/>
      <c r="J40" s="5"/>
      <c r="K40" s="5"/>
      <c r="L40" s="5"/>
      <c r="M40" s="5"/>
    </row>
    <row r="41" spans="6:13" ht="15.75">
      <c r="F41" s="5"/>
      <c r="G41" s="39" t="s">
        <v>116</v>
      </c>
      <c r="H41" s="39"/>
      <c r="I41" s="39"/>
      <c r="J41" s="26" t="s">
        <v>117</v>
      </c>
      <c r="K41" s="131">
        <f>ROUNDDOWN(1.23*60^2/2/1000,2)</f>
        <v>2.21</v>
      </c>
      <c r="L41" s="39" t="s">
        <v>118</v>
      </c>
      <c r="M41" s="5"/>
    </row>
    <row r="42" spans="6:13" ht="13.5">
      <c r="F42" s="5"/>
      <c r="H42" s="5"/>
      <c r="I42" s="5"/>
      <c r="J42" s="5"/>
      <c r="K42" s="5"/>
      <c r="L42" s="5"/>
      <c r="M42" s="5"/>
    </row>
    <row r="43" spans="6:14" ht="13.5">
      <c r="F43" s="5" t="s">
        <v>257</v>
      </c>
      <c r="G43" s="5"/>
      <c r="H43" s="5"/>
      <c r="I43" s="5"/>
      <c r="J43" s="5"/>
      <c r="K43" s="5"/>
      <c r="L43" s="5"/>
      <c r="M43" s="5"/>
      <c r="N43" s="5"/>
    </row>
    <row r="44" spans="6:14" ht="13.5">
      <c r="F44" s="5"/>
      <c r="G44" s="5" t="s">
        <v>62</v>
      </c>
      <c r="H44" s="5"/>
      <c r="I44" s="5"/>
      <c r="J44" s="5"/>
      <c r="K44" s="5"/>
      <c r="L44" s="5"/>
      <c r="M44" s="5"/>
      <c r="N44" s="5"/>
    </row>
    <row r="45" spans="5:13" ht="13.5">
      <c r="E45" s="5"/>
      <c r="F45" s="5"/>
      <c r="G45" s="5"/>
      <c r="H45" s="5"/>
      <c r="I45" s="5"/>
      <c r="J45" s="5"/>
      <c r="K45" s="5"/>
      <c r="L45" s="5"/>
      <c r="M45" s="5"/>
    </row>
    <row r="47" spans="3:7" ht="21.75" customHeight="1">
      <c r="C47" s="137" t="s">
        <v>3</v>
      </c>
      <c r="D47" s="138"/>
      <c r="E47" s="138"/>
      <c r="F47" s="138"/>
      <c r="G47" s="139"/>
    </row>
    <row r="48" spans="5:14" ht="28.5" customHeight="1">
      <c r="E48" s="152" t="s">
        <v>80</v>
      </c>
      <c r="F48" s="152"/>
      <c r="G48" s="152"/>
      <c r="H48" s="152"/>
      <c r="I48" s="152"/>
      <c r="J48" s="152"/>
      <c r="K48" s="152"/>
      <c r="L48" s="152"/>
      <c r="M48" s="152"/>
      <c r="N48" s="152"/>
    </row>
    <row r="49" spans="6:14" ht="18.75" customHeight="1">
      <c r="F49" s="152" t="s">
        <v>164</v>
      </c>
      <c r="G49" s="152"/>
      <c r="H49" s="152"/>
      <c r="I49" s="152"/>
      <c r="J49" s="152"/>
      <c r="K49" s="152"/>
      <c r="L49" s="152"/>
      <c r="M49" s="152"/>
      <c r="N49" s="54"/>
    </row>
    <row r="50" spans="6:14" ht="18.75" customHeight="1">
      <c r="F50" s="152"/>
      <c r="G50" s="152"/>
      <c r="H50" s="152"/>
      <c r="I50" s="152"/>
      <c r="J50" s="152"/>
      <c r="K50" s="152"/>
      <c r="L50" s="152"/>
      <c r="M50" s="152"/>
      <c r="N50" s="54"/>
    </row>
    <row r="51" spans="6:14" ht="20.25" customHeight="1">
      <c r="F51" s="54"/>
      <c r="G51" s="54"/>
      <c r="H51" s="54"/>
      <c r="I51" s="54"/>
      <c r="J51" s="54"/>
      <c r="K51" s="54"/>
      <c r="L51" s="54"/>
      <c r="M51" s="54"/>
      <c r="N51" s="54"/>
    </row>
    <row r="52" spans="3:13" ht="21.75" customHeight="1">
      <c r="C52" s="137" t="s">
        <v>4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  <row r="53" spans="3:14" ht="21.75" customHeight="1">
      <c r="C53" s="4"/>
      <c r="D53" s="4"/>
      <c r="E53" s="6" t="s">
        <v>81</v>
      </c>
      <c r="F53" s="6"/>
      <c r="G53" s="7"/>
      <c r="H53" s="7"/>
      <c r="I53" s="7"/>
      <c r="J53" s="7"/>
      <c r="K53" s="7"/>
      <c r="L53" s="7"/>
      <c r="M53" s="7"/>
      <c r="N53" s="5"/>
    </row>
    <row r="54" spans="3:14" ht="15.75" customHeight="1">
      <c r="C54" s="4"/>
      <c r="D54" s="4"/>
      <c r="E54" s="6"/>
      <c r="F54" s="6" t="s">
        <v>83</v>
      </c>
      <c r="G54" s="7"/>
      <c r="H54" s="7"/>
      <c r="I54" s="7"/>
      <c r="J54" s="7"/>
      <c r="K54" s="7"/>
      <c r="L54" s="7"/>
      <c r="M54" s="7"/>
      <c r="N54" s="5"/>
    </row>
    <row r="55" spans="3:14" ht="33.75" customHeight="1">
      <c r="C55" s="4"/>
      <c r="D55" s="4"/>
      <c r="E55" s="6"/>
      <c r="F55" s="151" t="s">
        <v>84</v>
      </c>
      <c r="G55" s="151"/>
      <c r="H55" s="151"/>
      <c r="I55" s="151"/>
      <c r="J55" s="151"/>
      <c r="K55" s="151"/>
      <c r="L55" s="151"/>
      <c r="M55" s="151"/>
      <c r="N55" s="151"/>
    </row>
    <row r="56" spans="3:14" ht="16.5" customHeight="1">
      <c r="C56" s="4"/>
      <c r="D56" s="4"/>
      <c r="E56" s="6"/>
      <c r="F56" s="5" t="s">
        <v>157</v>
      </c>
      <c r="G56" s="7"/>
      <c r="H56" s="7"/>
      <c r="I56" s="7"/>
      <c r="J56" s="7"/>
      <c r="K56" s="7"/>
      <c r="L56" s="7"/>
      <c r="M56" s="7"/>
      <c r="N56" s="5"/>
    </row>
    <row r="57" spans="3:14" ht="17.25" customHeight="1">
      <c r="C57" s="4"/>
      <c r="D57" s="4"/>
      <c r="E57" s="7"/>
      <c r="F57" s="5" t="s">
        <v>158</v>
      </c>
      <c r="G57" s="7"/>
      <c r="H57" s="7"/>
      <c r="I57" s="7"/>
      <c r="J57" s="7"/>
      <c r="K57" s="7"/>
      <c r="L57" s="7"/>
      <c r="M57" s="7"/>
      <c r="N57" s="5"/>
    </row>
    <row r="58" spans="3:14" ht="17.25" customHeight="1">
      <c r="C58" s="4"/>
      <c r="D58" s="4"/>
      <c r="E58" s="7"/>
      <c r="F58" s="5"/>
      <c r="G58" s="7"/>
      <c r="H58" s="7"/>
      <c r="I58" s="7"/>
      <c r="J58" s="7"/>
      <c r="K58" s="7"/>
      <c r="L58" s="7"/>
      <c r="M58" s="7"/>
      <c r="N58" s="5"/>
    </row>
    <row r="59" spans="3:14" ht="17.25" customHeight="1">
      <c r="C59" s="4"/>
      <c r="D59" s="4"/>
      <c r="E59" s="7"/>
      <c r="F59" s="39" t="s">
        <v>95</v>
      </c>
      <c r="G59" s="39"/>
      <c r="H59" s="39"/>
      <c r="I59" s="39"/>
      <c r="J59" s="39"/>
      <c r="K59" s="80" t="s">
        <v>232</v>
      </c>
      <c r="L59" s="39"/>
      <c r="M59" s="39"/>
      <c r="N59" s="5"/>
    </row>
    <row r="60" spans="3:14" ht="17.25" customHeight="1">
      <c r="C60" s="4"/>
      <c r="D60" s="4"/>
      <c r="E60" s="7"/>
      <c r="F60" s="39"/>
      <c r="G60" s="39" t="s">
        <v>48</v>
      </c>
      <c r="H60" s="10" t="s">
        <v>119</v>
      </c>
      <c r="I60" s="27" t="s">
        <v>120</v>
      </c>
      <c r="J60" s="39">
        <v>0</v>
      </c>
      <c r="K60" s="39" t="s">
        <v>121</v>
      </c>
      <c r="L60" s="55"/>
      <c r="M60" s="55"/>
      <c r="N60" s="56"/>
    </row>
    <row r="61" spans="3:14" ht="17.25" customHeight="1">
      <c r="C61" s="4"/>
      <c r="D61" s="4"/>
      <c r="E61" s="7"/>
      <c r="F61" s="39"/>
      <c r="G61" s="39" t="s">
        <v>63</v>
      </c>
      <c r="H61" s="10" t="s">
        <v>122</v>
      </c>
      <c r="I61" s="27" t="s">
        <v>123</v>
      </c>
      <c r="J61" s="39">
        <f>M14*M15*9.8</f>
        <v>313.40400000000005</v>
      </c>
      <c r="K61" s="39" t="s">
        <v>121</v>
      </c>
      <c r="N61" s="5"/>
    </row>
    <row r="62" spans="3:14" ht="17.25" customHeight="1">
      <c r="C62" s="4"/>
      <c r="D62" s="4"/>
      <c r="E62" s="7"/>
      <c r="F62" s="39"/>
      <c r="G62" s="39" t="s">
        <v>64</v>
      </c>
      <c r="H62" s="10" t="s">
        <v>124</v>
      </c>
      <c r="I62" s="27" t="s">
        <v>125</v>
      </c>
      <c r="J62" s="39">
        <f>M19*M20*9.8</f>
        <v>2.0384</v>
      </c>
      <c r="K62" s="39" t="s">
        <v>121</v>
      </c>
      <c r="N62" s="5"/>
    </row>
    <row r="63" spans="3:14" ht="17.25" customHeight="1" thickBot="1">
      <c r="C63" s="4"/>
      <c r="D63" s="4"/>
      <c r="E63" s="7"/>
      <c r="F63" s="39"/>
      <c r="G63" s="39" t="s">
        <v>55</v>
      </c>
      <c r="H63" s="10" t="s">
        <v>98</v>
      </c>
      <c r="I63" s="27" t="s">
        <v>96</v>
      </c>
      <c r="J63" s="39">
        <f>M24*M25*9.8</f>
        <v>54.096</v>
      </c>
      <c r="K63" s="94" t="s">
        <v>126</v>
      </c>
      <c r="N63" s="5"/>
    </row>
    <row r="64" spans="3:14" ht="12.75" customHeight="1">
      <c r="C64" s="4"/>
      <c r="D64" s="4"/>
      <c r="E64" s="7"/>
      <c r="F64" s="39"/>
      <c r="G64" s="57"/>
      <c r="H64" s="16" t="s">
        <v>127</v>
      </c>
      <c r="I64" s="58" t="s">
        <v>65</v>
      </c>
      <c r="J64" s="58">
        <f>SUM(J60:J63)</f>
        <v>369.5384000000001</v>
      </c>
      <c r="K64" s="30" t="s">
        <v>128</v>
      </c>
      <c r="N64" s="5"/>
    </row>
    <row r="65" spans="5:14" ht="20.25" customHeight="1">
      <c r="E65" s="5" t="s">
        <v>82</v>
      </c>
      <c r="F65" s="5"/>
      <c r="G65" s="5"/>
      <c r="H65" s="5"/>
      <c r="I65" s="5"/>
      <c r="J65" s="5"/>
      <c r="K65" s="5"/>
      <c r="L65" s="5"/>
      <c r="M65" s="5"/>
      <c r="N65" s="5"/>
    </row>
    <row r="66" spans="6:13" ht="13.5">
      <c r="F66" s="5" t="s">
        <v>85</v>
      </c>
      <c r="G66" s="5"/>
      <c r="H66" s="5"/>
      <c r="I66" s="5"/>
      <c r="J66" s="5"/>
      <c r="K66" s="5"/>
      <c r="L66" s="5"/>
      <c r="M66" s="5"/>
    </row>
    <row r="67" spans="6:14" ht="36" customHeight="1">
      <c r="F67" s="151" t="s">
        <v>86</v>
      </c>
      <c r="G67" s="151"/>
      <c r="H67" s="151"/>
      <c r="I67" s="151"/>
      <c r="J67" s="151"/>
      <c r="K67" s="151"/>
      <c r="L67" s="151"/>
      <c r="M67" s="151"/>
      <c r="N67" s="151"/>
    </row>
    <row r="68" ht="13.5">
      <c r="F68" s="5" t="s">
        <v>69</v>
      </c>
    </row>
    <row r="69" spans="5:13" ht="14.25">
      <c r="E69" s="5"/>
      <c r="F69" s="5" t="s">
        <v>129</v>
      </c>
      <c r="H69" s="5"/>
      <c r="I69" s="5"/>
      <c r="J69" s="5"/>
      <c r="K69" s="5"/>
      <c r="L69" s="5"/>
      <c r="M69" s="5"/>
    </row>
    <row r="70" spans="5:13" ht="13.5">
      <c r="E70" s="5"/>
      <c r="F70" s="5" t="s">
        <v>88</v>
      </c>
      <c r="H70" s="5"/>
      <c r="I70" s="5"/>
      <c r="J70" s="5"/>
      <c r="K70" s="5"/>
      <c r="L70" s="5"/>
      <c r="M70" s="5"/>
    </row>
    <row r="71" ht="18.75" customHeight="1">
      <c r="F71" s="5" t="s">
        <v>87</v>
      </c>
    </row>
    <row r="72" spans="6:8" ht="12.75" customHeight="1">
      <c r="F72" s="39" t="s">
        <v>71</v>
      </c>
      <c r="G72" s="39"/>
      <c r="H72" s="39"/>
    </row>
    <row r="73" spans="6:17" ht="13.5">
      <c r="F73" s="39" t="s">
        <v>66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6:17" ht="13.5">
      <c r="F74" s="39" t="s">
        <v>130</v>
      </c>
      <c r="G74" s="39"/>
      <c r="H74" s="39"/>
      <c r="I74" s="39"/>
      <c r="J74" s="39"/>
      <c r="K74" s="59">
        <f>M16*M17*M18*1000*K41</f>
        <v>29026140</v>
      </c>
      <c r="L74" s="39"/>
      <c r="M74" s="34">
        <f>K74/10000</f>
        <v>2902.614</v>
      </c>
      <c r="N74" s="30" t="s">
        <v>126</v>
      </c>
      <c r="O74" s="39"/>
      <c r="P74" s="39"/>
      <c r="Q74" s="39"/>
    </row>
    <row r="75" spans="6:17" ht="13.5">
      <c r="F75" s="39"/>
      <c r="G75" s="60" t="s">
        <v>131</v>
      </c>
      <c r="H75" s="39"/>
      <c r="I75" s="39"/>
      <c r="J75" s="39"/>
      <c r="K75" s="49"/>
      <c r="L75" s="39"/>
      <c r="M75" s="35"/>
      <c r="N75" s="30"/>
      <c r="O75" s="39"/>
      <c r="P75" s="39"/>
      <c r="Q75" s="39"/>
    </row>
    <row r="76" spans="6:17" ht="13.5">
      <c r="F76" s="39" t="s">
        <v>67</v>
      </c>
      <c r="G76" s="39"/>
      <c r="H76" s="39"/>
      <c r="I76" s="39"/>
      <c r="J76" s="39"/>
      <c r="K76" s="49"/>
      <c r="L76" s="39"/>
      <c r="M76" s="35"/>
      <c r="N76" s="30"/>
      <c r="O76" s="39"/>
      <c r="P76" s="39"/>
      <c r="Q76" s="39"/>
    </row>
    <row r="77" spans="6:17" ht="13.5">
      <c r="F77" s="39" t="s">
        <v>132</v>
      </c>
      <c r="G77" s="39"/>
      <c r="H77" s="39"/>
      <c r="I77" s="39"/>
      <c r="J77" s="39"/>
      <c r="K77" s="59">
        <f>M21*M22*M23*K41*1000</f>
        <v>1441030.4999999998</v>
      </c>
      <c r="L77" s="39"/>
      <c r="M77" s="35">
        <f>K77/10000</f>
        <v>144.10304999999997</v>
      </c>
      <c r="N77" s="30" t="s">
        <v>126</v>
      </c>
      <c r="O77" s="39"/>
      <c r="P77" s="39"/>
      <c r="Q77" s="39"/>
    </row>
    <row r="78" spans="6:17" ht="13.5">
      <c r="F78" s="39"/>
      <c r="G78" s="60" t="s">
        <v>133</v>
      </c>
      <c r="H78" s="39"/>
      <c r="I78" s="39"/>
      <c r="J78" s="39"/>
      <c r="K78" s="49"/>
      <c r="L78" s="39"/>
      <c r="M78" s="35"/>
      <c r="N78" s="30"/>
      <c r="O78" s="39"/>
      <c r="P78" s="39"/>
      <c r="Q78" s="39"/>
    </row>
    <row r="79" spans="6:17" ht="13.5">
      <c r="F79" s="39" t="s">
        <v>68</v>
      </c>
      <c r="G79" s="39"/>
      <c r="H79" s="39"/>
      <c r="I79" s="39"/>
      <c r="J79" s="39"/>
      <c r="K79" s="49"/>
      <c r="L79" s="39"/>
      <c r="M79" s="35"/>
      <c r="N79" s="30"/>
      <c r="O79" s="39"/>
      <c r="P79" s="39"/>
      <c r="Q79" s="39"/>
    </row>
    <row r="80" spans="6:17" ht="13.5">
      <c r="F80" s="39" t="s">
        <v>99</v>
      </c>
      <c r="G80" s="39"/>
      <c r="H80" s="39"/>
      <c r="I80" s="39"/>
      <c r="J80" s="39"/>
      <c r="K80" s="59">
        <f>M26*M27*M28*K41*1000</f>
        <v>26877891.82</v>
      </c>
      <c r="L80" s="39"/>
      <c r="M80" s="35">
        <f>K80/10000</f>
        <v>2687.789182</v>
      </c>
      <c r="N80" s="30" t="s">
        <v>126</v>
      </c>
      <c r="O80" s="39"/>
      <c r="P80" s="39"/>
      <c r="Q80" s="39"/>
    </row>
    <row r="81" spans="6:17" ht="13.5">
      <c r="F81" s="39"/>
      <c r="G81" s="60" t="s">
        <v>134</v>
      </c>
      <c r="H81" s="39"/>
      <c r="I81" s="39"/>
      <c r="J81" s="39"/>
      <c r="K81" s="39"/>
      <c r="L81" s="39"/>
      <c r="M81" s="35"/>
      <c r="N81" s="30"/>
      <c r="O81" s="39"/>
      <c r="P81" s="39"/>
      <c r="Q81" s="39"/>
    </row>
    <row r="82" spans="6:17" ht="13.5">
      <c r="F82" s="39" t="s">
        <v>70</v>
      </c>
      <c r="G82" s="39"/>
      <c r="H82" s="39"/>
      <c r="I82" s="39"/>
      <c r="J82" s="39"/>
      <c r="K82" s="39"/>
      <c r="L82" s="39"/>
      <c r="M82" s="35"/>
      <c r="N82" s="30"/>
      <c r="O82" s="39"/>
      <c r="P82" s="39"/>
      <c r="Q82" s="39"/>
    </row>
    <row r="83" spans="6:17" ht="15.75">
      <c r="F83" s="39" t="s">
        <v>159</v>
      </c>
      <c r="G83" s="39"/>
      <c r="H83" s="39"/>
      <c r="I83" s="39"/>
      <c r="J83" s="39"/>
      <c r="K83" s="39"/>
      <c r="L83" s="39"/>
      <c r="M83" s="35"/>
      <c r="N83" s="30"/>
      <c r="O83" s="39"/>
      <c r="P83" s="39"/>
      <c r="Q83" s="39"/>
    </row>
    <row r="84" spans="6:17" ht="13.5">
      <c r="F84" s="39"/>
      <c r="G84" s="39"/>
      <c r="H84" s="39"/>
      <c r="I84" s="39"/>
      <c r="J84" s="39"/>
      <c r="K84" s="61">
        <f>0.5*E23*K41*1000*(E14/3/100+E16/1000)*E14*E14</f>
        <v>3135.4596</v>
      </c>
      <c r="L84" s="39"/>
      <c r="M84" s="36">
        <f>K84</f>
        <v>3135.4596</v>
      </c>
      <c r="N84" s="30" t="s">
        <v>126</v>
      </c>
      <c r="O84" s="62"/>
      <c r="P84" s="62"/>
      <c r="Q84" s="62"/>
    </row>
    <row r="85" spans="6:9" ht="13.5">
      <c r="F85" s="148" t="s">
        <v>72</v>
      </c>
      <c r="G85" s="148"/>
      <c r="H85" s="148"/>
      <c r="I85" s="148"/>
    </row>
    <row r="86" spans="4:7" ht="13.5">
      <c r="D86" s="39"/>
      <c r="F86" s="15" t="s">
        <v>135</v>
      </c>
      <c r="G86" s="63" t="s">
        <v>136</v>
      </c>
    </row>
    <row r="88" spans="7:9" ht="13.5">
      <c r="G88" s="14" t="s">
        <v>137</v>
      </c>
      <c r="H88" s="64">
        <f>M74+M77+M80+M84</f>
        <v>8869.965832</v>
      </c>
      <c r="I88" s="30" t="s">
        <v>126</v>
      </c>
    </row>
    <row r="91" ht="14.25"/>
    <row r="92" ht="14.25"/>
    <row r="93" ht="14.25"/>
    <row r="94" ht="14.25"/>
    <row r="95" ht="14.25"/>
    <row r="96" ht="14.25"/>
    <row r="97" ht="14.25"/>
    <row r="98" ht="14.25"/>
    <row r="99" ht="14.25"/>
    <row r="103" spans="3:13" ht="21.75" customHeight="1">
      <c r="C103" s="137" t="s">
        <v>149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9"/>
    </row>
    <row r="104" spans="5:14" ht="43.5" customHeight="1">
      <c r="E104" s="152" t="s">
        <v>153</v>
      </c>
      <c r="F104" s="152"/>
      <c r="G104" s="152"/>
      <c r="H104" s="152"/>
      <c r="I104" s="152"/>
      <c r="J104" s="152"/>
      <c r="K104" s="152"/>
      <c r="L104" s="152"/>
      <c r="M104" s="152"/>
      <c r="N104" s="152"/>
    </row>
    <row r="105" spans="5:14" ht="64.5" customHeight="1">
      <c r="E105" s="164" t="s">
        <v>160</v>
      </c>
      <c r="F105" s="164"/>
      <c r="G105" s="164"/>
      <c r="H105" s="164"/>
      <c r="I105" s="164"/>
      <c r="J105" s="164"/>
      <c r="K105" s="164"/>
      <c r="L105" s="164"/>
      <c r="M105" s="164"/>
      <c r="N105" s="164"/>
    </row>
    <row r="106" spans="5:14" ht="13.5">
      <c r="E106" s="5"/>
      <c r="F106" s="5" t="s">
        <v>171</v>
      </c>
      <c r="G106" s="5"/>
      <c r="H106" s="5"/>
      <c r="I106" s="5"/>
      <c r="J106" s="5"/>
      <c r="K106" s="5"/>
      <c r="L106" s="5"/>
      <c r="M106" s="5"/>
      <c r="N106" s="5"/>
    </row>
    <row r="107" spans="5:14" ht="14.25">
      <c r="E107" s="5"/>
      <c r="F107" s="5" t="s">
        <v>172</v>
      </c>
      <c r="G107" s="5"/>
      <c r="H107" s="5"/>
      <c r="I107" s="5"/>
      <c r="J107" s="5"/>
      <c r="K107" s="5"/>
      <c r="L107" s="5"/>
      <c r="M107" s="5"/>
      <c r="N107" s="5"/>
    </row>
    <row r="108" spans="5:14" ht="14.25">
      <c r="E108" s="5"/>
      <c r="F108" s="5" t="s">
        <v>230</v>
      </c>
      <c r="G108" s="5"/>
      <c r="H108" s="5"/>
      <c r="I108" s="5"/>
      <c r="J108" s="5"/>
      <c r="K108" s="5"/>
      <c r="L108" s="5"/>
      <c r="M108" s="5"/>
      <c r="N108" s="5"/>
    </row>
    <row r="109" spans="5:14" ht="13.5"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1" spans="6:11" ht="13.5" customHeight="1">
      <c r="F111" s="53" t="s">
        <v>173</v>
      </c>
      <c r="G111" s="53"/>
      <c r="H111" s="53"/>
      <c r="I111" s="53"/>
      <c r="J111" s="53"/>
      <c r="K111" s="53"/>
    </row>
    <row r="112" spans="6:11" ht="15.75">
      <c r="F112" s="53" t="s">
        <v>163</v>
      </c>
      <c r="G112" s="53"/>
      <c r="H112" s="53"/>
      <c r="I112" s="53"/>
      <c r="J112" s="53"/>
      <c r="K112" s="53"/>
    </row>
    <row r="113" spans="6:11" ht="18.75" customHeight="1">
      <c r="F113" s="131" t="s">
        <v>231</v>
      </c>
      <c r="G113" s="53"/>
      <c r="H113" s="53"/>
      <c r="I113" s="53"/>
      <c r="J113" s="53"/>
      <c r="K113" s="53"/>
    </row>
    <row r="114" spans="6:8" ht="13.5">
      <c r="F114" s="31" t="s">
        <v>148</v>
      </c>
      <c r="G114" s="74">
        <f>20.34*E30*E30/(8*0.05*E30)</f>
        <v>406.79999999999995</v>
      </c>
      <c r="H114" s="53" t="s">
        <v>154</v>
      </c>
    </row>
    <row r="115" ht="7.5" customHeight="1"/>
    <row r="116" ht="13.5">
      <c r="F116" s="38" t="s">
        <v>161</v>
      </c>
    </row>
    <row r="117" spans="6:8" ht="13.5">
      <c r="F117" s="15" t="s">
        <v>155</v>
      </c>
      <c r="G117" s="75" t="s">
        <v>174</v>
      </c>
      <c r="H117" s="76"/>
    </row>
    <row r="118" spans="6:8" ht="13.5">
      <c r="F118" s="77" t="s">
        <v>156</v>
      </c>
      <c r="G118" s="78">
        <f>G114*E29</f>
        <v>2033.9999999999998</v>
      </c>
      <c r="H118" s="30" t="s">
        <v>126</v>
      </c>
    </row>
    <row r="119" spans="6:8" ht="13.5">
      <c r="F119" s="31"/>
      <c r="G119" s="70"/>
      <c r="H119" s="66"/>
    </row>
    <row r="120" spans="6:8" ht="14.25">
      <c r="F120" s="31"/>
      <c r="G120" s="70"/>
      <c r="H120" s="66"/>
    </row>
    <row r="121" spans="6:8" ht="14.25">
      <c r="F121" s="31"/>
      <c r="G121" s="70"/>
      <c r="H121" s="66"/>
    </row>
    <row r="122" spans="6:8" ht="14.25">
      <c r="F122" s="31"/>
      <c r="G122" s="70"/>
      <c r="H122" s="66"/>
    </row>
    <row r="123" spans="6:8" ht="14.25">
      <c r="F123" s="31"/>
      <c r="G123" s="70"/>
      <c r="H123" s="66"/>
    </row>
    <row r="124" spans="6:8" ht="14.25">
      <c r="F124" s="31"/>
      <c r="G124" s="70"/>
      <c r="H124" s="66"/>
    </row>
    <row r="125" spans="6:8" ht="14.25">
      <c r="F125" s="31"/>
      <c r="G125" s="70"/>
      <c r="H125" s="66"/>
    </row>
    <row r="126" spans="6:8" ht="13.5">
      <c r="F126" s="31"/>
      <c r="G126" s="70"/>
      <c r="H126" s="66"/>
    </row>
    <row r="127" spans="6:8" ht="13.5">
      <c r="F127" s="31"/>
      <c r="G127" s="70"/>
      <c r="H127" s="66"/>
    </row>
    <row r="128" spans="6:8" ht="13.5">
      <c r="F128" s="31"/>
      <c r="G128" s="70"/>
      <c r="H128" s="66"/>
    </row>
    <row r="129" spans="6:8" ht="12.75" customHeight="1">
      <c r="F129" s="31"/>
      <c r="G129" s="70"/>
      <c r="H129" s="66"/>
    </row>
    <row r="130" spans="6:8" ht="13.5">
      <c r="F130" s="31"/>
      <c r="G130" s="70"/>
      <c r="H130" s="66"/>
    </row>
    <row r="131" spans="6:8" ht="13.5">
      <c r="F131" s="31"/>
      <c r="G131" s="70"/>
      <c r="H131" s="66"/>
    </row>
    <row r="132" spans="6:8" ht="13.5">
      <c r="F132" s="31"/>
      <c r="G132" s="70"/>
      <c r="H132" s="66"/>
    </row>
    <row r="133" spans="3:10" ht="21.75" customHeight="1">
      <c r="C133" s="137" t="s">
        <v>150</v>
      </c>
      <c r="D133" s="138"/>
      <c r="E133" s="138"/>
      <c r="F133" s="138"/>
      <c r="G133" s="138"/>
      <c r="H133" s="138"/>
      <c r="I133" s="138"/>
      <c r="J133" s="139"/>
    </row>
    <row r="134" spans="5:14" ht="37.5" customHeight="1">
      <c r="E134" s="152" t="s">
        <v>165</v>
      </c>
      <c r="F134" s="152"/>
      <c r="G134" s="152"/>
      <c r="H134" s="152"/>
      <c r="I134" s="152"/>
      <c r="J134" s="152"/>
      <c r="K134" s="152"/>
      <c r="L134" s="152"/>
      <c r="M134" s="152"/>
      <c r="N134" s="152"/>
    </row>
    <row r="135" spans="5:14" ht="13.5"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5:14" ht="13.5">
      <c r="E136" s="9"/>
      <c r="F136" s="39" t="s">
        <v>73</v>
      </c>
      <c r="G136" s="39"/>
      <c r="H136" s="39"/>
      <c r="I136" s="39"/>
      <c r="J136" s="39"/>
      <c r="K136" s="9"/>
      <c r="L136" s="9"/>
      <c r="M136" s="9"/>
      <c r="N136" s="9"/>
    </row>
    <row r="137" spans="5:18" ht="13.5">
      <c r="E137" s="9"/>
      <c r="F137" s="15" t="s">
        <v>151</v>
      </c>
      <c r="G137" s="155" t="s">
        <v>152</v>
      </c>
      <c r="H137" s="155"/>
      <c r="I137" s="79">
        <f>J64+H88+G118</f>
        <v>11273.504232</v>
      </c>
      <c r="J137" s="30" t="s">
        <v>126</v>
      </c>
      <c r="K137" s="9"/>
      <c r="L137" s="9"/>
      <c r="M137" s="9"/>
      <c r="N137" s="9"/>
      <c r="Q137" s="154"/>
      <c r="R137" s="154"/>
    </row>
    <row r="139" ht="13.5">
      <c r="E139" s="5"/>
    </row>
    <row r="140" ht="13.5">
      <c r="E140" s="5"/>
    </row>
    <row r="141" spans="3:13" ht="21.75" customHeight="1">
      <c r="C141" s="137" t="s">
        <v>104</v>
      </c>
      <c r="D141" s="138"/>
      <c r="E141" s="138"/>
      <c r="F141" s="138"/>
      <c r="G141" s="138"/>
      <c r="H141" s="138"/>
      <c r="I141" s="138"/>
      <c r="J141" s="138"/>
      <c r="K141" s="138"/>
      <c r="L141" s="138"/>
      <c r="M141" s="139"/>
    </row>
    <row r="142" spans="5:14" ht="13.5">
      <c r="E142" s="152" t="s">
        <v>258</v>
      </c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5:14" ht="13.5"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</row>
    <row r="144" spans="5:14" ht="13.5"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</row>
    <row r="145" spans="5:14" ht="13.5"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</row>
    <row r="146" spans="5:11" ht="15.75">
      <c r="E146" s="39" t="s">
        <v>74</v>
      </c>
      <c r="F146" s="39"/>
      <c r="G146" s="53">
        <f>E21</f>
        <v>49.84</v>
      </c>
      <c r="H146" s="53" t="s">
        <v>75</v>
      </c>
      <c r="I146" s="37"/>
      <c r="J146" s="39"/>
      <c r="K146" s="39"/>
    </row>
    <row r="147" spans="5:11" ht="13.5">
      <c r="E147" s="39"/>
      <c r="F147" s="39"/>
      <c r="G147" s="65"/>
      <c r="H147" s="53"/>
      <c r="I147" s="37"/>
      <c r="J147" s="39"/>
      <c r="K147" s="39"/>
    </row>
    <row r="148" spans="5:14" ht="13.5" customHeight="1">
      <c r="E148" s="156" t="s">
        <v>166</v>
      </c>
      <c r="F148" s="90" t="s">
        <v>167</v>
      </c>
      <c r="G148" s="141">
        <f>I137</f>
        <v>11273.504232</v>
      </c>
      <c r="H148" s="141"/>
      <c r="I148" s="160">
        <f>G148/G149</f>
        <v>226.19390513643657</v>
      </c>
      <c r="J148" s="140" t="str">
        <f>IF(E24&gt;I148,"&lt;","&gt;")</f>
        <v>&lt;</v>
      </c>
      <c r="K148" s="158" t="s">
        <v>176</v>
      </c>
      <c r="L148" s="159"/>
      <c r="M148" s="159"/>
      <c r="N148" s="159"/>
    </row>
    <row r="149" spans="5:14" ht="13.5" customHeight="1">
      <c r="E149" s="157"/>
      <c r="F149" s="90" t="s">
        <v>177</v>
      </c>
      <c r="G149" s="153">
        <f>G146</f>
        <v>49.84</v>
      </c>
      <c r="H149" s="153"/>
      <c r="I149" s="160"/>
      <c r="J149" s="140"/>
      <c r="K149" s="159"/>
      <c r="L149" s="159"/>
      <c r="M149" s="159"/>
      <c r="N149" s="159"/>
    </row>
    <row r="150" spans="5:14" ht="13.5"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5:14" ht="14.25">
      <c r="E151" s="91"/>
      <c r="F151" s="93" t="str">
        <f>IF(J148="&lt;","となり、許容を下回るので安全である。","となり、許容を上回るので取り付けは不可である。")</f>
        <v>となり、許容を下回るので安全である。</v>
      </c>
      <c r="G151" s="93"/>
      <c r="H151" s="93"/>
      <c r="I151" s="93"/>
      <c r="J151" s="91"/>
      <c r="K151" s="91"/>
      <c r="L151" s="91"/>
      <c r="M151" s="91"/>
      <c r="N151" s="91"/>
    </row>
    <row r="152" spans="5:14" ht="9" customHeight="1"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ht="13.5">
      <c r="M153" s="3"/>
    </row>
    <row r="154" spans="5:14" ht="13.5">
      <c r="E154" s="173" t="s">
        <v>8</v>
      </c>
      <c r="F154" s="173"/>
      <c r="G154" s="173"/>
      <c r="H154" s="173"/>
      <c r="I154" s="173"/>
      <c r="J154" s="173"/>
      <c r="K154" s="173"/>
      <c r="L154" s="173"/>
      <c r="M154" s="173"/>
      <c r="N154" s="173"/>
    </row>
    <row r="155" ht="33" customHeight="1">
      <c r="E155" s="5" t="s">
        <v>9</v>
      </c>
    </row>
    <row r="156" ht="21.75" customHeight="1"/>
    <row r="157" spans="2:14" ht="42" customHeight="1">
      <c r="B157" s="169" t="s">
        <v>97</v>
      </c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</row>
    <row r="158" ht="13.5">
      <c r="B158" s="66"/>
    </row>
    <row r="160" ht="13.5">
      <c r="B160" s="52" t="s">
        <v>0</v>
      </c>
    </row>
    <row r="162" spans="3:7" ht="21.75" customHeight="1">
      <c r="C162" s="137" t="s">
        <v>10</v>
      </c>
      <c r="D162" s="138"/>
      <c r="E162" s="138"/>
      <c r="F162" s="138"/>
      <c r="G162" s="139"/>
    </row>
    <row r="164" spans="5:14" ht="13.5">
      <c r="E164" s="8" t="s">
        <v>138</v>
      </c>
      <c r="F164" s="173" t="s">
        <v>91</v>
      </c>
      <c r="G164" s="173"/>
      <c r="H164" s="173"/>
      <c r="I164" s="173"/>
      <c r="J164" s="173"/>
      <c r="K164" s="173"/>
      <c r="L164" s="173"/>
      <c r="M164" s="173"/>
      <c r="N164" s="173"/>
    </row>
    <row r="165" ht="13.5">
      <c r="F165" s="67"/>
    </row>
    <row r="166" spans="6:11" ht="13.5">
      <c r="F166" s="175" t="s">
        <v>139</v>
      </c>
      <c r="G166" s="2" t="s">
        <v>140</v>
      </c>
      <c r="H166" s="161"/>
      <c r="I166" s="28">
        <f>G148</f>
        <v>11273.504232</v>
      </c>
      <c r="J166" s="176" t="e">
        <f>I166/I167</f>
        <v>#DIV/0!</v>
      </c>
      <c r="K166" s="176"/>
    </row>
    <row r="167" spans="6:11" ht="13.5">
      <c r="F167" s="175"/>
      <c r="G167" s="2" t="s">
        <v>141</v>
      </c>
      <c r="H167" s="161"/>
      <c r="I167" s="1">
        <f>E27</f>
        <v>0</v>
      </c>
      <c r="J167" s="176"/>
      <c r="K167" s="176"/>
    </row>
    <row r="169" spans="6:7" ht="13.5">
      <c r="F169" s="5" t="s">
        <v>89</v>
      </c>
      <c r="G169" s="5"/>
    </row>
    <row r="170" ht="14.25"/>
    <row r="171" ht="14.25"/>
    <row r="172" ht="14.25"/>
    <row r="173" ht="14.25"/>
    <row r="174" ht="14.25"/>
    <row r="175" ht="14.25"/>
    <row r="182" spans="3:7" ht="21.75" customHeight="1">
      <c r="C182" s="137" t="s">
        <v>11</v>
      </c>
      <c r="D182" s="138"/>
      <c r="E182" s="138"/>
      <c r="F182" s="138"/>
      <c r="G182" s="139"/>
    </row>
    <row r="183" ht="13.5">
      <c r="M183" s="68">
        <v>240</v>
      </c>
    </row>
    <row r="184" spans="5:6" ht="13.5">
      <c r="E184" s="8" t="s">
        <v>142</v>
      </c>
      <c r="F184" s="80" t="s">
        <v>168</v>
      </c>
    </row>
    <row r="186" spans="5:14" ht="13.5" customHeight="1">
      <c r="E186" s="174" t="s">
        <v>169</v>
      </c>
      <c r="F186" s="90" t="s">
        <v>170</v>
      </c>
      <c r="G186" s="168" t="e">
        <f>J166</f>
        <v>#DIV/0!</v>
      </c>
      <c r="H186" s="168"/>
      <c r="I186" s="168" t="e">
        <f>J166/E26</f>
        <v>#DIV/0!</v>
      </c>
      <c r="J186" s="140" t="e">
        <f>IF(M183&gt;I186,"&lt;","&gt;")</f>
        <v>#DIV/0!</v>
      </c>
      <c r="K186" s="172" t="s">
        <v>175</v>
      </c>
      <c r="L186" s="172"/>
      <c r="M186" s="172"/>
      <c r="N186" s="172"/>
    </row>
    <row r="187" spans="5:14" ht="13.5" customHeight="1">
      <c r="E187" s="174"/>
      <c r="F187" s="90" t="s">
        <v>94</v>
      </c>
      <c r="G187" s="153">
        <f>E26</f>
        <v>0</v>
      </c>
      <c r="H187" s="153"/>
      <c r="I187" s="168"/>
      <c r="J187" s="140"/>
      <c r="K187" s="172"/>
      <c r="L187" s="172"/>
      <c r="M187" s="172"/>
      <c r="N187" s="172"/>
    </row>
    <row r="188" spans="5:14" ht="13.5" customHeight="1">
      <c r="E188" s="91"/>
      <c r="F188" s="92"/>
      <c r="G188" s="92"/>
      <c r="H188" s="92"/>
      <c r="I188" s="92"/>
      <c r="J188" s="92"/>
      <c r="K188" s="172"/>
      <c r="L188" s="172"/>
      <c r="M188" s="172"/>
      <c r="N188" s="172"/>
    </row>
    <row r="189" spans="5:14" ht="14.25">
      <c r="E189" s="91"/>
      <c r="F189" s="91"/>
      <c r="G189" s="93" t="e">
        <f>IF(J186="&lt;","となり、許容を下回るので安全である。","となり、許容を上回るので取り付けは不可である。")</f>
        <v>#DIV/0!</v>
      </c>
      <c r="H189" s="91"/>
      <c r="I189" s="91"/>
      <c r="J189" s="91"/>
      <c r="K189" s="91"/>
      <c r="L189" s="91"/>
      <c r="M189" s="91"/>
      <c r="N189" s="91"/>
    </row>
    <row r="190" spans="5:14" ht="8.25" customHeight="1">
      <c r="E190" s="91"/>
      <c r="F190" s="91"/>
      <c r="G190" s="93"/>
      <c r="H190" s="91"/>
      <c r="I190" s="91"/>
      <c r="J190" s="91"/>
      <c r="K190" s="91"/>
      <c r="L190" s="91"/>
      <c r="M190" s="91"/>
      <c r="N190" s="91"/>
    </row>
    <row r="192" ht="13.5">
      <c r="F192" s="5" t="s">
        <v>162</v>
      </c>
    </row>
    <row r="193" ht="13.5">
      <c r="F193" s="5" t="s">
        <v>93</v>
      </c>
    </row>
  </sheetData>
  <sheetProtection/>
  <mergeCells count="51">
    <mergeCell ref="E27:E28"/>
    <mergeCell ref="F27:F28"/>
    <mergeCell ref="C182:G182"/>
    <mergeCell ref="E186:E187"/>
    <mergeCell ref="C162:G162"/>
    <mergeCell ref="C37:G37"/>
    <mergeCell ref="F166:F167"/>
    <mergeCell ref="J166:K167"/>
    <mergeCell ref="F49:M50"/>
    <mergeCell ref="C47:G47"/>
    <mergeCell ref="E48:N48"/>
    <mergeCell ref="I186:I187"/>
    <mergeCell ref="B157:N157"/>
    <mergeCell ref="C133:J133"/>
    <mergeCell ref="C52:M52"/>
    <mergeCell ref="F67:N67"/>
    <mergeCell ref="E25:F25"/>
    <mergeCell ref="E142:N145"/>
    <mergeCell ref="G186:H186"/>
    <mergeCell ref="J186:J187"/>
    <mergeCell ref="K186:N188"/>
    <mergeCell ref="I148:I149"/>
    <mergeCell ref="H166:H167"/>
    <mergeCell ref="J24:J28"/>
    <mergeCell ref="E105:N105"/>
    <mergeCell ref="C5:M5"/>
    <mergeCell ref="C27:C28"/>
    <mergeCell ref="E154:N154"/>
    <mergeCell ref="F164:N164"/>
    <mergeCell ref="B8:N8"/>
    <mergeCell ref="D27:D28"/>
    <mergeCell ref="F55:N55"/>
    <mergeCell ref="E134:N135"/>
    <mergeCell ref="C103:M103"/>
    <mergeCell ref="E104:N104"/>
    <mergeCell ref="G187:H187"/>
    <mergeCell ref="Q137:R137"/>
    <mergeCell ref="G137:H137"/>
    <mergeCell ref="G149:H149"/>
    <mergeCell ref="E148:E149"/>
    <mergeCell ref="K148:N149"/>
    <mergeCell ref="C141:M141"/>
    <mergeCell ref="J148:J149"/>
    <mergeCell ref="G148:H148"/>
    <mergeCell ref="A2:N2"/>
    <mergeCell ref="E19:F19"/>
    <mergeCell ref="J14:J18"/>
    <mergeCell ref="F85:I85"/>
    <mergeCell ref="J19:J23"/>
    <mergeCell ref="C6:M6"/>
    <mergeCell ref="C7:M7"/>
  </mergeCells>
  <printOptions/>
  <pageMargins left="0.5118110236220472" right="0.1968503937007874" top="0.6692913385826772" bottom="0.4330708661417323" header="0.15748031496062992" footer="0.15748031496062992"/>
  <pageSetup firstPageNumber="13" useFirstPageNumber="1" horizontalDpi="600" verticalDpi="600" orientation="portrait" paperSize="9" scale="76" r:id="rId2"/>
  <rowBreaks count="2" manualBreakCount="2">
    <brk id="63" max="13" man="1"/>
    <brk id="131" max="13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6"/>
  <sheetViews>
    <sheetView workbookViewId="0" topLeftCell="A1">
      <selection activeCell="I24" sqref="I24"/>
    </sheetView>
  </sheetViews>
  <sheetFormatPr defaultColWidth="9.00390625" defaultRowHeight="13.5"/>
  <cols>
    <col min="1" max="1" width="2.75390625" style="38" customWidth="1"/>
    <col min="2" max="2" width="4.00390625" style="38" customWidth="1"/>
    <col min="3" max="3" width="12.50390625" style="38" customWidth="1"/>
    <col min="4" max="4" width="4.125" style="38" customWidth="1"/>
    <col min="5" max="5" width="8.125" style="38" customWidth="1"/>
    <col min="6" max="6" width="7.75390625" style="38" customWidth="1"/>
    <col min="7" max="7" width="8.875" style="38" customWidth="1"/>
    <col min="8" max="8" width="9.125" style="38" bestFit="1" customWidth="1"/>
    <col min="9" max="9" width="19.125" style="38" customWidth="1"/>
    <col min="10" max="10" width="9.00390625" style="38" customWidth="1"/>
    <col min="11" max="11" width="9.50390625" style="38" bestFit="1" customWidth="1"/>
    <col min="12" max="12" width="4.50390625" style="38" customWidth="1"/>
    <col min="13" max="13" width="8.25390625" style="38" customWidth="1"/>
    <col min="14" max="14" width="5.25390625" style="38" customWidth="1"/>
    <col min="15" max="15" width="7.875" style="38" customWidth="1"/>
    <col min="16" max="16" width="5.625" style="38" customWidth="1"/>
    <col min="17" max="16384" width="9.00390625" style="38" customWidth="1"/>
  </cols>
  <sheetData>
    <row r="1" spans="1:16" ht="23.2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9"/>
      <c r="P1" s="29"/>
    </row>
    <row r="2" ht="5.25" customHeight="1">
      <c r="A2" s="29"/>
    </row>
    <row r="3" spans="2:14" ht="26.25" customHeight="1">
      <c r="B3" s="177" t="s">
        <v>105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21" ht="15" customHeight="1">
      <c r="B4" s="39" t="s">
        <v>78</v>
      </c>
      <c r="C4" s="39"/>
      <c r="D4" s="39"/>
      <c r="E4" s="39"/>
      <c r="F4" s="99"/>
      <c r="G4" s="40" t="s">
        <v>13</v>
      </c>
      <c r="H4" s="40"/>
      <c r="I4" s="39"/>
      <c r="J4" s="130"/>
      <c r="K4" s="40" t="s">
        <v>14</v>
      </c>
      <c r="L4" s="40"/>
      <c r="M4" s="39"/>
      <c r="N4" s="39"/>
      <c r="S4" s="39"/>
      <c r="T4" s="39"/>
      <c r="U4" s="39"/>
    </row>
    <row r="5" spans="2:21" ht="15" customHeight="1">
      <c r="B5" s="39"/>
      <c r="C5" s="131" t="s">
        <v>256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2:21" ht="15" customHeight="1" thickBot="1">
      <c r="B6" s="39"/>
      <c r="C6" s="39" t="s">
        <v>15</v>
      </c>
      <c r="D6" s="39"/>
      <c r="E6" s="39"/>
      <c r="F6" s="39"/>
      <c r="G6" s="39"/>
      <c r="H6" s="39"/>
      <c r="I6" s="39" t="s">
        <v>16</v>
      </c>
      <c r="J6" s="39"/>
      <c r="K6" s="39"/>
      <c r="L6" s="39"/>
      <c r="M6" s="39"/>
      <c r="N6" s="39"/>
      <c r="O6" s="39"/>
      <c r="P6" s="41"/>
      <c r="Q6" s="41"/>
      <c r="R6" s="41"/>
      <c r="S6" s="41"/>
      <c r="T6" s="41"/>
      <c r="U6" s="41"/>
    </row>
    <row r="7" spans="2:21" ht="15" customHeight="1">
      <c r="B7" s="39"/>
      <c r="C7" s="42" t="s">
        <v>17</v>
      </c>
      <c r="D7" s="20" t="s">
        <v>178</v>
      </c>
      <c r="E7" s="108">
        <v>5.8</v>
      </c>
      <c r="F7" s="109" t="s">
        <v>179</v>
      </c>
      <c r="G7" s="39"/>
      <c r="H7" s="39"/>
      <c r="I7" s="39"/>
      <c r="J7" s="145" t="s">
        <v>18</v>
      </c>
      <c r="K7" s="43" t="s">
        <v>19</v>
      </c>
      <c r="L7" s="20" t="s">
        <v>21</v>
      </c>
      <c r="M7" s="108">
        <v>25</v>
      </c>
      <c r="N7" s="109" t="s">
        <v>20</v>
      </c>
      <c r="O7" s="39"/>
      <c r="P7" s="41"/>
      <c r="Q7" s="44"/>
      <c r="R7" s="44"/>
      <c r="S7" s="44"/>
      <c r="T7" s="44"/>
      <c r="U7" s="44"/>
    </row>
    <row r="8" spans="2:21" ht="15" customHeight="1">
      <c r="B8" s="39"/>
      <c r="C8" s="45" t="s">
        <v>22</v>
      </c>
      <c r="D8" s="17"/>
      <c r="E8" s="110">
        <v>165.2</v>
      </c>
      <c r="F8" s="111" t="s">
        <v>24</v>
      </c>
      <c r="G8" s="39"/>
      <c r="H8" s="39"/>
      <c r="I8" s="39"/>
      <c r="J8" s="146"/>
      <c r="K8" s="46" t="s">
        <v>25</v>
      </c>
      <c r="L8" s="17" t="s">
        <v>27</v>
      </c>
      <c r="M8" s="110">
        <v>1</v>
      </c>
      <c r="N8" s="111" t="s">
        <v>26</v>
      </c>
      <c r="O8" s="39"/>
      <c r="P8" s="12"/>
      <c r="Q8" s="41"/>
      <c r="R8" s="41"/>
      <c r="S8" s="41"/>
      <c r="T8" s="41"/>
      <c r="U8" s="41"/>
    </row>
    <row r="9" spans="2:21" ht="15" customHeight="1">
      <c r="B9" s="39"/>
      <c r="C9" s="45" t="s">
        <v>28</v>
      </c>
      <c r="D9" s="17" t="s">
        <v>29</v>
      </c>
      <c r="E9" s="110"/>
      <c r="F9" s="111" t="s">
        <v>23</v>
      </c>
      <c r="G9" s="39"/>
      <c r="H9" s="39"/>
      <c r="I9" s="39"/>
      <c r="J9" s="146"/>
      <c r="K9" s="18" t="s">
        <v>30</v>
      </c>
      <c r="L9" s="17" t="s">
        <v>32</v>
      </c>
      <c r="M9" s="110">
        <v>3200</v>
      </c>
      <c r="N9" s="111" t="s">
        <v>220</v>
      </c>
      <c r="O9" s="39"/>
      <c r="P9" s="41"/>
      <c r="Q9" s="41"/>
      <c r="R9" s="41"/>
      <c r="S9" s="41"/>
      <c r="T9" s="41"/>
      <c r="U9" s="41"/>
    </row>
    <row r="10" spans="2:21" ht="15" customHeight="1">
      <c r="B10" s="39"/>
      <c r="C10" s="45" t="s">
        <v>33</v>
      </c>
      <c r="D10" s="17"/>
      <c r="E10" s="110">
        <v>3.2</v>
      </c>
      <c r="F10" s="111" t="s">
        <v>34</v>
      </c>
      <c r="G10" s="39"/>
      <c r="H10" s="39"/>
      <c r="I10" s="39"/>
      <c r="J10" s="146"/>
      <c r="K10" s="46" t="s">
        <v>35</v>
      </c>
      <c r="L10" s="17" t="s">
        <v>36</v>
      </c>
      <c r="M10" s="110">
        <v>1.3</v>
      </c>
      <c r="N10" s="111"/>
      <c r="O10" s="39"/>
      <c r="P10" s="41"/>
      <c r="Q10" s="13"/>
      <c r="R10" s="41"/>
      <c r="S10" s="41"/>
      <c r="T10" s="41"/>
      <c r="U10" s="41"/>
    </row>
    <row r="11" spans="2:21" ht="15" customHeight="1" thickBot="1">
      <c r="B11" s="39"/>
      <c r="C11" s="45" t="s">
        <v>37</v>
      </c>
      <c r="D11" s="17"/>
      <c r="E11" s="110">
        <v>3.2</v>
      </c>
      <c r="F11" s="111" t="s">
        <v>38</v>
      </c>
      <c r="G11" s="39"/>
      <c r="H11" s="39"/>
      <c r="I11" s="39"/>
      <c r="J11" s="147"/>
      <c r="K11" s="87" t="s">
        <v>52</v>
      </c>
      <c r="L11" s="84" t="s">
        <v>180</v>
      </c>
      <c r="M11" s="120">
        <v>8</v>
      </c>
      <c r="N11" s="121" t="s">
        <v>179</v>
      </c>
      <c r="O11" s="39"/>
      <c r="P11" s="41"/>
      <c r="Q11" s="13"/>
      <c r="R11" s="41"/>
      <c r="S11" s="41"/>
      <c r="T11" s="41"/>
      <c r="U11" s="41"/>
    </row>
    <row r="12" spans="2:21" ht="15" customHeight="1" thickTop="1">
      <c r="B12" s="39"/>
      <c r="C12" s="45" t="s">
        <v>42</v>
      </c>
      <c r="D12" s="17"/>
      <c r="E12" s="143" t="s">
        <v>43</v>
      </c>
      <c r="F12" s="144"/>
      <c r="G12" s="39"/>
      <c r="H12" s="39"/>
      <c r="I12" s="39"/>
      <c r="J12" s="149" t="s">
        <v>39</v>
      </c>
      <c r="K12" s="85" t="s">
        <v>19</v>
      </c>
      <c r="L12" s="86" t="s">
        <v>41</v>
      </c>
      <c r="M12" s="122">
        <v>8</v>
      </c>
      <c r="N12" s="123" t="s">
        <v>40</v>
      </c>
      <c r="O12" s="39"/>
      <c r="P12" s="41"/>
      <c r="Q12" s="41"/>
      <c r="R12" s="41"/>
      <c r="S12" s="41"/>
      <c r="T12" s="41"/>
      <c r="U12" s="41"/>
    </row>
    <row r="13" spans="2:21" ht="15" customHeight="1">
      <c r="B13" s="39"/>
      <c r="C13" s="45" t="s">
        <v>45</v>
      </c>
      <c r="D13" s="17" t="s">
        <v>46</v>
      </c>
      <c r="E13" s="110">
        <v>89</v>
      </c>
      <c r="F13" s="111" t="s">
        <v>20</v>
      </c>
      <c r="G13" s="39"/>
      <c r="H13" s="39"/>
      <c r="I13" s="39"/>
      <c r="J13" s="149"/>
      <c r="K13" s="46" t="s">
        <v>25</v>
      </c>
      <c r="L13" s="17" t="s">
        <v>44</v>
      </c>
      <c r="M13" s="124">
        <v>0.3</v>
      </c>
      <c r="N13" s="125" t="s">
        <v>26</v>
      </c>
      <c r="O13" s="39"/>
      <c r="P13" s="41"/>
      <c r="Q13" s="41"/>
      <c r="R13" s="41"/>
      <c r="S13" s="41"/>
      <c r="T13" s="41"/>
      <c r="U13" s="41"/>
    </row>
    <row r="14" spans="2:21" ht="15" customHeight="1">
      <c r="B14" s="39"/>
      <c r="C14" s="45" t="s">
        <v>49</v>
      </c>
      <c r="D14" s="17" t="s">
        <v>50</v>
      </c>
      <c r="E14" s="110">
        <f>'自動計算(柱が柱状)'!B6</f>
        <v>64.7</v>
      </c>
      <c r="F14" s="111" t="s">
        <v>216</v>
      </c>
      <c r="G14" s="131" t="s">
        <v>251</v>
      </c>
      <c r="H14" s="39"/>
      <c r="I14" s="39"/>
      <c r="J14" s="149"/>
      <c r="K14" s="18" t="s">
        <v>30</v>
      </c>
      <c r="L14" s="17" t="s">
        <v>47</v>
      </c>
      <c r="M14" s="124">
        <v>600</v>
      </c>
      <c r="N14" s="125" t="s">
        <v>220</v>
      </c>
      <c r="O14" s="39"/>
      <c r="P14" s="41"/>
      <c r="Q14" s="13"/>
      <c r="R14" s="41"/>
      <c r="S14" s="41"/>
      <c r="T14" s="41"/>
      <c r="U14" s="41"/>
    </row>
    <row r="15" spans="2:21" ht="15" customHeight="1">
      <c r="B15" s="39"/>
      <c r="C15" s="21" t="s">
        <v>30</v>
      </c>
      <c r="D15" s="17" t="s">
        <v>109</v>
      </c>
      <c r="E15" s="110">
        <f>'自動計算(柱が柱状)'!B11</f>
        <v>9581.6</v>
      </c>
      <c r="F15" s="111" t="s">
        <v>217</v>
      </c>
      <c r="G15" s="131" t="s">
        <v>251</v>
      </c>
      <c r="H15" s="39"/>
      <c r="I15" s="39"/>
      <c r="J15" s="149"/>
      <c r="K15" s="46" t="s">
        <v>35</v>
      </c>
      <c r="L15" s="17" t="s">
        <v>51</v>
      </c>
      <c r="M15" s="124">
        <v>0.7</v>
      </c>
      <c r="N15" s="125"/>
      <c r="O15" s="39"/>
      <c r="P15" s="41"/>
      <c r="Q15" s="13"/>
      <c r="R15" s="41"/>
      <c r="S15" s="41"/>
      <c r="T15" s="41"/>
      <c r="U15" s="41"/>
    </row>
    <row r="16" spans="2:21" ht="15" customHeight="1" thickBot="1">
      <c r="B16" s="39"/>
      <c r="C16" s="45" t="s">
        <v>53</v>
      </c>
      <c r="D16" s="17" t="s">
        <v>54</v>
      </c>
      <c r="E16" s="110">
        <v>0.7</v>
      </c>
      <c r="F16" s="111"/>
      <c r="G16" s="80" t="s">
        <v>252</v>
      </c>
      <c r="H16" s="80"/>
      <c r="I16" s="39"/>
      <c r="J16" s="150"/>
      <c r="K16" s="89" t="s">
        <v>52</v>
      </c>
      <c r="L16" s="84" t="s">
        <v>181</v>
      </c>
      <c r="M16" s="126">
        <v>5</v>
      </c>
      <c r="N16" s="127" t="s">
        <v>179</v>
      </c>
      <c r="O16" s="39"/>
      <c r="P16" s="41"/>
      <c r="Q16" s="13"/>
      <c r="R16" s="41"/>
      <c r="S16" s="41"/>
      <c r="T16" s="41"/>
      <c r="U16" s="41"/>
    </row>
    <row r="17" spans="2:21" ht="15" customHeight="1" thickTop="1">
      <c r="B17" s="39"/>
      <c r="C17" s="22" t="s">
        <v>57</v>
      </c>
      <c r="D17" s="17" t="s">
        <v>76</v>
      </c>
      <c r="E17" s="112">
        <v>235</v>
      </c>
      <c r="F17" s="113" t="s">
        <v>218</v>
      </c>
      <c r="G17" s="131" t="s">
        <v>253</v>
      </c>
      <c r="H17" s="39"/>
      <c r="I17" s="39"/>
      <c r="J17" s="162" t="s">
        <v>55</v>
      </c>
      <c r="K17" s="88" t="s">
        <v>19</v>
      </c>
      <c r="L17" s="86" t="s">
        <v>56</v>
      </c>
      <c r="M17" s="122">
        <v>4</v>
      </c>
      <c r="N17" s="123" t="s">
        <v>20</v>
      </c>
      <c r="O17" s="39"/>
      <c r="P17" s="41"/>
      <c r="Q17" s="13"/>
      <c r="R17" s="41"/>
      <c r="S17" s="41"/>
      <c r="T17" s="41"/>
      <c r="U17" s="41"/>
    </row>
    <row r="18" spans="2:21" ht="15" customHeight="1" thickBot="1">
      <c r="B18" s="39"/>
      <c r="C18" s="83" t="s">
        <v>59</v>
      </c>
      <c r="D18" s="84"/>
      <c r="E18" s="170" t="s">
        <v>182</v>
      </c>
      <c r="F18" s="171"/>
      <c r="G18" s="39"/>
      <c r="H18" s="39"/>
      <c r="I18" s="39"/>
      <c r="J18" s="162"/>
      <c r="K18" s="47" t="s">
        <v>25</v>
      </c>
      <c r="L18" s="17" t="s">
        <v>58</v>
      </c>
      <c r="M18" s="124">
        <v>0.3</v>
      </c>
      <c r="N18" s="125" t="s">
        <v>26</v>
      </c>
      <c r="O18" s="39"/>
      <c r="P18" s="39"/>
      <c r="Q18" s="39"/>
      <c r="R18" s="39"/>
      <c r="S18" s="39"/>
      <c r="T18" s="39"/>
      <c r="U18" s="39"/>
    </row>
    <row r="19" spans="2:21" ht="15" customHeight="1" thickTop="1">
      <c r="B19" s="39"/>
      <c r="C19" s="81" t="s">
        <v>92</v>
      </c>
      <c r="D19" s="82" t="s">
        <v>112</v>
      </c>
      <c r="E19" s="114">
        <v>200</v>
      </c>
      <c r="F19" s="115" t="s">
        <v>219</v>
      </c>
      <c r="G19" s="39"/>
      <c r="H19" s="39"/>
      <c r="I19" s="39"/>
      <c r="J19" s="162"/>
      <c r="K19" s="19" t="s">
        <v>30</v>
      </c>
      <c r="L19" s="17" t="s">
        <v>60</v>
      </c>
      <c r="M19" s="124">
        <v>1000</v>
      </c>
      <c r="N19" s="125" t="s">
        <v>220</v>
      </c>
      <c r="O19" s="39"/>
      <c r="P19" s="39"/>
      <c r="Q19" s="39"/>
      <c r="R19" s="39"/>
      <c r="S19" s="39"/>
      <c r="T19" s="39"/>
      <c r="U19" s="39"/>
    </row>
    <row r="20" spans="2:21" ht="15" customHeight="1">
      <c r="B20" s="39"/>
      <c r="C20" s="166" t="s">
        <v>90</v>
      </c>
      <c r="D20" s="178" t="s">
        <v>113</v>
      </c>
      <c r="E20" s="180">
        <v>0.5</v>
      </c>
      <c r="F20" s="182" t="s">
        <v>114</v>
      </c>
      <c r="G20" s="39"/>
      <c r="H20" s="39"/>
      <c r="I20" s="39"/>
      <c r="J20" s="162"/>
      <c r="K20" s="47" t="s">
        <v>35</v>
      </c>
      <c r="L20" s="17" t="s">
        <v>61</v>
      </c>
      <c r="M20" s="124">
        <v>0.7</v>
      </c>
      <c r="N20" s="125"/>
      <c r="O20" s="39"/>
      <c r="P20" s="39"/>
      <c r="Q20" s="39"/>
      <c r="R20" s="39"/>
      <c r="S20" s="39"/>
      <c r="T20" s="39"/>
      <c r="U20" s="39"/>
    </row>
    <row r="21" spans="2:21" ht="15" customHeight="1" thickBot="1">
      <c r="B21" s="39"/>
      <c r="C21" s="167"/>
      <c r="D21" s="179"/>
      <c r="E21" s="181"/>
      <c r="F21" s="183"/>
      <c r="G21" s="39"/>
      <c r="H21" s="39"/>
      <c r="I21" s="39"/>
      <c r="J21" s="163"/>
      <c r="K21" s="48" t="s">
        <v>52</v>
      </c>
      <c r="L21" s="23" t="s">
        <v>183</v>
      </c>
      <c r="M21" s="128">
        <v>2</v>
      </c>
      <c r="N21" s="129" t="s">
        <v>179</v>
      </c>
      <c r="O21" s="39"/>
      <c r="P21" s="49"/>
      <c r="Q21" s="49"/>
      <c r="R21" s="49"/>
      <c r="S21" s="49"/>
      <c r="T21" s="49"/>
      <c r="U21" s="49"/>
    </row>
    <row r="22" spans="2:21" ht="15" customHeight="1" thickTop="1">
      <c r="B22" s="39"/>
      <c r="C22" s="73" t="s">
        <v>143</v>
      </c>
      <c r="D22" s="72" t="s">
        <v>184</v>
      </c>
      <c r="E22" s="116">
        <v>5</v>
      </c>
      <c r="F22" s="117" t="s">
        <v>185</v>
      </c>
      <c r="G22" s="39"/>
      <c r="H22" s="39"/>
      <c r="I22" s="39"/>
      <c r="J22" s="69"/>
      <c r="K22" s="41"/>
      <c r="L22" s="12"/>
      <c r="M22" s="41"/>
      <c r="N22" s="41"/>
      <c r="O22" s="39"/>
      <c r="P22" s="49"/>
      <c r="Q22" s="49"/>
      <c r="R22" s="49"/>
      <c r="S22" s="49"/>
      <c r="T22" s="49"/>
      <c r="U22" s="49"/>
    </row>
    <row r="23" spans="2:21" ht="15" customHeight="1" thickBot="1">
      <c r="B23" s="39"/>
      <c r="C23" s="71" t="s">
        <v>146</v>
      </c>
      <c r="D23" s="32" t="s">
        <v>186</v>
      </c>
      <c r="E23" s="118">
        <v>5</v>
      </c>
      <c r="F23" s="119" t="s">
        <v>187</v>
      </c>
      <c r="G23" s="39"/>
      <c r="H23" s="39"/>
      <c r="I23" s="39"/>
      <c r="J23" s="11"/>
      <c r="K23" s="41"/>
      <c r="L23" s="12"/>
      <c r="M23" s="41"/>
      <c r="N23" s="41"/>
      <c r="O23" s="39"/>
      <c r="P23" s="49"/>
      <c r="Q23" s="49"/>
      <c r="R23" s="49"/>
      <c r="S23" s="49"/>
      <c r="T23" s="49"/>
      <c r="U23" s="49"/>
    </row>
    <row r="24" spans="2:21" ht="15" customHeight="1">
      <c r="B24" s="39"/>
      <c r="C24" s="39"/>
      <c r="D24" s="39"/>
      <c r="E24" s="39"/>
      <c r="F24" s="39"/>
      <c r="G24" s="39"/>
      <c r="H24" s="39"/>
      <c r="I24" s="39"/>
      <c r="J24" s="11"/>
      <c r="K24" s="41"/>
      <c r="L24" s="12"/>
      <c r="M24" s="41"/>
      <c r="N24" s="41"/>
      <c r="O24" s="39"/>
      <c r="P24" s="49"/>
      <c r="Q24" s="49"/>
      <c r="R24" s="49"/>
      <c r="S24" s="49"/>
      <c r="T24" s="49"/>
      <c r="U24" s="49"/>
    </row>
    <row r="25" spans="2:21" ht="15" customHeight="1">
      <c r="B25" s="39"/>
      <c r="C25" s="39"/>
      <c r="D25" s="39"/>
      <c r="E25" s="33" t="s">
        <v>100</v>
      </c>
      <c r="F25" s="50" t="s">
        <v>79</v>
      </c>
      <c r="G25" s="50"/>
      <c r="H25" s="50"/>
      <c r="I25" s="50"/>
      <c r="J25" s="50"/>
      <c r="K25" s="5"/>
      <c r="L25" s="41"/>
      <c r="M25" s="41"/>
      <c r="N25" s="41"/>
      <c r="O25" s="39"/>
      <c r="P25" s="49"/>
      <c r="Q25" s="49"/>
      <c r="R25" s="49"/>
      <c r="S25" s="49"/>
      <c r="T25" s="49"/>
      <c r="U25" s="49"/>
    </row>
    <row r="26" spans="2:21" ht="15" customHeight="1">
      <c r="B26" s="39"/>
      <c r="E26" s="33" t="s">
        <v>101</v>
      </c>
      <c r="F26" s="50" t="s">
        <v>77</v>
      </c>
      <c r="G26" s="51"/>
      <c r="H26" s="51"/>
      <c r="I26" s="51"/>
      <c r="J26" s="24"/>
      <c r="K26" s="41"/>
      <c r="L26" s="41"/>
      <c r="M26" s="41"/>
      <c r="N26" s="41"/>
      <c r="O26" s="39"/>
      <c r="P26" s="49"/>
      <c r="Q26" s="49"/>
      <c r="R26" s="49"/>
      <c r="S26" s="49"/>
      <c r="T26" s="49"/>
      <c r="U26" s="49"/>
    </row>
    <row r="27" spans="2:21" ht="15" customHeight="1">
      <c r="B27" s="39"/>
      <c r="C27" s="39"/>
      <c r="D27" s="39"/>
      <c r="E27" s="33" t="s">
        <v>102</v>
      </c>
      <c r="F27" s="50" t="s">
        <v>103</v>
      </c>
      <c r="G27" s="51"/>
      <c r="H27" s="51"/>
      <c r="I27" s="51"/>
      <c r="J27" s="24"/>
      <c r="K27" s="41"/>
      <c r="L27" s="41"/>
      <c r="M27" s="41"/>
      <c r="N27" s="41"/>
      <c r="O27" s="39"/>
      <c r="P27" s="49"/>
      <c r="Q27" s="49"/>
      <c r="R27" s="49"/>
      <c r="S27" s="49"/>
      <c r="T27" s="49"/>
      <c r="U27" s="49"/>
    </row>
    <row r="28" spans="2:5" ht="13.5">
      <c r="B28" s="52" t="s">
        <v>1</v>
      </c>
      <c r="E28" s="53"/>
    </row>
    <row r="30" spans="3:7" ht="21.75" customHeight="1">
      <c r="C30" s="137" t="s">
        <v>2</v>
      </c>
      <c r="D30" s="138"/>
      <c r="E30" s="138"/>
      <c r="F30" s="138"/>
      <c r="G30" s="139"/>
    </row>
    <row r="31" spans="5:13" ht="13.5">
      <c r="E31" s="5" t="s">
        <v>5</v>
      </c>
      <c r="F31" s="5"/>
      <c r="G31" s="5"/>
      <c r="H31" s="5"/>
      <c r="I31" s="5"/>
      <c r="J31" s="5"/>
      <c r="K31" s="5"/>
      <c r="L31" s="5"/>
      <c r="M31" s="5"/>
    </row>
    <row r="32" spans="5:13" ht="13.5">
      <c r="E32" s="5" t="s">
        <v>7</v>
      </c>
      <c r="F32" s="5"/>
      <c r="G32" s="5"/>
      <c r="H32" s="5"/>
      <c r="I32" s="5"/>
      <c r="J32" s="5"/>
      <c r="K32" s="5"/>
      <c r="L32" s="5"/>
      <c r="M32" s="5"/>
    </row>
    <row r="33" spans="6:13" ht="13.5">
      <c r="F33" s="5" t="s">
        <v>6</v>
      </c>
      <c r="H33" s="5"/>
      <c r="I33" s="5"/>
      <c r="J33" s="5"/>
      <c r="K33" s="5"/>
      <c r="L33" s="5"/>
      <c r="M33" s="5"/>
    </row>
    <row r="34" spans="6:13" ht="15.75">
      <c r="F34" s="5"/>
      <c r="G34" s="39" t="s">
        <v>116</v>
      </c>
      <c r="H34" s="39"/>
      <c r="I34" s="39"/>
      <c r="J34" s="26" t="s">
        <v>117</v>
      </c>
      <c r="K34" s="131">
        <f>ROUNDDOWN(1.23*60^2/2/1000,2)</f>
        <v>2.21</v>
      </c>
      <c r="L34" s="39" t="s">
        <v>118</v>
      </c>
      <c r="M34" s="5"/>
    </row>
    <row r="35" spans="6:13" ht="13.5">
      <c r="F35" s="5"/>
      <c r="H35" s="5"/>
      <c r="I35" s="5"/>
      <c r="J35" s="5"/>
      <c r="K35" s="5"/>
      <c r="L35" s="5"/>
      <c r="M35" s="5"/>
    </row>
    <row r="36" spans="6:14" ht="13.5">
      <c r="F36" s="5" t="s">
        <v>257</v>
      </c>
      <c r="G36" s="5"/>
      <c r="H36" s="5"/>
      <c r="I36" s="5"/>
      <c r="J36" s="5"/>
      <c r="K36" s="5"/>
      <c r="L36" s="5"/>
      <c r="M36" s="5"/>
      <c r="N36" s="5"/>
    </row>
    <row r="37" spans="6:14" ht="13.5">
      <c r="F37" s="5"/>
      <c r="G37" s="5" t="s">
        <v>62</v>
      </c>
      <c r="H37" s="5"/>
      <c r="I37" s="5"/>
      <c r="J37" s="5"/>
      <c r="K37" s="5"/>
      <c r="L37" s="5"/>
      <c r="M37" s="5"/>
      <c r="N37" s="5"/>
    </row>
    <row r="38" spans="5:13" ht="13.5">
      <c r="E38" s="5"/>
      <c r="F38" s="5"/>
      <c r="G38" s="5"/>
      <c r="H38" s="5"/>
      <c r="I38" s="5"/>
      <c r="J38" s="5"/>
      <c r="K38" s="5"/>
      <c r="L38" s="5"/>
      <c r="M38" s="5"/>
    </row>
    <row r="40" spans="3:7" ht="21.75" customHeight="1">
      <c r="C40" s="137" t="s">
        <v>3</v>
      </c>
      <c r="D40" s="138"/>
      <c r="E40" s="138"/>
      <c r="F40" s="138"/>
      <c r="G40" s="139"/>
    </row>
    <row r="41" spans="5:14" ht="28.5" customHeight="1">
      <c r="E41" s="152" t="s">
        <v>80</v>
      </c>
      <c r="F41" s="152"/>
      <c r="G41" s="152"/>
      <c r="H41" s="152"/>
      <c r="I41" s="152"/>
      <c r="J41" s="152"/>
      <c r="K41" s="152"/>
      <c r="L41" s="152"/>
      <c r="M41" s="152"/>
      <c r="N41" s="152"/>
    </row>
    <row r="42" spans="6:14" ht="18.75" customHeight="1">
      <c r="F42" s="152" t="s">
        <v>164</v>
      </c>
      <c r="G42" s="152"/>
      <c r="H42" s="152"/>
      <c r="I42" s="152"/>
      <c r="J42" s="152"/>
      <c r="K42" s="152"/>
      <c r="L42" s="152"/>
      <c r="M42" s="152"/>
      <c r="N42" s="54"/>
    </row>
    <row r="43" spans="6:14" ht="18.75" customHeight="1">
      <c r="F43" s="152"/>
      <c r="G43" s="152"/>
      <c r="H43" s="152"/>
      <c r="I43" s="152"/>
      <c r="J43" s="152"/>
      <c r="K43" s="152"/>
      <c r="L43" s="152"/>
      <c r="M43" s="152"/>
      <c r="N43" s="54"/>
    </row>
    <row r="44" spans="6:14" ht="20.25" customHeight="1">
      <c r="F44" s="54"/>
      <c r="G44" s="54"/>
      <c r="H44" s="54"/>
      <c r="I44" s="54"/>
      <c r="J44" s="54"/>
      <c r="K44" s="54"/>
      <c r="L44" s="54"/>
      <c r="M44" s="54"/>
      <c r="N44" s="54"/>
    </row>
    <row r="45" spans="3:13" ht="21.75" customHeight="1">
      <c r="C45" s="137" t="s">
        <v>4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spans="3:14" ht="21.75" customHeight="1">
      <c r="C46" s="4"/>
      <c r="D46" s="4"/>
      <c r="E46" s="6" t="s">
        <v>81</v>
      </c>
      <c r="F46" s="6"/>
      <c r="G46" s="7"/>
      <c r="H46" s="7"/>
      <c r="I46" s="7"/>
      <c r="J46" s="7"/>
      <c r="K46" s="7"/>
      <c r="L46" s="7"/>
      <c r="M46" s="7"/>
      <c r="N46" s="5"/>
    </row>
    <row r="47" spans="3:14" ht="15.75" customHeight="1">
      <c r="C47" s="4"/>
      <c r="D47" s="4"/>
      <c r="E47" s="6"/>
      <c r="F47" s="6" t="s">
        <v>83</v>
      </c>
      <c r="G47" s="7"/>
      <c r="H47" s="7"/>
      <c r="I47" s="7"/>
      <c r="J47" s="7"/>
      <c r="K47" s="7"/>
      <c r="L47" s="7"/>
      <c r="M47" s="7"/>
      <c r="N47" s="5"/>
    </row>
    <row r="48" spans="3:14" ht="33.75" customHeight="1">
      <c r="C48" s="4"/>
      <c r="D48" s="4"/>
      <c r="E48" s="6"/>
      <c r="F48" s="151" t="s">
        <v>84</v>
      </c>
      <c r="G48" s="151"/>
      <c r="H48" s="151"/>
      <c r="I48" s="151"/>
      <c r="J48" s="151"/>
      <c r="K48" s="151"/>
      <c r="L48" s="151"/>
      <c r="M48" s="151"/>
      <c r="N48" s="151"/>
    </row>
    <row r="49" spans="3:14" ht="16.5" customHeight="1">
      <c r="C49" s="4"/>
      <c r="D49" s="4"/>
      <c r="E49" s="6"/>
      <c r="F49" s="5" t="s">
        <v>157</v>
      </c>
      <c r="G49" s="7"/>
      <c r="H49" s="7"/>
      <c r="I49" s="7"/>
      <c r="J49" s="7"/>
      <c r="K49" s="7"/>
      <c r="L49" s="7"/>
      <c r="M49" s="7"/>
      <c r="N49" s="5"/>
    </row>
    <row r="50" spans="3:14" ht="17.25" customHeight="1">
      <c r="C50" s="4"/>
      <c r="D50" s="4"/>
      <c r="E50" s="7"/>
      <c r="F50" s="5" t="s">
        <v>158</v>
      </c>
      <c r="G50" s="7"/>
      <c r="H50" s="7"/>
      <c r="I50" s="7"/>
      <c r="J50" s="7"/>
      <c r="K50" s="7"/>
      <c r="L50" s="7"/>
      <c r="M50" s="7"/>
      <c r="N50" s="5"/>
    </row>
    <row r="51" spans="3:14" ht="17.25" customHeight="1">
      <c r="C51" s="4"/>
      <c r="D51" s="4"/>
      <c r="E51" s="7"/>
      <c r="F51" s="5"/>
      <c r="G51" s="7"/>
      <c r="H51" s="7"/>
      <c r="I51" s="7"/>
      <c r="J51" s="7"/>
      <c r="K51" s="7"/>
      <c r="L51" s="7"/>
      <c r="M51" s="7"/>
      <c r="N51" s="5"/>
    </row>
    <row r="52" spans="3:14" ht="17.25" customHeight="1">
      <c r="C52" s="4"/>
      <c r="D52" s="4"/>
      <c r="E52" s="7"/>
      <c r="F52" s="39" t="s">
        <v>95</v>
      </c>
      <c r="G52" s="39"/>
      <c r="H52" s="39"/>
      <c r="I52" s="39"/>
      <c r="J52" s="39"/>
      <c r="K52" s="80" t="s">
        <v>228</v>
      </c>
      <c r="L52" s="39"/>
      <c r="M52" s="39"/>
      <c r="N52" s="5"/>
    </row>
    <row r="53" spans="3:14" ht="17.25" customHeight="1">
      <c r="C53" s="4"/>
      <c r="D53" s="4"/>
      <c r="E53" s="7"/>
      <c r="F53" s="39"/>
      <c r="G53" s="39" t="s">
        <v>48</v>
      </c>
      <c r="H53" s="10" t="s">
        <v>188</v>
      </c>
      <c r="I53" s="27" t="s">
        <v>189</v>
      </c>
      <c r="J53" s="39">
        <v>0</v>
      </c>
      <c r="K53" s="39" t="s">
        <v>190</v>
      </c>
      <c r="L53" s="55"/>
      <c r="M53" s="55"/>
      <c r="N53" s="56"/>
    </row>
    <row r="54" spans="3:14" ht="17.25" customHeight="1">
      <c r="C54" s="4"/>
      <c r="D54" s="4"/>
      <c r="E54" s="7"/>
      <c r="F54" s="39"/>
      <c r="G54" s="39" t="s">
        <v>63</v>
      </c>
      <c r="H54" s="10" t="s">
        <v>191</v>
      </c>
      <c r="I54" s="27" t="s">
        <v>192</v>
      </c>
      <c r="J54" s="39">
        <f>M7*M8*9.8</f>
        <v>245.00000000000003</v>
      </c>
      <c r="K54" s="39" t="s">
        <v>190</v>
      </c>
      <c r="N54" s="5"/>
    </row>
    <row r="55" spans="3:14" ht="17.25" customHeight="1">
      <c r="C55" s="4"/>
      <c r="D55" s="4"/>
      <c r="E55" s="7"/>
      <c r="F55" s="39"/>
      <c r="G55" s="39" t="s">
        <v>64</v>
      </c>
      <c r="H55" s="10" t="s">
        <v>193</v>
      </c>
      <c r="I55" s="27" t="s">
        <v>194</v>
      </c>
      <c r="J55" s="39">
        <f>M12*M13*9.8</f>
        <v>23.52</v>
      </c>
      <c r="K55" s="39" t="s">
        <v>190</v>
      </c>
      <c r="N55" s="5"/>
    </row>
    <row r="56" spans="3:14" ht="17.25" customHeight="1" thickBot="1">
      <c r="C56" s="4"/>
      <c r="D56" s="4"/>
      <c r="E56" s="7"/>
      <c r="F56" s="39"/>
      <c r="G56" s="39" t="s">
        <v>55</v>
      </c>
      <c r="H56" s="10" t="s">
        <v>98</v>
      </c>
      <c r="I56" s="27" t="s">
        <v>96</v>
      </c>
      <c r="J56" s="39">
        <f>M17*M18*9.8</f>
        <v>11.76</v>
      </c>
      <c r="K56" s="94" t="s">
        <v>126</v>
      </c>
      <c r="N56" s="5"/>
    </row>
    <row r="57" spans="3:14" ht="12.75" customHeight="1">
      <c r="C57" s="4"/>
      <c r="D57" s="4"/>
      <c r="E57" s="7"/>
      <c r="F57" s="39"/>
      <c r="G57" s="57"/>
      <c r="H57" s="16" t="s">
        <v>127</v>
      </c>
      <c r="I57" s="58" t="s">
        <v>65</v>
      </c>
      <c r="J57" s="58">
        <f>SUM(J53:J56)</f>
        <v>280.28000000000003</v>
      </c>
      <c r="K57" s="30" t="s">
        <v>128</v>
      </c>
      <c r="N57" s="5"/>
    </row>
    <row r="58" spans="5:14" ht="20.25" customHeight="1">
      <c r="E58" s="5" t="s">
        <v>82</v>
      </c>
      <c r="F58" s="5"/>
      <c r="G58" s="5"/>
      <c r="H58" s="5"/>
      <c r="I58" s="5"/>
      <c r="J58" s="5"/>
      <c r="K58" s="5"/>
      <c r="L58" s="5"/>
      <c r="M58" s="5"/>
      <c r="N58" s="5"/>
    </row>
    <row r="59" spans="6:13" ht="13.5">
      <c r="F59" s="5" t="s">
        <v>85</v>
      </c>
      <c r="G59" s="5"/>
      <c r="H59" s="5"/>
      <c r="I59" s="5"/>
      <c r="J59" s="5"/>
      <c r="K59" s="5"/>
      <c r="L59" s="5"/>
      <c r="M59" s="5"/>
    </row>
    <row r="60" spans="6:14" ht="36" customHeight="1">
      <c r="F60" s="151" t="s">
        <v>86</v>
      </c>
      <c r="G60" s="151"/>
      <c r="H60" s="151"/>
      <c r="I60" s="151"/>
      <c r="J60" s="151"/>
      <c r="K60" s="151"/>
      <c r="L60" s="151"/>
      <c r="M60" s="151"/>
      <c r="N60" s="151"/>
    </row>
    <row r="61" ht="13.5">
      <c r="F61" s="5" t="s">
        <v>69</v>
      </c>
    </row>
    <row r="62" spans="5:13" ht="14.25">
      <c r="E62" s="5"/>
      <c r="F62" s="5" t="s">
        <v>129</v>
      </c>
      <c r="H62" s="5"/>
      <c r="I62" s="5"/>
      <c r="J62" s="5"/>
      <c r="K62" s="5"/>
      <c r="L62" s="5"/>
      <c r="M62" s="5"/>
    </row>
    <row r="63" spans="5:13" ht="13.5">
      <c r="E63" s="5"/>
      <c r="F63" s="5" t="s">
        <v>88</v>
      </c>
      <c r="H63" s="5"/>
      <c r="I63" s="5"/>
      <c r="J63" s="5"/>
      <c r="K63" s="5"/>
      <c r="L63" s="5"/>
      <c r="M63" s="5"/>
    </row>
    <row r="64" ht="18.75" customHeight="1">
      <c r="F64" s="5" t="s">
        <v>87</v>
      </c>
    </row>
    <row r="65" spans="6:8" ht="12.75" customHeight="1">
      <c r="F65" s="39" t="s">
        <v>71</v>
      </c>
      <c r="G65" s="39"/>
      <c r="H65" s="39"/>
    </row>
    <row r="66" spans="6:17" ht="13.5">
      <c r="F66" s="39" t="s">
        <v>66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6:17" ht="13.5">
      <c r="F67" s="39" t="s">
        <v>130</v>
      </c>
      <c r="G67" s="39"/>
      <c r="H67" s="39"/>
      <c r="I67" s="39"/>
      <c r="J67" s="39"/>
      <c r="K67" s="59">
        <f>M9*M10*M11*1000*K34</f>
        <v>73548800</v>
      </c>
      <c r="L67" s="39"/>
      <c r="M67" s="34">
        <f>K67/10000</f>
        <v>7354.88</v>
      </c>
      <c r="N67" s="30" t="s">
        <v>195</v>
      </c>
      <c r="O67" s="39"/>
      <c r="P67" s="39"/>
      <c r="Q67" s="39"/>
    </row>
    <row r="68" spans="6:17" ht="13.5">
      <c r="F68" s="39"/>
      <c r="G68" s="60" t="s">
        <v>131</v>
      </c>
      <c r="H68" s="39"/>
      <c r="I68" s="39"/>
      <c r="J68" s="39"/>
      <c r="K68" s="49"/>
      <c r="L68" s="39"/>
      <c r="M68" s="35"/>
      <c r="N68" s="30"/>
      <c r="O68" s="39"/>
      <c r="P68" s="39"/>
      <c r="Q68" s="39"/>
    </row>
    <row r="69" spans="6:17" ht="13.5">
      <c r="F69" s="39" t="s">
        <v>67</v>
      </c>
      <c r="G69" s="39"/>
      <c r="H69" s="39"/>
      <c r="I69" s="39"/>
      <c r="J69" s="39"/>
      <c r="K69" s="49"/>
      <c r="L69" s="39"/>
      <c r="M69" s="35"/>
      <c r="N69" s="30"/>
      <c r="O69" s="39"/>
      <c r="P69" s="39"/>
      <c r="Q69" s="39"/>
    </row>
    <row r="70" spans="6:17" ht="13.5">
      <c r="F70" s="39" t="s">
        <v>132</v>
      </c>
      <c r="G70" s="39"/>
      <c r="H70" s="39"/>
      <c r="I70" s="39"/>
      <c r="J70" s="39"/>
      <c r="K70" s="59">
        <f>M14*M15*M16*K34*1000</f>
        <v>4641000</v>
      </c>
      <c r="L70" s="39"/>
      <c r="M70" s="35">
        <f>K70/10000</f>
        <v>464.1</v>
      </c>
      <c r="N70" s="30" t="s">
        <v>128</v>
      </c>
      <c r="O70" s="39"/>
      <c r="P70" s="39"/>
      <c r="Q70" s="39"/>
    </row>
    <row r="71" spans="6:17" ht="13.5">
      <c r="F71" s="39"/>
      <c r="G71" s="60" t="s">
        <v>133</v>
      </c>
      <c r="H71" s="39"/>
      <c r="I71" s="39"/>
      <c r="J71" s="39"/>
      <c r="K71" s="49"/>
      <c r="L71" s="39"/>
      <c r="M71" s="35"/>
      <c r="N71" s="30"/>
      <c r="O71" s="39"/>
      <c r="P71" s="39"/>
      <c r="Q71" s="39"/>
    </row>
    <row r="72" spans="6:17" ht="13.5">
      <c r="F72" s="39" t="s">
        <v>68</v>
      </c>
      <c r="G72" s="39"/>
      <c r="H72" s="39"/>
      <c r="I72" s="39"/>
      <c r="J72" s="39"/>
      <c r="K72" s="49"/>
      <c r="L72" s="39"/>
      <c r="M72" s="35"/>
      <c r="N72" s="30"/>
      <c r="O72" s="39"/>
      <c r="P72" s="39"/>
      <c r="Q72" s="39"/>
    </row>
    <row r="73" spans="6:17" ht="13.5">
      <c r="F73" s="39" t="s">
        <v>99</v>
      </c>
      <c r="G73" s="39"/>
      <c r="H73" s="39"/>
      <c r="I73" s="39"/>
      <c r="J73" s="39"/>
      <c r="K73" s="59">
        <f>M19*M20*M21*K34*1000</f>
        <v>3094000</v>
      </c>
      <c r="L73" s="39"/>
      <c r="M73" s="35">
        <f>K73/10000</f>
        <v>309.4</v>
      </c>
      <c r="N73" s="30" t="s">
        <v>126</v>
      </c>
      <c r="O73" s="39"/>
      <c r="P73" s="39"/>
      <c r="Q73" s="39"/>
    </row>
    <row r="74" spans="6:17" ht="13.5">
      <c r="F74" s="39"/>
      <c r="G74" s="60" t="s">
        <v>134</v>
      </c>
      <c r="H74" s="39"/>
      <c r="I74" s="39"/>
      <c r="J74" s="39"/>
      <c r="K74" s="39"/>
      <c r="L74" s="39"/>
      <c r="M74" s="35"/>
      <c r="N74" s="30"/>
      <c r="O74" s="39"/>
      <c r="P74" s="39"/>
      <c r="Q74" s="39"/>
    </row>
    <row r="75" spans="6:17" ht="13.5">
      <c r="F75" s="39" t="s">
        <v>70</v>
      </c>
      <c r="G75" s="39"/>
      <c r="H75" s="39"/>
      <c r="I75" s="39"/>
      <c r="J75" s="39"/>
      <c r="K75" s="39"/>
      <c r="L75" s="39"/>
      <c r="M75" s="35"/>
      <c r="N75" s="30"/>
      <c r="O75" s="39"/>
      <c r="P75" s="39"/>
      <c r="Q75" s="39"/>
    </row>
    <row r="76" spans="6:17" ht="13.5">
      <c r="F76" s="39" t="s">
        <v>213</v>
      </c>
      <c r="G76" s="39"/>
      <c r="H76" s="39"/>
      <c r="I76" s="39"/>
      <c r="J76" s="39"/>
      <c r="K76" s="39"/>
      <c r="L76" s="39"/>
      <c r="M76" s="35"/>
      <c r="N76" s="30"/>
      <c r="O76" s="39"/>
      <c r="P76" s="39"/>
      <c r="Q76" s="39"/>
    </row>
    <row r="77" spans="6:17" ht="13.5">
      <c r="F77" s="39"/>
      <c r="G77" s="97" t="s">
        <v>214</v>
      </c>
      <c r="H77" s="39"/>
      <c r="I77" s="39"/>
      <c r="J77" s="39"/>
      <c r="K77" s="61">
        <f>E16*K34*E15*E7/2/10</f>
        <v>4298.593208</v>
      </c>
      <c r="L77" s="39"/>
      <c r="M77" s="36">
        <f>K77</f>
        <v>4298.593208</v>
      </c>
      <c r="N77" s="30" t="s">
        <v>196</v>
      </c>
      <c r="O77" s="62"/>
      <c r="P77" s="62"/>
      <c r="Q77" s="62"/>
    </row>
    <row r="78" spans="6:9" ht="13.5">
      <c r="F78" s="148" t="s">
        <v>72</v>
      </c>
      <c r="G78" s="148"/>
      <c r="H78" s="148"/>
      <c r="I78" s="148"/>
    </row>
    <row r="79" spans="4:7" ht="13.5">
      <c r="D79" s="39"/>
      <c r="F79" s="15" t="s">
        <v>135</v>
      </c>
      <c r="G79" s="63" t="s">
        <v>136</v>
      </c>
    </row>
    <row r="81" spans="7:9" ht="14.25">
      <c r="G81" s="14" t="s">
        <v>137</v>
      </c>
      <c r="H81" s="64">
        <f>M67+M70+M73+M77</f>
        <v>12426.973208</v>
      </c>
      <c r="I81" s="30" t="s">
        <v>197</v>
      </c>
    </row>
    <row r="82" ht="14.25"/>
    <row r="83" ht="14.25"/>
    <row r="84" ht="14.25"/>
    <row r="85" ht="14.25"/>
    <row r="86" ht="14.25"/>
    <row r="87" ht="14.25"/>
    <row r="88" ht="14.25"/>
    <row r="89" ht="14.25"/>
    <row r="96" spans="3:13" ht="21.75" customHeight="1">
      <c r="C96" s="137" t="s">
        <v>149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9"/>
    </row>
    <row r="97" spans="5:14" ht="43.5" customHeight="1">
      <c r="E97" s="152" t="s">
        <v>153</v>
      </c>
      <c r="F97" s="152"/>
      <c r="G97" s="152"/>
      <c r="H97" s="152"/>
      <c r="I97" s="152"/>
      <c r="J97" s="152"/>
      <c r="K97" s="152"/>
      <c r="L97" s="152"/>
      <c r="M97" s="152"/>
      <c r="N97" s="152"/>
    </row>
    <row r="98" spans="5:14" ht="64.5" customHeight="1">
      <c r="E98" s="164" t="s">
        <v>160</v>
      </c>
      <c r="F98" s="164"/>
      <c r="G98" s="164"/>
      <c r="H98" s="164"/>
      <c r="I98" s="164"/>
      <c r="J98" s="164"/>
      <c r="K98" s="164"/>
      <c r="L98" s="164"/>
      <c r="M98" s="164"/>
      <c r="N98" s="164"/>
    </row>
    <row r="99" spans="5:14" ht="13.5">
      <c r="E99" s="5"/>
      <c r="F99" s="5" t="s">
        <v>198</v>
      </c>
      <c r="G99" s="5"/>
      <c r="H99" s="5"/>
      <c r="I99" s="5"/>
      <c r="J99" s="5"/>
      <c r="K99" s="5"/>
      <c r="L99" s="5"/>
      <c r="M99" s="5"/>
      <c r="N99" s="5"/>
    </row>
    <row r="100" spans="5:14" ht="14.25">
      <c r="E100" s="5"/>
      <c r="F100" s="5" t="s">
        <v>172</v>
      </c>
      <c r="G100" s="5"/>
      <c r="H100" s="5"/>
      <c r="I100" s="5"/>
      <c r="J100" s="5"/>
      <c r="K100" s="5"/>
      <c r="L100" s="5"/>
      <c r="M100" s="5"/>
      <c r="N100" s="5"/>
    </row>
    <row r="101" spans="5:14" ht="14.25">
      <c r="E101" s="5"/>
      <c r="F101" s="5" t="s">
        <v>230</v>
      </c>
      <c r="G101" s="5"/>
      <c r="H101" s="5"/>
      <c r="I101" s="5"/>
      <c r="J101" s="5"/>
      <c r="K101" s="5"/>
      <c r="L101" s="5"/>
      <c r="M101" s="5"/>
      <c r="N101" s="5"/>
    </row>
    <row r="102" spans="5:14" ht="13.5"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4" spans="6:11" ht="13.5" customHeight="1">
      <c r="F104" s="53" t="s">
        <v>199</v>
      </c>
      <c r="G104" s="53"/>
      <c r="H104" s="53"/>
      <c r="I104" s="53"/>
      <c r="J104" s="53"/>
      <c r="K104" s="53"/>
    </row>
    <row r="105" spans="6:11" ht="15.75">
      <c r="F105" s="53" t="s">
        <v>200</v>
      </c>
      <c r="G105" s="53"/>
      <c r="H105" s="53"/>
      <c r="I105" s="53"/>
      <c r="J105" s="53"/>
      <c r="K105" s="53"/>
    </row>
    <row r="106" spans="6:11" ht="18.75" customHeight="1">
      <c r="F106" s="131" t="s">
        <v>229</v>
      </c>
      <c r="G106" s="53"/>
      <c r="H106" s="53"/>
      <c r="I106" s="53"/>
      <c r="J106" s="53"/>
      <c r="K106" s="53"/>
    </row>
    <row r="107" spans="6:8" ht="13.5">
      <c r="F107" s="31" t="s">
        <v>201</v>
      </c>
      <c r="G107" s="74">
        <f>20.34*E23*E23/(8*0.05*E23)</f>
        <v>254.25</v>
      </c>
      <c r="H107" s="53" t="s">
        <v>202</v>
      </c>
    </row>
    <row r="108" ht="7.5" customHeight="1"/>
    <row r="109" ht="13.5">
      <c r="F109" s="38" t="s">
        <v>161</v>
      </c>
    </row>
    <row r="110" spans="6:8" ht="13.5">
      <c r="F110" s="15" t="s">
        <v>203</v>
      </c>
      <c r="G110" s="95" t="s">
        <v>174</v>
      </c>
      <c r="H110" s="53"/>
    </row>
    <row r="111" spans="6:8" ht="13.5">
      <c r="F111" s="96" t="s">
        <v>204</v>
      </c>
      <c r="G111" s="78">
        <f>G107*E22</f>
        <v>1271.25</v>
      </c>
      <c r="H111" s="30" t="s">
        <v>126</v>
      </c>
    </row>
    <row r="112" spans="6:8" ht="13.5">
      <c r="F112" s="31"/>
      <c r="G112" s="70"/>
      <c r="H112" s="66"/>
    </row>
    <row r="113" spans="6:8" ht="14.25">
      <c r="F113" s="31"/>
      <c r="G113" s="70"/>
      <c r="H113" s="66"/>
    </row>
    <row r="114" spans="6:8" ht="14.25">
      <c r="F114" s="31"/>
      <c r="G114" s="70"/>
      <c r="H114" s="66"/>
    </row>
    <row r="115" spans="6:8" ht="14.25">
      <c r="F115" s="31"/>
      <c r="G115" s="70"/>
      <c r="H115" s="66"/>
    </row>
    <row r="116" spans="6:8" ht="14.25">
      <c r="F116" s="31"/>
      <c r="G116" s="70"/>
      <c r="H116" s="66"/>
    </row>
    <row r="117" spans="6:8" ht="14.25">
      <c r="F117" s="31"/>
      <c r="G117" s="70"/>
      <c r="H117" s="66"/>
    </row>
    <row r="118" spans="6:8" ht="14.25">
      <c r="F118" s="31"/>
      <c r="G118" s="70"/>
      <c r="H118" s="66"/>
    </row>
    <row r="119" spans="6:8" ht="14.25">
      <c r="F119" s="31"/>
      <c r="G119" s="70"/>
      <c r="H119" s="66"/>
    </row>
    <row r="120" spans="6:8" ht="13.5">
      <c r="F120" s="31"/>
      <c r="G120" s="70"/>
      <c r="H120" s="66"/>
    </row>
    <row r="121" spans="6:8" ht="13.5">
      <c r="F121" s="31"/>
      <c r="G121" s="70"/>
      <c r="H121" s="66"/>
    </row>
    <row r="122" spans="6:8" ht="12.75" customHeight="1">
      <c r="F122" s="31"/>
      <c r="G122" s="70"/>
      <c r="H122" s="66"/>
    </row>
    <row r="123" spans="6:8" ht="13.5">
      <c r="F123" s="31"/>
      <c r="G123" s="70"/>
      <c r="H123" s="66"/>
    </row>
    <row r="124" spans="6:8" ht="13.5">
      <c r="F124" s="31"/>
      <c r="G124" s="70"/>
      <c r="H124" s="66"/>
    </row>
    <row r="125" spans="6:8" ht="13.5">
      <c r="F125" s="31"/>
      <c r="G125" s="70"/>
      <c r="H125" s="66"/>
    </row>
    <row r="126" spans="3:10" ht="21.75" customHeight="1">
      <c r="C126" s="137" t="s">
        <v>150</v>
      </c>
      <c r="D126" s="138"/>
      <c r="E126" s="138"/>
      <c r="F126" s="138"/>
      <c r="G126" s="138"/>
      <c r="H126" s="138"/>
      <c r="I126" s="138"/>
      <c r="J126" s="139"/>
    </row>
    <row r="127" spans="5:14" ht="37.5" customHeight="1">
      <c r="E127" s="152" t="s">
        <v>165</v>
      </c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5:14" ht="13.5"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5:14" ht="13.5">
      <c r="E129" s="9"/>
      <c r="F129" s="39" t="s">
        <v>73</v>
      </c>
      <c r="G129" s="39"/>
      <c r="H129" s="39"/>
      <c r="I129" s="39"/>
      <c r="J129" s="39"/>
      <c r="K129" s="9"/>
      <c r="L129" s="9"/>
      <c r="M129" s="9"/>
      <c r="N129" s="9"/>
    </row>
    <row r="130" spans="5:18" ht="13.5">
      <c r="E130" s="9"/>
      <c r="F130" s="15" t="s">
        <v>205</v>
      </c>
      <c r="G130" s="155" t="s">
        <v>206</v>
      </c>
      <c r="H130" s="155"/>
      <c r="I130" s="79">
        <f>J57+H81+G111</f>
        <v>13978.503208</v>
      </c>
      <c r="J130" s="30" t="s">
        <v>128</v>
      </c>
      <c r="K130" s="9"/>
      <c r="L130" s="9"/>
      <c r="M130" s="9"/>
      <c r="N130" s="9"/>
      <c r="Q130" s="154"/>
      <c r="R130" s="154"/>
    </row>
    <row r="132" ht="13.5">
      <c r="E132" s="5"/>
    </row>
    <row r="133" ht="13.5">
      <c r="E133" s="5"/>
    </row>
    <row r="134" spans="3:13" ht="21.75" customHeight="1">
      <c r="C134" s="137" t="s">
        <v>104</v>
      </c>
      <c r="D134" s="138"/>
      <c r="E134" s="138"/>
      <c r="F134" s="138"/>
      <c r="G134" s="138"/>
      <c r="H134" s="138"/>
      <c r="I134" s="138"/>
      <c r="J134" s="138"/>
      <c r="K134" s="138"/>
      <c r="L134" s="138"/>
      <c r="M134" s="139"/>
    </row>
    <row r="135" spans="5:14" ht="13.5">
      <c r="E135" s="152" t="s">
        <v>258</v>
      </c>
      <c r="F135" s="152"/>
      <c r="G135" s="152"/>
      <c r="H135" s="152"/>
      <c r="I135" s="152"/>
      <c r="J135" s="152"/>
      <c r="K135" s="152"/>
      <c r="L135" s="152"/>
      <c r="M135" s="152"/>
      <c r="N135" s="152"/>
    </row>
    <row r="136" spans="5:14" ht="13.5"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</row>
    <row r="137" spans="5:14" ht="13.5"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</row>
    <row r="138" spans="5:14" ht="13.5"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</row>
    <row r="139" spans="5:11" ht="15.75">
      <c r="E139" s="39" t="s">
        <v>74</v>
      </c>
      <c r="F139" s="39"/>
      <c r="G139" s="74">
        <f>E14</f>
        <v>64.7</v>
      </c>
      <c r="H139" s="53" t="s">
        <v>75</v>
      </c>
      <c r="I139" s="37"/>
      <c r="J139" s="39"/>
      <c r="K139" s="39"/>
    </row>
    <row r="140" spans="5:11" ht="13.5">
      <c r="E140" s="39"/>
      <c r="F140" s="39"/>
      <c r="G140" s="65"/>
      <c r="H140" s="53"/>
      <c r="I140" s="37"/>
      <c r="J140" s="39"/>
      <c r="K140" s="39"/>
    </row>
    <row r="141" spans="5:14" ht="13.5" customHeight="1">
      <c r="E141" s="156" t="s">
        <v>207</v>
      </c>
      <c r="F141" s="90" t="s">
        <v>208</v>
      </c>
      <c r="G141" s="141">
        <f>I130</f>
        <v>13978.503208</v>
      </c>
      <c r="H141" s="141"/>
      <c r="I141" s="160">
        <f>G141/G142</f>
        <v>216.05105421947448</v>
      </c>
      <c r="J141" s="140" t="str">
        <f>IF(E17&gt;I141,"&lt;","&gt;")</f>
        <v>&lt;</v>
      </c>
      <c r="K141" s="158" t="s">
        <v>209</v>
      </c>
      <c r="L141" s="159"/>
      <c r="M141" s="159"/>
      <c r="N141" s="159"/>
    </row>
    <row r="142" spans="5:14" ht="13.5" customHeight="1">
      <c r="E142" s="157"/>
      <c r="F142" s="90" t="s">
        <v>50</v>
      </c>
      <c r="G142" s="153">
        <f>G139</f>
        <v>64.7</v>
      </c>
      <c r="H142" s="153"/>
      <c r="I142" s="160"/>
      <c r="J142" s="140"/>
      <c r="K142" s="159"/>
      <c r="L142" s="159"/>
      <c r="M142" s="159"/>
      <c r="N142" s="159"/>
    </row>
    <row r="143" spans="5:14" ht="13.5"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5:14" ht="14.25">
      <c r="E144" s="91"/>
      <c r="F144" s="93" t="str">
        <f>IF(J141="&lt;","となり、許容を下回るので安全である。","となり、許容を上回るので取り付けは不可である。")</f>
        <v>となり、許容を下回るので安全である。</v>
      </c>
      <c r="G144" s="93"/>
      <c r="H144" s="93"/>
      <c r="I144" s="93"/>
      <c r="J144" s="91"/>
      <c r="K144" s="91"/>
      <c r="L144" s="91"/>
      <c r="M144" s="91"/>
      <c r="N144" s="91"/>
    </row>
    <row r="145" spans="5:14" ht="9" customHeight="1"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ht="13.5">
      <c r="M146" s="3"/>
    </row>
    <row r="147" spans="5:14" ht="13.5">
      <c r="E147" s="173" t="s">
        <v>8</v>
      </c>
      <c r="F147" s="173"/>
      <c r="G147" s="173"/>
      <c r="H147" s="173"/>
      <c r="I147" s="173"/>
      <c r="J147" s="173"/>
      <c r="K147" s="173"/>
      <c r="L147" s="173"/>
      <c r="M147" s="173"/>
      <c r="N147" s="173"/>
    </row>
    <row r="148" ht="33" customHeight="1">
      <c r="E148" s="5" t="s">
        <v>9</v>
      </c>
    </row>
    <row r="149" ht="21.75" customHeight="1"/>
    <row r="150" spans="2:14" ht="42" customHeight="1">
      <c r="B150" s="169" t="s">
        <v>97</v>
      </c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</row>
    <row r="151" ht="13.5">
      <c r="B151" s="66"/>
    </row>
    <row r="153" ht="13.5">
      <c r="B153" s="52" t="s">
        <v>0</v>
      </c>
    </row>
    <row r="155" spans="3:7" ht="21.75" customHeight="1">
      <c r="C155" s="137" t="s">
        <v>10</v>
      </c>
      <c r="D155" s="138"/>
      <c r="E155" s="138"/>
      <c r="F155" s="138"/>
      <c r="G155" s="139"/>
    </row>
    <row r="157" spans="5:14" ht="13.5">
      <c r="E157" s="8" t="s">
        <v>138</v>
      </c>
      <c r="F157" s="173" t="s">
        <v>91</v>
      </c>
      <c r="G157" s="173"/>
      <c r="H157" s="173"/>
      <c r="I157" s="173"/>
      <c r="J157" s="173"/>
      <c r="K157" s="173"/>
      <c r="L157" s="173"/>
      <c r="M157" s="173"/>
      <c r="N157" s="173"/>
    </row>
    <row r="158" ht="13.5">
      <c r="F158" s="67"/>
    </row>
    <row r="159" spans="6:11" ht="13.5">
      <c r="F159" s="175" t="s">
        <v>139</v>
      </c>
      <c r="G159" s="2" t="s">
        <v>140</v>
      </c>
      <c r="H159" s="161"/>
      <c r="I159" s="28">
        <f>G141</f>
        <v>13978.503208</v>
      </c>
      <c r="J159" s="176">
        <f>I159/I160</f>
        <v>27957.006416</v>
      </c>
      <c r="K159" s="176"/>
    </row>
    <row r="160" spans="6:11" ht="13.5">
      <c r="F160" s="175"/>
      <c r="G160" s="2" t="s">
        <v>141</v>
      </c>
      <c r="H160" s="161"/>
      <c r="I160" s="1">
        <f>E20</f>
        <v>0.5</v>
      </c>
      <c r="J160" s="176"/>
      <c r="K160" s="176"/>
    </row>
    <row r="162" spans="6:7" ht="13.5">
      <c r="F162" s="5" t="s">
        <v>89</v>
      </c>
      <c r="G162" s="5"/>
    </row>
    <row r="163" ht="14.25"/>
    <row r="164" ht="14.25"/>
    <row r="165" ht="14.25"/>
    <row r="166" ht="14.25"/>
    <row r="167" ht="14.25"/>
    <row r="168" ht="14.25"/>
    <row r="175" spans="3:7" ht="21.75" customHeight="1">
      <c r="C175" s="137" t="s">
        <v>11</v>
      </c>
      <c r="D175" s="138"/>
      <c r="E175" s="138"/>
      <c r="F175" s="138"/>
      <c r="G175" s="139"/>
    </row>
    <row r="176" ht="13.5">
      <c r="M176" s="68">
        <v>240</v>
      </c>
    </row>
    <row r="177" spans="5:6" ht="13.5">
      <c r="E177" s="8" t="s">
        <v>142</v>
      </c>
      <c r="F177" s="80" t="s">
        <v>168</v>
      </c>
    </row>
    <row r="179" spans="5:14" ht="13.5" customHeight="1">
      <c r="E179" s="174" t="s">
        <v>210</v>
      </c>
      <c r="F179" s="90" t="s">
        <v>211</v>
      </c>
      <c r="G179" s="168">
        <f>J159</f>
        <v>27957.006416</v>
      </c>
      <c r="H179" s="168"/>
      <c r="I179" s="168">
        <f>J159/E19</f>
        <v>139.78503208</v>
      </c>
      <c r="J179" s="140" t="str">
        <f>IF(M176&gt;I179,"&lt;","&gt;")</f>
        <v>&lt;</v>
      </c>
      <c r="K179" s="172" t="s">
        <v>175</v>
      </c>
      <c r="L179" s="172"/>
      <c r="M179" s="172"/>
      <c r="N179" s="172"/>
    </row>
    <row r="180" spans="5:14" ht="13.5" customHeight="1">
      <c r="E180" s="174"/>
      <c r="F180" s="90" t="s">
        <v>212</v>
      </c>
      <c r="G180" s="153">
        <f>E19</f>
        <v>200</v>
      </c>
      <c r="H180" s="153"/>
      <c r="I180" s="168"/>
      <c r="J180" s="140"/>
      <c r="K180" s="172"/>
      <c r="L180" s="172"/>
      <c r="M180" s="172"/>
      <c r="N180" s="172"/>
    </row>
    <row r="181" spans="5:14" ht="13.5" customHeight="1">
      <c r="E181" s="91"/>
      <c r="F181" s="92"/>
      <c r="G181" s="92"/>
      <c r="H181" s="92"/>
      <c r="I181" s="92"/>
      <c r="J181" s="92"/>
      <c r="K181" s="172"/>
      <c r="L181" s="172"/>
      <c r="M181" s="172"/>
      <c r="N181" s="172"/>
    </row>
    <row r="182" spans="5:14" ht="14.25">
      <c r="E182" s="91"/>
      <c r="F182" s="91"/>
      <c r="G182" s="93" t="str">
        <f>IF(J179="&lt;","となり、許容を下回るので安全である。","となり、許容を上回るので取り付けは不可である。")</f>
        <v>となり、許容を下回るので安全である。</v>
      </c>
      <c r="H182" s="91"/>
      <c r="I182" s="91"/>
      <c r="J182" s="91"/>
      <c r="K182" s="91"/>
      <c r="L182" s="91"/>
      <c r="M182" s="91"/>
      <c r="N182" s="91"/>
    </row>
    <row r="183" spans="5:14" ht="8.25" customHeight="1">
      <c r="E183" s="91"/>
      <c r="F183" s="91"/>
      <c r="G183" s="93"/>
      <c r="H183" s="91"/>
      <c r="I183" s="91"/>
      <c r="J183" s="91"/>
      <c r="K183" s="91"/>
      <c r="L183" s="91"/>
      <c r="M183" s="91"/>
      <c r="N183" s="91"/>
    </row>
    <row r="185" ht="13.5">
      <c r="F185" s="5" t="s">
        <v>162</v>
      </c>
    </row>
    <row r="186" ht="13.5">
      <c r="F186" s="5" t="s">
        <v>93</v>
      </c>
    </row>
  </sheetData>
  <sheetProtection/>
  <mergeCells count="48">
    <mergeCell ref="C175:G175"/>
    <mergeCell ref="E147:N147"/>
    <mergeCell ref="C155:G155"/>
    <mergeCell ref="J159:K160"/>
    <mergeCell ref="H159:H160"/>
    <mergeCell ref="F159:F160"/>
    <mergeCell ref="B150:N150"/>
    <mergeCell ref="E135:N138"/>
    <mergeCell ref="E141:E142"/>
    <mergeCell ref="F157:N157"/>
    <mergeCell ref="C134:M134"/>
    <mergeCell ref="G142:H142"/>
    <mergeCell ref="K141:N142"/>
    <mergeCell ref="J141:J142"/>
    <mergeCell ref="G141:H141"/>
    <mergeCell ref="I141:I142"/>
    <mergeCell ref="E98:N98"/>
    <mergeCell ref="E97:N97"/>
    <mergeCell ref="C96:M96"/>
    <mergeCell ref="Q130:R130"/>
    <mergeCell ref="C126:J126"/>
    <mergeCell ref="E127:N128"/>
    <mergeCell ref="G130:H130"/>
    <mergeCell ref="D20:D21"/>
    <mergeCell ref="E20:E21"/>
    <mergeCell ref="F20:F21"/>
    <mergeCell ref="F78:I78"/>
    <mergeCell ref="F60:N60"/>
    <mergeCell ref="E41:N41"/>
    <mergeCell ref="C40:G40"/>
    <mergeCell ref="C45:M45"/>
    <mergeCell ref="F42:M43"/>
    <mergeCell ref="A1:N1"/>
    <mergeCell ref="E12:F12"/>
    <mergeCell ref="J7:J11"/>
    <mergeCell ref="F48:N48"/>
    <mergeCell ref="E18:F18"/>
    <mergeCell ref="J12:J16"/>
    <mergeCell ref="J17:J21"/>
    <mergeCell ref="C30:G30"/>
    <mergeCell ref="C20:C21"/>
    <mergeCell ref="B3:N3"/>
    <mergeCell ref="G180:H180"/>
    <mergeCell ref="K179:N181"/>
    <mergeCell ref="E179:E180"/>
    <mergeCell ref="I179:I180"/>
    <mergeCell ref="J179:J180"/>
    <mergeCell ref="G179:H179"/>
  </mergeCells>
  <printOptions/>
  <pageMargins left="0.5118110236220472" right="0.1968503937007874" top="0.6692913385826772" bottom="0.4330708661417323" header="0.15748031496062992" footer="0.15748031496062992"/>
  <pageSetup firstPageNumber="16" useFirstPageNumber="1" horizontalDpi="600" verticalDpi="600" orientation="portrait" paperSize="9" scale="76" r:id="rId2"/>
  <rowBreaks count="2" manualBreakCount="2">
    <brk id="57" max="13" man="1"/>
    <brk id="124" max="13" man="1"/>
  </rowBreaks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12"/>
  <sheetViews>
    <sheetView zoomScalePageLayoutView="0" workbookViewId="0" topLeftCell="A1">
      <selection activeCell="F13" sqref="F13"/>
    </sheetView>
  </sheetViews>
  <sheetFormatPr defaultColWidth="9.00390625" defaultRowHeight="13.5"/>
  <sheetData>
    <row r="4" ht="13.5">
      <c r="B4" s="26" t="s">
        <v>233</v>
      </c>
    </row>
    <row r="5" spans="2:5" ht="13.5">
      <c r="B5" s="132" t="s">
        <v>234</v>
      </c>
      <c r="C5" s="26" t="s">
        <v>235</v>
      </c>
      <c r="D5" t="s">
        <v>236</v>
      </c>
      <c r="E5" t="s">
        <v>237</v>
      </c>
    </row>
    <row r="6" spans="2:7" ht="13.5">
      <c r="B6" s="133">
        <f>ROUNDDOWN(3.14159265/32*(F6^4-(F6-2*F7)^4)/F6,2)</f>
        <v>49.84</v>
      </c>
      <c r="D6" s="134"/>
      <c r="E6" s="10" t="s">
        <v>238</v>
      </c>
      <c r="F6" s="135">
        <f>'柱が先細'!E15/10</f>
        <v>12.91</v>
      </c>
      <c r="G6" t="s">
        <v>239</v>
      </c>
    </row>
    <row r="7" spans="4:7" ht="13.5">
      <c r="D7" s="134"/>
      <c r="E7" s="10" t="s">
        <v>240</v>
      </c>
      <c r="F7" s="135">
        <f>'柱が先細'!E18/10</f>
        <v>0.42000000000000004</v>
      </c>
      <c r="G7" t="s">
        <v>241</v>
      </c>
    </row>
    <row r="9" spans="2:3" ht="13.5">
      <c r="B9" s="26" t="s">
        <v>242</v>
      </c>
      <c r="C9" t="s">
        <v>243</v>
      </c>
    </row>
    <row r="10" spans="2:4" ht="13.5">
      <c r="B10" s="132" t="s">
        <v>244</v>
      </c>
      <c r="C10" t="s">
        <v>245</v>
      </c>
      <c r="D10" t="s">
        <v>246</v>
      </c>
    </row>
    <row r="11" spans="2:7" ht="13.5">
      <c r="B11" s="133">
        <f>F6*F12</f>
        <v>7746</v>
      </c>
      <c r="E11" s="10" t="s">
        <v>247</v>
      </c>
      <c r="F11" s="136" t="s">
        <v>248</v>
      </c>
      <c r="G11" t="s">
        <v>239</v>
      </c>
    </row>
    <row r="12" spans="5:7" ht="13.5">
      <c r="E12" s="10" t="s">
        <v>249</v>
      </c>
      <c r="F12" s="135">
        <f>'柱が先細'!E14*100</f>
        <v>600</v>
      </c>
      <c r="G12" t="s"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G12"/>
  <sheetViews>
    <sheetView zoomScalePageLayoutView="0" workbookViewId="0" topLeftCell="A1">
      <selection activeCell="F6" sqref="F6"/>
    </sheetView>
  </sheetViews>
  <sheetFormatPr defaultColWidth="9.00390625" defaultRowHeight="13.5"/>
  <sheetData>
    <row r="4" ht="13.5">
      <c r="B4" s="26" t="s">
        <v>233</v>
      </c>
    </row>
    <row r="5" spans="2:5" ht="13.5">
      <c r="B5" s="132" t="s">
        <v>234</v>
      </c>
      <c r="C5" s="26" t="s">
        <v>235</v>
      </c>
      <c r="D5" t="s">
        <v>236</v>
      </c>
      <c r="E5" t="s">
        <v>237</v>
      </c>
    </row>
    <row r="6" spans="2:7" ht="13.5">
      <c r="B6" s="133">
        <f>ROUNDDOWN(3.14159265/32*(F6^4-(F6-2*F7)^4)/F6,2)</f>
        <v>64.7</v>
      </c>
      <c r="D6" s="134"/>
      <c r="E6" s="10" t="s">
        <v>238</v>
      </c>
      <c r="F6" s="135">
        <f>'柱が柱状'!E8/10</f>
        <v>16.52</v>
      </c>
      <c r="G6" t="s">
        <v>239</v>
      </c>
    </row>
    <row r="7" spans="4:7" ht="13.5">
      <c r="D7" s="134"/>
      <c r="E7" s="10" t="s">
        <v>240</v>
      </c>
      <c r="F7" s="135">
        <f>'柱が柱状'!E11/10</f>
        <v>0.32</v>
      </c>
      <c r="G7" t="s">
        <v>241</v>
      </c>
    </row>
    <row r="9" spans="2:3" ht="13.5">
      <c r="B9" s="26" t="s">
        <v>242</v>
      </c>
      <c r="C9" t="s">
        <v>243</v>
      </c>
    </row>
    <row r="10" spans="2:4" ht="13.5">
      <c r="B10" s="132" t="s">
        <v>244</v>
      </c>
      <c r="C10" t="s">
        <v>245</v>
      </c>
      <c r="D10" t="s">
        <v>246</v>
      </c>
    </row>
    <row r="11" spans="2:7" ht="13.5">
      <c r="B11" s="133">
        <f>F6*F12</f>
        <v>9581.6</v>
      </c>
      <c r="E11" s="10" t="s">
        <v>247</v>
      </c>
      <c r="F11" s="136" t="s">
        <v>248</v>
      </c>
      <c r="G11" t="s">
        <v>239</v>
      </c>
    </row>
    <row r="12" spans="5:7" ht="13.5">
      <c r="E12" s="10" t="s">
        <v>249</v>
      </c>
      <c r="F12" s="135">
        <f>'柱が柱状'!E7*100</f>
        <v>580</v>
      </c>
      <c r="G12" t="s">
        <v>250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2017-04-29T04:58:38Z</cp:lastPrinted>
  <dcterms:created xsi:type="dcterms:W3CDTF">2012-03-07T12:54:12Z</dcterms:created>
  <dcterms:modified xsi:type="dcterms:W3CDTF">2017-05-02T06:56:52Z</dcterms:modified>
  <cp:category/>
  <cp:version/>
  <cp:contentType/>
  <cp:contentStatus/>
</cp:coreProperties>
</file>