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230" yWindow="-15" windowWidth="10275" windowHeight="8100" tabRatio="706" activeTab="8"/>
  </bookViews>
  <sheets>
    <sheet name="137" sheetId="46" r:id="rId1"/>
    <sheet name="138,139" sheetId="47" r:id="rId2"/>
    <sheet name="140" sheetId="48" r:id="rId3"/>
    <sheet name="141" sheetId="49" r:id="rId4"/>
    <sheet name="142 " sheetId="52" r:id="rId5"/>
    <sheet name="143" sheetId="53" r:id="rId6"/>
    <sheet name="144" sheetId="54" r:id="rId7"/>
    <sheet name="145" sheetId="55" r:id="rId8"/>
    <sheet name="146" sheetId="56" r:id="rId9"/>
  </sheets>
  <definedNames>
    <definedName name="_xlnm.Print_Area" localSheetId="0">'137'!$A$1:$V$32</definedName>
    <definedName name="_xlnm.Print_Area" localSheetId="1">'138,139'!$A$1:$AG$39</definedName>
    <definedName name="_xlnm.Print_Area" localSheetId="2">'140'!$A$1:$BO$54</definedName>
    <definedName name="_xlnm.Print_Area" localSheetId="3">'141'!$A$1:$K$63</definedName>
    <definedName name="_xlnm.Print_Area" localSheetId="5">'143'!$A$1:$HJ$67</definedName>
  </definedNames>
  <calcPr calcId="145621"/>
</workbook>
</file>

<file path=xl/calcChain.xml><?xml version="1.0" encoding="utf-8"?>
<calcChain xmlns="http://schemas.openxmlformats.org/spreadsheetml/2006/main">
  <c r="D65" i="56" l="1"/>
  <c r="D63" i="56" s="1"/>
  <c r="D64" i="56"/>
  <c r="K63" i="56"/>
  <c r="J63" i="56"/>
  <c r="I63" i="56"/>
  <c r="H63" i="56"/>
  <c r="G63" i="56"/>
  <c r="F63" i="56"/>
  <c r="E63" i="56"/>
  <c r="D62" i="56"/>
  <c r="D61" i="56"/>
  <c r="D60" i="56"/>
  <c r="D59" i="56"/>
  <c r="D58" i="56"/>
  <c r="D57" i="56"/>
  <c r="K56" i="56"/>
  <c r="J56" i="56"/>
  <c r="I56" i="56"/>
  <c r="H56" i="56"/>
  <c r="G56" i="56"/>
  <c r="F56" i="56"/>
  <c r="E56" i="56"/>
  <c r="D56" i="56"/>
  <c r="D55" i="56"/>
  <c r="D54" i="56"/>
  <c r="D53" i="56"/>
  <c r="D44" i="56" s="1"/>
  <c r="D52" i="56"/>
  <c r="D43" i="56" s="1"/>
  <c r="D51" i="56"/>
  <c r="D50" i="56"/>
  <c r="D49" i="56"/>
  <c r="K48" i="56"/>
  <c r="J48" i="56"/>
  <c r="I48" i="56"/>
  <c r="H48" i="56"/>
  <c r="G48" i="56"/>
  <c r="F48" i="56"/>
  <c r="E48" i="56"/>
  <c r="D47" i="56"/>
  <c r="D40" i="56" s="1"/>
  <c r="K46" i="56"/>
  <c r="J46" i="56"/>
  <c r="I46" i="56"/>
  <c r="H46" i="56"/>
  <c r="G46" i="56"/>
  <c r="F46" i="56"/>
  <c r="E46" i="56"/>
  <c r="D46" i="56"/>
  <c r="J45" i="56"/>
  <c r="I45" i="56"/>
  <c r="H45" i="56"/>
  <c r="G45" i="56"/>
  <c r="F45" i="56"/>
  <c r="E45" i="56"/>
  <c r="D45" i="56"/>
  <c r="J44" i="56"/>
  <c r="I44" i="56"/>
  <c r="H44" i="56"/>
  <c r="G44" i="56"/>
  <c r="F44" i="56"/>
  <c r="E44" i="56"/>
  <c r="J43" i="56"/>
  <c r="I43" i="56"/>
  <c r="H43" i="56"/>
  <c r="G43" i="56"/>
  <c r="F43" i="56"/>
  <c r="E43" i="56"/>
  <c r="J42" i="56"/>
  <c r="I42" i="56"/>
  <c r="I39" i="56" s="1"/>
  <c r="H42" i="56"/>
  <c r="G42" i="56"/>
  <c r="F42" i="56"/>
  <c r="E42" i="56"/>
  <c r="E39" i="56" s="1"/>
  <c r="D42" i="56"/>
  <c r="J41" i="56"/>
  <c r="I41" i="56"/>
  <c r="H41" i="56"/>
  <c r="H39" i="56" s="1"/>
  <c r="G41" i="56"/>
  <c r="G39" i="56" s="1"/>
  <c r="F41" i="56"/>
  <c r="E41" i="56"/>
  <c r="D41" i="56"/>
  <c r="J40" i="56"/>
  <c r="I40" i="56"/>
  <c r="H40" i="56"/>
  <c r="G40" i="56"/>
  <c r="F40" i="56"/>
  <c r="E40" i="56"/>
  <c r="K39" i="56"/>
  <c r="J39" i="56"/>
  <c r="F39" i="56"/>
  <c r="C35" i="56"/>
  <c r="C51" i="55"/>
  <c r="F40" i="54"/>
  <c r="D40" i="54"/>
  <c r="C40" i="54" s="1"/>
  <c r="F39" i="54"/>
  <c r="C39" i="54"/>
  <c r="F38" i="54"/>
  <c r="C38" i="54"/>
  <c r="F35" i="54"/>
  <c r="I33" i="54"/>
  <c r="F33" i="54"/>
  <c r="D33" i="54"/>
  <c r="I32" i="54"/>
  <c r="F32" i="54"/>
  <c r="D32" i="54"/>
  <c r="I31" i="54"/>
  <c r="F31" i="54"/>
  <c r="D31" i="54"/>
  <c r="I30" i="54"/>
  <c r="F30" i="54"/>
  <c r="D30" i="54"/>
  <c r="I29" i="54"/>
  <c r="F29" i="54"/>
  <c r="D29" i="54"/>
  <c r="I28" i="54"/>
  <c r="F28" i="54"/>
  <c r="D28" i="54"/>
  <c r="I27" i="54"/>
  <c r="F27" i="54"/>
  <c r="D27" i="54"/>
  <c r="D26" i="54" s="1"/>
  <c r="G26" i="54"/>
  <c r="I26" i="54" s="1"/>
  <c r="E26" i="54"/>
  <c r="F26" i="54" s="1"/>
  <c r="I25" i="54"/>
  <c r="F25" i="54"/>
  <c r="D25" i="54"/>
  <c r="I23" i="54"/>
  <c r="F23" i="54"/>
  <c r="D23" i="54"/>
  <c r="I22" i="54"/>
  <c r="F22" i="54"/>
  <c r="D22" i="54"/>
  <c r="I21" i="54"/>
  <c r="F21" i="54"/>
  <c r="D21" i="54"/>
  <c r="D16" i="54" s="1"/>
  <c r="D14" i="54" s="1"/>
  <c r="I20" i="54"/>
  <c r="F20" i="54"/>
  <c r="D20" i="54"/>
  <c r="I19" i="54"/>
  <c r="F19" i="54"/>
  <c r="D19" i="54"/>
  <c r="I18" i="54"/>
  <c r="F18" i="54"/>
  <c r="D18" i="54"/>
  <c r="A18" i="54"/>
  <c r="A28" i="54" s="1"/>
  <c r="I17" i="54"/>
  <c r="F17" i="54"/>
  <c r="D17" i="54"/>
  <c r="I16" i="54"/>
  <c r="G16" i="54"/>
  <c r="F16" i="54"/>
  <c r="E16" i="54"/>
  <c r="I15" i="54"/>
  <c r="F15" i="54"/>
  <c r="D15" i="54"/>
  <c r="I13" i="54"/>
  <c r="F13" i="54"/>
  <c r="D13" i="54"/>
  <c r="I12" i="54"/>
  <c r="F12" i="54"/>
  <c r="D12" i="54"/>
  <c r="I11" i="54"/>
  <c r="F11" i="54"/>
  <c r="D11" i="54"/>
  <c r="I10" i="54"/>
  <c r="F10" i="54"/>
  <c r="D10" i="54"/>
  <c r="I9" i="54"/>
  <c r="F9" i="54"/>
  <c r="D9" i="54"/>
  <c r="I8" i="54"/>
  <c r="F8" i="54"/>
  <c r="D8" i="54"/>
  <c r="I7" i="54"/>
  <c r="F7" i="54"/>
  <c r="D7" i="54"/>
  <c r="I6" i="54"/>
  <c r="G6" i="54"/>
  <c r="F6" i="54"/>
  <c r="E6" i="54"/>
  <c r="D6" i="54"/>
  <c r="I5" i="54"/>
  <c r="F5" i="54"/>
  <c r="D5" i="54"/>
  <c r="D4" i="54"/>
  <c r="CF66" i="53"/>
  <c r="G66" i="53"/>
  <c r="DS65" i="53"/>
  <c r="FF65" i="53" s="1"/>
  <c r="CF65" i="53"/>
  <c r="DS64" i="53"/>
  <c r="G64" i="53" s="1"/>
  <c r="CF64" i="53"/>
  <c r="FF63" i="53"/>
  <c r="CF63" i="53"/>
  <c r="G63" i="53"/>
  <c r="FF62" i="53"/>
  <c r="CF62" i="53"/>
  <c r="G62" i="53"/>
  <c r="AS61" i="53"/>
  <c r="CF61" i="53" s="1"/>
  <c r="G61" i="53"/>
  <c r="FF60" i="53"/>
  <c r="DS60" i="53"/>
  <c r="AS60" i="53"/>
  <c r="CF60" i="53" s="1"/>
  <c r="G60" i="53"/>
  <c r="FF59" i="53"/>
  <c r="CF59" i="53"/>
  <c r="G59" i="53"/>
  <c r="FF58" i="53"/>
  <c r="CF58" i="53"/>
  <c r="G58" i="53"/>
  <c r="DS57" i="53"/>
  <c r="FF57" i="53" s="1"/>
  <c r="CF56" i="53"/>
  <c r="G56" i="53"/>
  <c r="DS55" i="53"/>
  <c r="G55" i="53" s="1"/>
  <c r="CF55" i="53"/>
  <c r="DS54" i="53"/>
  <c r="G54" i="53" s="1"/>
  <c r="CF54" i="53"/>
  <c r="FF53" i="53"/>
  <c r="CF53" i="53"/>
  <c r="G53" i="53"/>
  <c r="FF52" i="53"/>
  <c r="CF52" i="53"/>
  <c r="G52" i="53"/>
  <c r="CF51" i="53"/>
  <c r="AS51" i="53"/>
  <c r="G51" i="53"/>
  <c r="DS50" i="53"/>
  <c r="FF50" i="53" s="1"/>
  <c r="AS50" i="53"/>
  <c r="CF50" i="53" s="1"/>
  <c r="FF49" i="53"/>
  <c r="CF49" i="53"/>
  <c r="G49" i="53"/>
  <c r="FF48" i="53"/>
  <c r="CF48" i="53"/>
  <c r="G48" i="53"/>
  <c r="CF46" i="53"/>
  <c r="G46" i="53"/>
  <c r="FF45" i="53"/>
  <c r="CF45" i="53"/>
  <c r="G45" i="53"/>
  <c r="FF44" i="53"/>
  <c r="CF44" i="53"/>
  <c r="G44" i="53"/>
  <c r="FF43" i="53"/>
  <c r="CF43" i="53"/>
  <c r="G43" i="53"/>
  <c r="FF42" i="53"/>
  <c r="G42" i="53"/>
  <c r="CF41" i="53"/>
  <c r="G41" i="53"/>
  <c r="FF40" i="53"/>
  <c r="CF40" i="53"/>
  <c r="G40" i="53"/>
  <c r="FF39" i="53"/>
  <c r="CF39" i="53"/>
  <c r="G39" i="53"/>
  <c r="FF38" i="53"/>
  <c r="CF38" i="53"/>
  <c r="G38" i="53"/>
  <c r="DS37" i="53"/>
  <c r="G37" i="53" s="1"/>
  <c r="AS37" i="53"/>
  <c r="CF37" i="53" s="1"/>
  <c r="ER34" i="53"/>
  <c r="FF32" i="53"/>
  <c r="CF32" i="53"/>
  <c r="F32" i="53"/>
  <c r="FF31" i="53"/>
  <c r="CF31" i="53"/>
  <c r="F31" i="53"/>
  <c r="FF30" i="53"/>
  <c r="CF30" i="53"/>
  <c r="F30" i="53"/>
  <c r="EU27" i="53"/>
  <c r="FL25" i="53"/>
  <c r="EP25" i="53"/>
  <c r="DT25" i="53"/>
  <c r="CX25" i="53"/>
  <c r="CB25" i="53"/>
  <c r="BF25" i="53"/>
  <c r="Y25" i="53"/>
  <c r="AJ25" i="53" s="1"/>
  <c r="C25" i="53"/>
  <c r="N25" i="53" s="1"/>
  <c r="FL24" i="53"/>
  <c r="EP24" i="53"/>
  <c r="DT24" i="53"/>
  <c r="CX24" i="53"/>
  <c r="CB24" i="53"/>
  <c r="BF24" i="53"/>
  <c r="AJ24" i="53"/>
  <c r="N24" i="53"/>
  <c r="C24" i="53"/>
  <c r="FL23" i="53"/>
  <c r="EP23" i="53"/>
  <c r="DT23" i="53"/>
  <c r="CX23" i="53"/>
  <c r="CB23" i="53"/>
  <c r="BF23" i="53"/>
  <c r="AJ23" i="53"/>
  <c r="C23" i="53"/>
  <c r="N23" i="53" s="1"/>
  <c r="EJ20" i="53"/>
  <c r="GS18" i="53"/>
  <c r="GA18" i="53"/>
  <c r="FI18" i="53"/>
  <c r="EQ18" i="53"/>
  <c r="DY18" i="53"/>
  <c r="DG18" i="53"/>
  <c r="CO18" i="53"/>
  <c r="BW18" i="53"/>
  <c r="BE18" i="53"/>
  <c r="AM18" i="53"/>
  <c r="U18" i="53"/>
  <c r="C18" i="53"/>
  <c r="C17" i="53"/>
  <c r="C16" i="53"/>
  <c r="GS15" i="53"/>
  <c r="GA15" i="53"/>
  <c r="FI15" i="53"/>
  <c r="EQ15" i="53"/>
  <c r="DY15" i="53"/>
  <c r="DG15" i="53"/>
  <c r="CO15" i="53"/>
  <c r="BW15" i="53"/>
  <c r="BE15" i="53"/>
  <c r="AM15" i="53"/>
  <c r="U15" i="53"/>
  <c r="C14" i="53"/>
  <c r="C13" i="53"/>
  <c r="GS9" i="53"/>
  <c r="GA9" i="53"/>
  <c r="FI9" i="53"/>
  <c r="EQ9" i="53"/>
  <c r="DY9" i="53"/>
  <c r="DG9" i="53"/>
  <c r="CO9" i="53"/>
  <c r="BW9" i="53"/>
  <c r="BE9" i="53"/>
  <c r="AM9" i="53"/>
  <c r="U9" i="53"/>
  <c r="C8" i="53"/>
  <c r="C7" i="53"/>
  <c r="C6" i="53"/>
  <c r="C9" i="53" s="1"/>
  <c r="GS5" i="53"/>
  <c r="GA5" i="53"/>
  <c r="FI5" i="53"/>
  <c r="EQ5" i="53"/>
  <c r="DY5" i="53"/>
  <c r="DG5" i="53"/>
  <c r="CO5" i="53"/>
  <c r="BW5" i="53"/>
  <c r="BE5" i="53"/>
  <c r="AM5" i="53"/>
  <c r="U5" i="53"/>
  <c r="C4" i="53"/>
  <c r="C3" i="53"/>
  <c r="C15" i="53" s="1"/>
  <c r="T27" i="52"/>
  <c r="P27" i="52"/>
  <c r="S23" i="52"/>
  <c r="O23" i="52"/>
  <c r="S19" i="52"/>
  <c r="O19" i="52"/>
  <c r="S18" i="52"/>
  <c r="S21" i="52" s="1"/>
  <c r="O18" i="52"/>
  <c r="O21" i="52" s="1"/>
  <c r="T12" i="52"/>
  <c r="P12" i="52"/>
  <c r="F4" i="49"/>
  <c r="H4" i="49"/>
  <c r="I4" i="49" s="1"/>
  <c r="I5" i="49"/>
  <c r="J5" i="49"/>
  <c r="K5" i="49"/>
  <c r="I6" i="49"/>
  <c r="J6" i="49"/>
  <c r="K6" i="49" s="1"/>
  <c r="I7" i="49"/>
  <c r="J7" i="49"/>
  <c r="K7" i="49"/>
  <c r="I8" i="49"/>
  <c r="J8" i="49"/>
  <c r="K8" i="49" s="1"/>
  <c r="I9" i="49"/>
  <c r="J9" i="49"/>
  <c r="K9" i="49"/>
  <c r="I10" i="49"/>
  <c r="J10" i="49"/>
  <c r="K10" i="49" s="1"/>
  <c r="J11" i="49"/>
  <c r="I12" i="49"/>
  <c r="J12" i="49"/>
  <c r="K12" i="49" s="1"/>
  <c r="I13" i="49"/>
  <c r="J13" i="49"/>
  <c r="I14" i="49"/>
  <c r="J14" i="49"/>
  <c r="I17" i="49"/>
  <c r="J17" i="49"/>
  <c r="I18" i="49"/>
  <c r="J18" i="49"/>
  <c r="H19" i="49"/>
  <c r="I19" i="49"/>
  <c r="J19" i="49"/>
  <c r="K19" i="49"/>
  <c r="F20" i="49"/>
  <c r="I20" i="49"/>
  <c r="K20" i="49"/>
  <c r="F21" i="49"/>
  <c r="F19" i="49" s="1"/>
  <c r="I21" i="49"/>
  <c r="K21" i="49"/>
  <c r="F22" i="49"/>
  <c r="I22" i="49"/>
  <c r="K22" i="49"/>
  <c r="F23" i="49"/>
  <c r="I23" i="49"/>
  <c r="K23" i="49"/>
  <c r="F24" i="49"/>
  <c r="I24" i="49"/>
  <c r="K24" i="49"/>
  <c r="F25" i="49"/>
  <c r="I25" i="49"/>
  <c r="K25" i="49"/>
  <c r="F26" i="49"/>
  <c r="I26" i="49"/>
  <c r="F27" i="49"/>
  <c r="I27" i="49"/>
  <c r="K27" i="49"/>
  <c r="F28" i="49"/>
  <c r="I28" i="49"/>
  <c r="F31" i="49"/>
  <c r="I31" i="49"/>
  <c r="F32" i="49"/>
  <c r="I32" i="49"/>
  <c r="H33" i="49"/>
  <c r="I33" i="49"/>
  <c r="J33" i="49"/>
  <c r="K33" i="49"/>
  <c r="F34" i="49"/>
  <c r="F33" i="49" s="1"/>
  <c r="I34" i="49"/>
  <c r="K34" i="49"/>
  <c r="F35" i="49"/>
  <c r="I35" i="49"/>
  <c r="K35" i="49"/>
  <c r="F36" i="49"/>
  <c r="I36" i="49"/>
  <c r="K36" i="49"/>
  <c r="F37" i="49"/>
  <c r="I37" i="49"/>
  <c r="K37" i="49"/>
  <c r="F38" i="49"/>
  <c r="I38" i="49"/>
  <c r="K38" i="49"/>
  <c r="F39" i="49"/>
  <c r="I39" i="49"/>
  <c r="K39" i="49"/>
  <c r="F40" i="49"/>
  <c r="I40" i="49"/>
  <c r="F41" i="49"/>
  <c r="I41" i="49"/>
  <c r="K41" i="49"/>
  <c r="F42" i="49"/>
  <c r="I42" i="49"/>
  <c r="F45" i="49"/>
  <c r="I45" i="49"/>
  <c r="F46" i="49"/>
  <c r="I46" i="49"/>
  <c r="I49" i="49"/>
  <c r="C4" i="48"/>
  <c r="C6" i="48" s="1"/>
  <c r="H6" i="48"/>
  <c r="M6" i="48"/>
  <c r="R6" i="48"/>
  <c r="W6" i="48"/>
  <c r="AB6" i="48"/>
  <c r="AG6" i="48"/>
  <c r="AL6" i="48"/>
  <c r="AQ6" i="48"/>
  <c r="BK6" i="48"/>
  <c r="C7" i="48"/>
  <c r="C9" i="48" s="1"/>
  <c r="H9" i="48"/>
  <c r="M9" i="48"/>
  <c r="R9" i="48"/>
  <c r="W9" i="48"/>
  <c r="AB9" i="48"/>
  <c r="AG9" i="48"/>
  <c r="AL9" i="48"/>
  <c r="AQ9" i="48"/>
  <c r="AV9" i="48"/>
  <c r="BA9" i="48"/>
  <c r="BF9" i="48"/>
  <c r="BK9" i="48"/>
  <c r="C10" i="48"/>
  <c r="C12" i="48"/>
  <c r="H12" i="48"/>
  <c r="M12" i="48"/>
  <c r="R12" i="48"/>
  <c r="W12" i="48"/>
  <c r="AB12" i="48"/>
  <c r="AG12" i="48"/>
  <c r="AL12" i="48"/>
  <c r="AQ12" i="48"/>
  <c r="AV12" i="48"/>
  <c r="BA12" i="48"/>
  <c r="BF12" i="48"/>
  <c r="BK12" i="48"/>
  <c r="AG16" i="48"/>
  <c r="AH25" i="48" s="1"/>
  <c r="C19" i="48"/>
  <c r="U19" i="48"/>
  <c r="AM19" i="48"/>
  <c r="C20" i="48"/>
  <c r="U20" i="48"/>
  <c r="AM20" i="48"/>
  <c r="C21" i="48"/>
  <c r="U21" i="48"/>
  <c r="AM21" i="48"/>
  <c r="L28" i="48"/>
  <c r="U28" i="48" s="1"/>
  <c r="AD28" i="48"/>
  <c r="AM28" i="48"/>
  <c r="C29" i="48"/>
  <c r="U29" i="48"/>
  <c r="AM29" i="48"/>
  <c r="C30" i="48"/>
  <c r="U30" i="48"/>
  <c r="AM30" i="48"/>
  <c r="C31" i="48"/>
  <c r="U31" i="48"/>
  <c r="C32" i="48"/>
  <c r="U32" i="48"/>
  <c r="AM32" i="48"/>
  <c r="C33" i="48"/>
  <c r="U33" i="48"/>
  <c r="AM33" i="48"/>
  <c r="C34" i="48"/>
  <c r="U34" i="48"/>
  <c r="AM34" i="48"/>
  <c r="C35" i="48"/>
  <c r="U35" i="48"/>
  <c r="AM35" i="48"/>
  <c r="C36" i="48"/>
  <c r="L36" i="48"/>
  <c r="U36" i="48"/>
  <c r="AD36" i="48"/>
  <c r="AM36" i="48"/>
  <c r="C37" i="48"/>
  <c r="U37" i="48"/>
  <c r="AM37" i="48"/>
  <c r="C38" i="48"/>
  <c r="U38" i="48"/>
  <c r="AM38" i="48"/>
  <c r="C39" i="48"/>
  <c r="U39" i="48"/>
  <c r="C40" i="48"/>
  <c r="U40" i="48"/>
  <c r="AM40" i="48"/>
  <c r="C41" i="48"/>
  <c r="U41" i="48"/>
  <c r="AM41" i="48"/>
  <c r="C42" i="48"/>
  <c r="U42" i="48"/>
  <c r="AM42" i="48"/>
  <c r="C43" i="48"/>
  <c r="U43" i="48"/>
  <c r="AM43" i="48"/>
  <c r="L44" i="48"/>
  <c r="C44" i="48" s="1"/>
  <c r="U44" i="48"/>
  <c r="AD44" i="48"/>
  <c r="AM44" i="48" s="1"/>
  <c r="C45" i="48"/>
  <c r="U45" i="48"/>
  <c r="AM45" i="48"/>
  <c r="C46" i="48"/>
  <c r="U46" i="48"/>
  <c r="AM46" i="48"/>
  <c r="C47" i="48"/>
  <c r="U47" i="48"/>
  <c r="C48" i="48"/>
  <c r="U48" i="48"/>
  <c r="AM48" i="48"/>
  <c r="C49" i="48"/>
  <c r="U49" i="48"/>
  <c r="AM49" i="48"/>
  <c r="C50" i="48"/>
  <c r="U50" i="48"/>
  <c r="AM50" i="48"/>
  <c r="C51" i="48"/>
  <c r="U51" i="48"/>
  <c r="AM51" i="48"/>
  <c r="D5" i="47"/>
  <c r="C5" i="47" s="1"/>
  <c r="C7" i="47" s="1"/>
  <c r="AA5" i="47"/>
  <c r="D6" i="47"/>
  <c r="AA6" i="47"/>
  <c r="C6" i="47" s="1"/>
  <c r="E7" i="47"/>
  <c r="F7" i="47"/>
  <c r="G7" i="47"/>
  <c r="H7" i="47"/>
  <c r="I7" i="47"/>
  <c r="K7" i="47"/>
  <c r="M7" i="47"/>
  <c r="N7" i="47"/>
  <c r="O7" i="47"/>
  <c r="P7" i="47"/>
  <c r="Q7" i="47"/>
  <c r="S7" i="47"/>
  <c r="T7" i="47"/>
  <c r="U7" i="47"/>
  <c r="V7" i="47"/>
  <c r="X7" i="47"/>
  <c r="AA7" i="47"/>
  <c r="AB7" i="47"/>
  <c r="AG7" i="47"/>
  <c r="E8" i="47"/>
  <c r="D8" i="47" s="1"/>
  <c r="F8" i="47"/>
  <c r="G8" i="47"/>
  <c r="G11" i="47" s="1"/>
  <c r="H8" i="47"/>
  <c r="I8" i="47"/>
  <c r="I11" i="47" s="1"/>
  <c r="J8" i="47"/>
  <c r="K8" i="47"/>
  <c r="K11" i="47" s="1"/>
  <c r="M8" i="47"/>
  <c r="N8" i="47"/>
  <c r="N11" i="47" s="1"/>
  <c r="O8" i="47"/>
  <c r="P8" i="47"/>
  <c r="P11" i="47" s="1"/>
  <c r="Q8" i="47"/>
  <c r="R8" i="47"/>
  <c r="R11" i="47" s="1"/>
  <c r="S8" i="47"/>
  <c r="T8" i="47"/>
  <c r="T11" i="47" s="1"/>
  <c r="U8" i="47"/>
  <c r="V8" i="47"/>
  <c r="V11" i="47" s="1"/>
  <c r="W8" i="47"/>
  <c r="X8" i="47"/>
  <c r="X11" i="47" s="1"/>
  <c r="Z8" i="47"/>
  <c r="AA8" i="47"/>
  <c r="AA11" i="47" s="1"/>
  <c r="AB8" i="47"/>
  <c r="AG8" i="47"/>
  <c r="AG11" i="47" s="1"/>
  <c r="D9" i="47"/>
  <c r="C9" i="47" s="1"/>
  <c r="AA9" i="47"/>
  <c r="D10" i="47"/>
  <c r="AA10" i="47"/>
  <c r="C10" i="47" s="1"/>
  <c r="F11" i="47"/>
  <c r="H11" i="47"/>
  <c r="J11" i="47"/>
  <c r="M11" i="47"/>
  <c r="O11" i="47"/>
  <c r="Q11" i="47"/>
  <c r="S11" i="47"/>
  <c r="U11" i="47"/>
  <c r="W11" i="47"/>
  <c r="Z11" i="47"/>
  <c r="AB11" i="47"/>
  <c r="E19" i="47"/>
  <c r="D19" i="47" s="1"/>
  <c r="C19" i="47" s="1"/>
  <c r="F19" i="47"/>
  <c r="G19" i="47"/>
  <c r="H19" i="47"/>
  <c r="I19" i="47"/>
  <c r="K19" i="47"/>
  <c r="M19" i="47"/>
  <c r="N19" i="47"/>
  <c r="O19" i="47"/>
  <c r="P19" i="47"/>
  <c r="Q19" i="47"/>
  <c r="R19" i="47"/>
  <c r="S19" i="47"/>
  <c r="T19" i="47"/>
  <c r="U19" i="47"/>
  <c r="V19" i="47"/>
  <c r="W19" i="47"/>
  <c r="X19" i="47"/>
  <c r="AA19" i="47"/>
  <c r="AB19" i="47"/>
  <c r="AG19" i="47"/>
  <c r="F22" i="47"/>
  <c r="H22" i="47"/>
  <c r="J22" i="47"/>
  <c r="M22" i="47"/>
  <c r="O22" i="47"/>
  <c r="Q22" i="47"/>
  <c r="S22" i="47"/>
  <c r="U22" i="47"/>
  <c r="W22" i="47"/>
  <c r="Z22" i="47"/>
  <c r="AB22" i="47"/>
  <c r="M25" i="47"/>
  <c r="C28" i="47"/>
  <c r="E28" i="47"/>
  <c r="G28" i="47"/>
  <c r="I28" i="47"/>
  <c r="K28" i="47"/>
  <c r="M28" i="47"/>
  <c r="C30" i="47"/>
  <c r="E30" i="47"/>
  <c r="I30" i="47"/>
  <c r="M30" i="47"/>
  <c r="C31" i="47"/>
  <c r="E31" i="47"/>
  <c r="I31" i="47"/>
  <c r="M31" i="47"/>
  <c r="C32" i="47"/>
  <c r="E32" i="47"/>
  <c r="I32" i="47"/>
  <c r="M32" i="47"/>
  <c r="C33" i="47"/>
  <c r="E33" i="47"/>
  <c r="I33" i="47"/>
  <c r="M33" i="47"/>
  <c r="C34" i="47"/>
  <c r="E34" i="47"/>
  <c r="I34" i="47"/>
  <c r="M34" i="47"/>
  <c r="C35" i="47"/>
  <c r="E35" i="47"/>
  <c r="I35" i="47"/>
  <c r="M35" i="47"/>
  <c r="C36" i="47"/>
  <c r="E36" i="47"/>
  <c r="I36" i="47"/>
  <c r="M36" i="47"/>
  <c r="O15" i="46"/>
  <c r="P15" i="46"/>
  <c r="S15" i="46"/>
  <c r="T15" i="46"/>
  <c r="O26" i="46"/>
  <c r="S26" i="46"/>
  <c r="O28" i="46"/>
  <c r="S28" i="46"/>
  <c r="O30" i="46"/>
  <c r="P30" i="46"/>
  <c r="S30" i="46"/>
  <c r="T30" i="46"/>
  <c r="D39" i="56" l="1"/>
  <c r="D48" i="56"/>
  <c r="D24" i="54"/>
  <c r="FF37" i="53"/>
  <c r="DS47" i="53"/>
  <c r="FF47" i="53" s="1"/>
  <c r="G50" i="53"/>
  <c r="FF64" i="53"/>
  <c r="C5" i="53"/>
  <c r="FF54" i="53"/>
  <c r="FF55" i="53"/>
  <c r="AS57" i="53"/>
  <c r="G65" i="53"/>
  <c r="AS47" i="53"/>
  <c r="J4" i="49"/>
  <c r="K4" i="49" s="1"/>
  <c r="C28" i="48"/>
  <c r="C8" i="47"/>
  <c r="C11" i="47" s="1"/>
  <c r="D11" i="47"/>
  <c r="D7" i="47"/>
  <c r="AG22" i="47"/>
  <c r="X22" i="47"/>
  <c r="T22" i="47"/>
  <c r="P22" i="47"/>
  <c r="K22" i="47"/>
  <c r="G22" i="47"/>
  <c r="AA22" i="47"/>
  <c r="V22" i="47"/>
  <c r="R22" i="47"/>
  <c r="N22" i="47"/>
  <c r="I22" i="47"/>
  <c r="E22" i="47"/>
  <c r="E11" i="47"/>
  <c r="G47" i="53" l="1"/>
  <c r="CF47" i="53"/>
  <c r="CF57" i="53"/>
  <c r="G57" i="53"/>
  <c r="D22" i="47"/>
  <c r="C22" i="47" s="1"/>
</calcChain>
</file>

<file path=xl/comments1.xml><?xml version="1.0" encoding="utf-8"?>
<comments xmlns="http://schemas.openxmlformats.org/spreadsheetml/2006/main">
  <authors>
    <author>福岡市こども病院</author>
    <author>012345</author>
  </authors>
  <commentList>
    <comment ref="C35" authorId="0">
      <text>
        <r>
          <rPr>
            <b/>
            <sz val="9"/>
            <rFont val="ＭＳ Ｐゴシック"/>
            <family val="3"/>
            <charset val="128"/>
          </rPr>
          <t>年報の「診療部門」－「放射線科」に掲載あり。入院外来の内訳は医師では不明なので放射線科林係長に聞く</t>
        </r>
      </text>
    </comment>
    <comment ref="L35" authorId="1">
      <text>
        <r>
          <rPr>
            <sz val="9"/>
            <rFont val="ＭＳ Ｐゴシック"/>
            <family val="3"/>
            <charset val="128"/>
          </rPr>
          <t>入院・外来の内訳は
放射線科診療科長に聞く。</t>
        </r>
      </text>
    </comment>
    <comment ref="AD35" authorId="1">
      <text>
        <r>
          <rPr>
            <sz val="9"/>
            <rFont val="ＭＳ Ｐゴシック"/>
            <family val="3"/>
            <charset val="128"/>
          </rPr>
          <t>入院・外来の内訳は
放射線科診療科長に聞く。</t>
        </r>
      </text>
    </comment>
    <comment ref="L43" authorId="1">
      <text>
        <r>
          <rPr>
            <sz val="9"/>
            <rFont val="ＭＳ Ｐゴシック"/>
            <family val="3"/>
            <charset val="128"/>
          </rPr>
          <t>入院・外来の内訳は
放射線科診療科長に聞く。【川村先生】</t>
        </r>
      </text>
    </comment>
    <comment ref="AD43" authorId="1">
      <text>
        <r>
          <rPr>
            <sz val="9"/>
            <rFont val="ＭＳ Ｐゴシック"/>
            <family val="3"/>
            <charset val="128"/>
          </rPr>
          <t>入院・外来の内訳は
放射線科診療科長に聞く。</t>
        </r>
      </text>
    </comment>
    <comment ref="L51" authorId="1">
      <text>
        <r>
          <rPr>
            <sz val="9"/>
            <rFont val="ＭＳ Ｐゴシック"/>
            <family val="3"/>
            <charset val="128"/>
          </rPr>
          <t>入院・外来の内訳は
放射線科診療科長に聞く。【川村先生】</t>
        </r>
      </text>
    </comment>
    <comment ref="AD51" authorId="1">
      <text>
        <r>
          <rPr>
            <sz val="9"/>
            <rFont val="ＭＳ Ｐゴシック"/>
            <family val="3"/>
            <charset val="128"/>
          </rPr>
          <t>入院・外来の内訳は
放射線科診療科長に聞く。</t>
        </r>
      </text>
    </comment>
  </commentList>
</comments>
</file>

<file path=xl/sharedStrings.xml><?xml version="1.0" encoding="utf-8"?>
<sst xmlns="http://schemas.openxmlformats.org/spreadsheetml/2006/main" count="1088" uniqueCount="450">
  <si>
    <t>外来</t>
  </si>
  <si>
    <t>入院</t>
  </si>
  <si>
    <t>区分</t>
  </si>
  <si>
    <t>診療日数</t>
  </si>
  <si>
    <t>新患者数</t>
  </si>
  <si>
    <t>実患者数</t>
  </si>
  <si>
    <t>延患者数</t>
  </si>
  <si>
    <t>平均通院日数</t>
  </si>
  <si>
    <t>稼働病床数</t>
  </si>
  <si>
    <t>新入院患者数</t>
  </si>
  <si>
    <t>退院患者数</t>
  </si>
  <si>
    <t>延入院患者数</t>
  </si>
  <si>
    <t>延在院患者数</t>
  </si>
  <si>
    <t>病床利用率</t>
  </si>
  <si>
    <t>病床回転率</t>
  </si>
  <si>
    <t>平均在院日数</t>
  </si>
  <si>
    <t>外来・入院比率</t>
  </si>
  <si>
    <t>入院率</t>
  </si>
  <si>
    <t>(a)</t>
  </si>
  <si>
    <t>(b)</t>
  </si>
  <si>
    <t>(c)</t>
  </si>
  <si>
    <t>(d)</t>
  </si>
  <si>
    <t>(e)</t>
  </si>
  <si>
    <t>(f)</t>
  </si>
  <si>
    <t>(f')</t>
  </si>
  <si>
    <t>c×稼働日数</t>
    <rPh sb="2" eb="4">
      <t>カドウ</t>
    </rPh>
    <rPh sb="4" eb="6">
      <t>ニッスウ</t>
    </rPh>
    <phoneticPr fontId="2"/>
  </si>
  <si>
    <t>日</t>
    <rPh sb="0" eb="1">
      <t>ニチ</t>
    </rPh>
    <phoneticPr fontId="2"/>
  </si>
  <si>
    <t>人</t>
  </si>
  <si>
    <t>人</t>
    <rPh sb="0" eb="1">
      <t>ニン</t>
    </rPh>
    <phoneticPr fontId="2"/>
  </si>
  <si>
    <t>床</t>
  </si>
  <si>
    <t>倍</t>
    <rPh sb="0" eb="1">
      <t>バイ</t>
    </rPh>
    <phoneticPr fontId="2"/>
  </si>
  <si>
    <t>第４章　市立病院・診療所</t>
    <rPh sb="0" eb="1">
      <t>ダイ</t>
    </rPh>
    <rPh sb="2" eb="3">
      <t>ショウ</t>
    </rPh>
    <rPh sb="4" eb="6">
      <t>イチリツ</t>
    </rPh>
    <rPh sb="6" eb="8">
      <t>ビョウイン</t>
    </rPh>
    <rPh sb="9" eb="12">
      <t>シンリョウショ</t>
    </rPh>
    <phoneticPr fontId="2"/>
  </si>
  <si>
    <t>開院年月日</t>
    <rPh sb="0" eb="2">
      <t>カイイン</t>
    </rPh>
    <rPh sb="2" eb="5">
      <t>ネンガッピ</t>
    </rPh>
    <phoneticPr fontId="2"/>
  </si>
  <si>
    <t>病床数</t>
    <rPh sb="0" eb="3">
      <t>ビョウショウスウ</t>
    </rPh>
    <phoneticPr fontId="2"/>
  </si>
  <si>
    <t>一般病床</t>
    <rPh sb="0" eb="2">
      <t>イッパン</t>
    </rPh>
    <rPh sb="2" eb="4">
      <t>ビョウショウ</t>
    </rPh>
    <phoneticPr fontId="2"/>
  </si>
  <si>
    <t>感染症病床</t>
    <rPh sb="0" eb="3">
      <t>カンセンショウ</t>
    </rPh>
    <rPh sb="3" eb="5">
      <t>ビョウショウ</t>
    </rPh>
    <phoneticPr fontId="2"/>
  </si>
  <si>
    <t>床</t>
    <rPh sb="0" eb="1">
      <t>ショウ</t>
    </rPh>
    <phoneticPr fontId="2"/>
  </si>
  <si>
    <t>１．総括（１・２類感染症を除く）</t>
    <rPh sb="8" eb="9">
      <t>ルイ</t>
    </rPh>
    <rPh sb="9" eb="12">
      <t>カンセンショウ</t>
    </rPh>
    <phoneticPr fontId="2"/>
  </si>
  <si>
    <t>小　　　児</t>
    <rPh sb="4" eb="5">
      <t>ジ</t>
    </rPh>
    <phoneticPr fontId="2"/>
  </si>
  <si>
    <t>感染症</t>
  </si>
  <si>
    <t>２類感染症</t>
  </si>
  <si>
    <t>循環器科</t>
  </si>
  <si>
    <t>小児神経科</t>
    <rPh sb="0" eb="2">
      <t>ショウニ</t>
    </rPh>
    <phoneticPr fontId="2"/>
  </si>
  <si>
    <t>内分泌・代謝科</t>
  </si>
  <si>
    <t>腎疾患科</t>
  </si>
  <si>
    <t>血液・免疫科</t>
    <rPh sb="5" eb="6">
      <t>カ</t>
    </rPh>
    <phoneticPr fontId="2"/>
  </si>
  <si>
    <t>新生児科</t>
  </si>
  <si>
    <t>新生児循環器科</t>
  </si>
  <si>
    <t>心臓血管外科</t>
    <rPh sb="4" eb="5">
      <t>ゲ</t>
    </rPh>
    <phoneticPr fontId="2"/>
  </si>
  <si>
    <t>こころの診療科</t>
    <rPh sb="4" eb="7">
      <t>シンリョウカ</t>
    </rPh>
    <phoneticPr fontId="2"/>
  </si>
  <si>
    <t>小児感染症科</t>
    <rPh sb="5" eb="6">
      <t>カ</t>
    </rPh>
    <phoneticPr fontId="2"/>
  </si>
  <si>
    <t>成人感染症科</t>
    <rPh sb="5" eb="6">
      <t>カ</t>
    </rPh>
    <phoneticPr fontId="2"/>
  </si>
  <si>
    <t>産科</t>
    <rPh sb="0" eb="1">
      <t>サン</t>
    </rPh>
    <rPh sb="1" eb="2">
      <t>カ</t>
    </rPh>
    <phoneticPr fontId="2"/>
  </si>
  <si>
    <t>総数</t>
  </si>
  <si>
    <t>患者数</t>
  </si>
  <si>
    <t>構成比</t>
  </si>
  <si>
    <t>0歳以上
 ～6ｶ月未満</t>
    <rPh sb="2" eb="4">
      <t>イジョウ</t>
    </rPh>
    <rPh sb="10" eb="12">
      <t>ミマン</t>
    </rPh>
    <phoneticPr fontId="2"/>
  </si>
  <si>
    <t>6ｶ月以上
～1歳未満</t>
    <rPh sb="3" eb="5">
      <t>イジョウ</t>
    </rPh>
    <rPh sb="9" eb="11">
      <t>ミマン</t>
    </rPh>
    <phoneticPr fontId="2"/>
  </si>
  <si>
    <t>1歳以上
～3歳未満</t>
    <rPh sb="2" eb="4">
      <t>イジョウ</t>
    </rPh>
    <rPh sb="8" eb="10">
      <t>ミマン</t>
    </rPh>
    <phoneticPr fontId="2"/>
  </si>
  <si>
    <t>3歳以上
～6歳未満</t>
    <rPh sb="2" eb="4">
      <t>イジョウ</t>
    </rPh>
    <rPh sb="8" eb="10">
      <t>ミマン</t>
    </rPh>
    <phoneticPr fontId="2"/>
  </si>
  <si>
    <t>6歳以上
～12歳未満</t>
    <rPh sb="2" eb="4">
      <t>イジョウ</t>
    </rPh>
    <rPh sb="9" eb="11">
      <t>ミマン</t>
    </rPh>
    <phoneticPr fontId="2"/>
  </si>
  <si>
    <t>12歳以上
～15歳未満</t>
    <rPh sb="3" eb="5">
      <t>イジョウ</t>
    </rPh>
    <rPh sb="10" eb="12">
      <t>ミマン</t>
    </rPh>
    <phoneticPr fontId="2"/>
  </si>
  <si>
    <t>15歳以上</t>
    <rPh sb="3" eb="5">
      <t>イジョウ</t>
    </rPh>
    <phoneticPr fontId="2"/>
  </si>
  <si>
    <t>心臓血管外科</t>
  </si>
  <si>
    <t>眼科</t>
  </si>
  <si>
    <t>その他</t>
  </si>
  <si>
    <t>手術件数</t>
  </si>
  <si>
    <t>月平均</t>
  </si>
  <si>
    <t>件数</t>
  </si>
  <si>
    <t>１日平均</t>
  </si>
  <si>
    <t>単純撮影</t>
  </si>
  <si>
    <t>造影検査</t>
  </si>
  <si>
    <t>心臓カテーテル検査</t>
    <rPh sb="0" eb="2">
      <t>シンゾウ</t>
    </rPh>
    <rPh sb="7" eb="9">
      <t>ケンサ</t>
    </rPh>
    <phoneticPr fontId="2"/>
  </si>
  <si>
    <t>ＣＴ検査</t>
  </si>
  <si>
    <t>ＭＲＩ検査</t>
  </si>
  <si>
    <t>核医学検査</t>
  </si>
  <si>
    <t>超音波検査</t>
  </si>
  <si>
    <t>注）単純撮影・造影検査・ＣＴ検査・ＭＲＩ検査は人数を記載。</t>
    <rPh sb="2" eb="4">
      <t>タンジュン</t>
    </rPh>
    <rPh sb="4" eb="6">
      <t>サツエイ</t>
    </rPh>
    <rPh sb="7" eb="9">
      <t>ゾウエイ</t>
    </rPh>
    <rPh sb="9" eb="11">
      <t>ケンサ</t>
    </rPh>
    <rPh sb="14" eb="16">
      <t>ケンサ</t>
    </rPh>
    <rPh sb="20" eb="22">
      <t>ケンサ</t>
    </rPh>
    <rPh sb="23" eb="24">
      <t>ヒト</t>
    </rPh>
    <phoneticPr fontId="2"/>
  </si>
  <si>
    <t>一般</t>
  </si>
  <si>
    <t>平成</t>
    <rPh sb="0" eb="1">
      <t>ヒラ</t>
    </rPh>
    <rPh sb="1" eb="2">
      <t>シゲル</t>
    </rPh>
    <phoneticPr fontId="2"/>
  </si>
  <si>
    <t>血液</t>
  </si>
  <si>
    <t>輸血</t>
  </si>
  <si>
    <t>血清</t>
  </si>
  <si>
    <t>生化学</t>
  </si>
  <si>
    <t>細菌</t>
    <rPh sb="0" eb="2">
      <t>サイキン</t>
    </rPh>
    <phoneticPr fontId="2"/>
  </si>
  <si>
    <t>年度</t>
    <rPh sb="0" eb="1">
      <t>トシ</t>
    </rPh>
    <rPh sb="1" eb="2">
      <t>ド</t>
    </rPh>
    <phoneticPr fontId="2"/>
  </si>
  <si>
    <t>剖検・迅速診断</t>
    <rPh sb="0" eb="2">
      <t>ボウケン</t>
    </rPh>
    <rPh sb="3" eb="5">
      <t>ジンソク</t>
    </rPh>
    <rPh sb="5" eb="7">
      <t>シンダン</t>
    </rPh>
    <phoneticPr fontId="2"/>
  </si>
  <si>
    <t>生理機能</t>
    <rPh sb="2" eb="4">
      <t>キノウ</t>
    </rPh>
    <phoneticPr fontId="2"/>
  </si>
  <si>
    <t>心臓カテーテル時血液ガス</t>
    <rPh sb="0" eb="2">
      <t>シンゾウ</t>
    </rPh>
    <rPh sb="7" eb="8">
      <t>ジ</t>
    </rPh>
    <rPh sb="8" eb="10">
      <t>ケツエキ</t>
    </rPh>
    <phoneticPr fontId="2"/>
  </si>
  <si>
    <t>手術室検査</t>
    <rPh sb="0" eb="3">
      <t>シュジュツシツ</t>
    </rPh>
    <rPh sb="3" eb="5">
      <t>ケンサ</t>
    </rPh>
    <phoneticPr fontId="2"/>
  </si>
  <si>
    <t>緊急検査</t>
  </si>
  <si>
    <t>その他</t>
    <rPh sb="2" eb="3">
      <t>タ</t>
    </rPh>
    <phoneticPr fontId="2"/>
  </si>
  <si>
    <t>(別掲)血液製剤取扱い件数</t>
  </si>
  <si>
    <t>(別掲)人工心肺</t>
  </si>
  <si>
    <t>９．　１・２類感染症</t>
    <rPh sb="6" eb="7">
      <t>ルイ</t>
    </rPh>
    <rPh sb="7" eb="10">
      <t>カンセンショウ</t>
    </rPh>
    <phoneticPr fontId="2"/>
  </si>
  <si>
    <t>許可病床数</t>
  </si>
  <si>
    <t>退院</t>
  </si>
  <si>
    <t>死亡</t>
  </si>
  <si>
    <t>年度末現在</t>
  </si>
  <si>
    <t>細菌性赤痢</t>
  </si>
  <si>
    <t>パラチフス</t>
  </si>
  <si>
    <t>腸チフス</t>
  </si>
  <si>
    <t>合計</t>
  </si>
  <si>
    <t>前年度繰越</t>
  </si>
  <si>
    <t>本年度患者数</t>
  </si>
  <si>
    <t>内科</t>
  </si>
  <si>
    <t>神経内科</t>
    <rPh sb="0" eb="2">
      <t>シンケイ</t>
    </rPh>
    <rPh sb="2" eb="4">
      <t>ナイカ</t>
    </rPh>
    <phoneticPr fontId="2"/>
  </si>
  <si>
    <t>循環器科</t>
    <rPh sb="0" eb="4">
      <t>ジュンカンキカ</t>
    </rPh>
    <phoneticPr fontId="2"/>
  </si>
  <si>
    <t>外科</t>
  </si>
  <si>
    <t>整形外科</t>
  </si>
  <si>
    <t>脳神経
外科</t>
    <rPh sb="0" eb="1">
      <t>ノウ</t>
    </rPh>
    <rPh sb="1" eb="3">
      <t>シンケイ</t>
    </rPh>
    <rPh sb="4" eb="6">
      <t>ゲカ</t>
    </rPh>
    <phoneticPr fontId="2"/>
  </si>
  <si>
    <t>眼科</t>
    <rPh sb="0" eb="2">
      <t>ガンカ</t>
    </rPh>
    <phoneticPr fontId="2"/>
  </si>
  <si>
    <t>-</t>
  </si>
  <si>
    <t>再来患者数</t>
  </si>
  <si>
    <t>内科
(内視鏡)</t>
    <rPh sb="4" eb="7">
      <t>ナイシキョウ</t>
    </rPh>
    <phoneticPr fontId="2"/>
  </si>
  <si>
    <t>循環器
内科</t>
    <rPh sb="0" eb="3">
      <t>ジュンカンキ</t>
    </rPh>
    <rPh sb="4" eb="6">
      <t>ナイカ</t>
    </rPh>
    <phoneticPr fontId="2"/>
  </si>
  <si>
    <t>脳神経
外科</t>
    <rPh sb="0" eb="3">
      <t>ノウシンケイ</t>
    </rPh>
    <rPh sb="4" eb="6">
      <t>ゲカ</t>
    </rPh>
    <phoneticPr fontId="2"/>
  </si>
  <si>
    <t>件数（うち注射薬）</t>
    <rPh sb="5" eb="7">
      <t>チュウシャ</t>
    </rPh>
    <rPh sb="7" eb="8">
      <t>ヤク</t>
    </rPh>
    <phoneticPr fontId="2"/>
  </si>
  <si>
    <t>入院外来合計</t>
    <rPh sb="0" eb="2">
      <t>ニュウイン</t>
    </rPh>
    <rPh sb="2" eb="4">
      <t>ガイライ</t>
    </rPh>
    <rPh sb="4" eb="6">
      <t>ゴウケイ</t>
    </rPh>
    <phoneticPr fontId="2"/>
  </si>
  <si>
    <t>一般撮影</t>
  </si>
  <si>
    <t>造影</t>
  </si>
  <si>
    <t>手術場撮影</t>
    <rPh sb="0" eb="2">
      <t>シュジュツ</t>
    </rPh>
    <rPh sb="2" eb="3">
      <t>バ</t>
    </rPh>
    <rPh sb="3" eb="5">
      <t>サツエイ</t>
    </rPh>
    <phoneticPr fontId="2"/>
  </si>
  <si>
    <t>年度</t>
  </si>
  <si>
    <t>骨塩定量</t>
    <rPh sb="0" eb="1">
      <t>コツ</t>
    </rPh>
    <rPh sb="1" eb="2">
      <t>エン</t>
    </rPh>
    <rPh sb="2" eb="4">
      <t>テイリョウ</t>
    </rPh>
    <phoneticPr fontId="2"/>
  </si>
  <si>
    <t>血管造影</t>
  </si>
  <si>
    <t>CT</t>
  </si>
  <si>
    <t>MRI</t>
  </si>
  <si>
    <t>心臓カテーテル</t>
    <rPh sb="0" eb="2">
      <t>シンゾウ</t>
    </rPh>
    <phoneticPr fontId="2"/>
  </si>
  <si>
    <t>入院外来合計</t>
    <rPh sb="0" eb="2">
      <t>ニュウイン</t>
    </rPh>
    <rPh sb="2" eb="4">
      <t>ガイライ</t>
    </rPh>
    <phoneticPr fontId="2"/>
  </si>
  <si>
    <t>外注検査総数</t>
  </si>
  <si>
    <t>院内検査総数</t>
  </si>
  <si>
    <t>血　清</t>
    <rPh sb="0" eb="1">
      <t>ケツ</t>
    </rPh>
    <rPh sb="2" eb="3">
      <t>キヨシ</t>
    </rPh>
    <phoneticPr fontId="2"/>
  </si>
  <si>
    <t>細　胞</t>
    <rPh sb="0" eb="1">
      <t>サイ</t>
    </rPh>
    <rPh sb="2" eb="3">
      <t>ホウ</t>
    </rPh>
    <phoneticPr fontId="2"/>
  </si>
  <si>
    <t>患者実数</t>
  </si>
  <si>
    <t>新入院患者数</t>
    <rPh sb="1" eb="3">
      <t>ニュウイン</t>
    </rPh>
    <rPh sb="4" eb="5">
      <t>ジャ</t>
    </rPh>
    <phoneticPr fontId="2"/>
  </si>
  <si>
    <t>維持透析他</t>
  </si>
  <si>
    <t>血液浄化内訳</t>
    <rPh sb="0" eb="2">
      <t>ケツエキ</t>
    </rPh>
    <rPh sb="2" eb="4">
      <t>ジョウカ</t>
    </rPh>
    <rPh sb="4" eb="6">
      <t>ウチワケ</t>
    </rPh>
    <phoneticPr fontId="2"/>
  </si>
  <si>
    <t>シャント修復・作成術</t>
    <rPh sb="4" eb="6">
      <t>シュウフク</t>
    </rPh>
    <rPh sb="7" eb="9">
      <t>サクセイ</t>
    </rPh>
    <rPh sb="9" eb="10">
      <t>ジュツ</t>
    </rPh>
    <phoneticPr fontId="2"/>
  </si>
  <si>
    <t>血液透析</t>
    <rPh sb="0" eb="2">
      <t>ケツエキ</t>
    </rPh>
    <rPh sb="2" eb="4">
      <t>トウセキ</t>
    </rPh>
    <phoneticPr fontId="2"/>
  </si>
  <si>
    <t>持続緩徐式血液濾過</t>
    <rPh sb="0" eb="2">
      <t>ジゾク</t>
    </rPh>
    <rPh sb="2" eb="3">
      <t>カン</t>
    </rPh>
    <rPh sb="3" eb="4">
      <t>ジョ</t>
    </rPh>
    <rPh sb="4" eb="5">
      <t>シキ</t>
    </rPh>
    <rPh sb="5" eb="7">
      <t>ケツエキ</t>
    </rPh>
    <rPh sb="7" eb="9">
      <t>ロカ</t>
    </rPh>
    <phoneticPr fontId="2"/>
  </si>
  <si>
    <t>血漿交換療法</t>
    <rPh sb="0" eb="2">
      <t>ケッショウ</t>
    </rPh>
    <rPh sb="2" eb="4">
      <t>コウカン</t>
    </rPh>
    <rPh sb="4" eb="6">
      <t>リョウホウ</t>
    </rPh>
    <phoneticPr fontId="2"/>
  </si>
  <si>
    <t>吸着式血液浄化法</t>
    <rPh sb="0" eb="2">
      <t>キュウチャク</t>
    </rPh>
    <rPh sb="2" eb="3">
      <t>シキ</t>
    </rPh>
    <rPh sb="3" eb="5">
      <t>ケツエキ</t>
    </rPh>
    <rPh sb="5" eb="8">
      <t>ジョウカホウ</t>
    </rPh>
    <phoneticPr fontId="2"/>
  </si>
  <si>
    <t>（注）（ ）内は内数で透析導入患者数を示す。</t>
    <rPh sb="19" eb="20">
      <t>シメ</t>
    </rPh>
    <phoneticPr fontId="2"/>
  </si>
  <si>
    <t>３〕能古診療所</t>
    <rPh sb="2" eb="4">
      <t>ノコ</t>
    </rPh>
    <rPh sb="4" eb="7">
      <t>シンリョウショ</t>
    </rPh>
    <phoneticPr fontId="2"/>
  </si>
  <si>
    <t>平成5年度</t>
    <rPh sb="0" eb="2">
      <t>ヘイセイ</t>
    </rPh>
    <phoneticPr fontId="2"/>
  </si>
  <si>
    <t>　 17年度</t>
  </si>
  <si>
    <t>　 18年度</t>
  </si>
  <si>
    <t>　 19年度</t>
  </si>
  <si>
    <t>　 20年度</t>
  </si>
  <si>
    <t>　 21年度</t>
  </si>
  <si>
    <t>資料：地域医療課</t>
  </si>
  <si>
    <t>４〕玄界診療所</t>
    <rPh sb="2" eb="3">
      <t>ゲン</t>
    </rPh>
    <rPh sb="3" eb="4">
      <t>カイ</t>
    </rPh>
    <rPh sb="4" eb="7">
      <t>シンリョウショ</t>
    </rPh>
    <phoneticPr fontId="2"/>
  </si>
  <si>
    <t>10年度</t>
  </si>
  <si>
    <t>17年度</t>
    <rPh sb="2" eb="4">
      <t>ネンド</t>
    </rPh>
    <phoneticPr fontId="2"/>
  </si>
  <si>
    <t>18年度</t>
    <rPh sb="2" eb="4">
      <t>ネンド</t>
    </rPh>
    <phoneticPr fontId="2"/>
  </si>
  <si>
    <t>19年度</t>
    <rPh sb="2" eb="4">
      <t>ネンド</t>
    </rPh>
    <phoneticPr fontId="2"/>
  </si>
  <si>
    <t>20年度</t>
    <rPh sb="2" eb="4">
      <t>ネンド</t>
    </rPh>
    <phoneticPr fontId="2"/>
  </si>
  <si>
    <t>21年度</t>
    <rPh sb="2" eb="4">
      <t>ネンド</t>
    </rPh>
    <phoneticPr fontId="2"/>
  </si>
  <si>
    <t>22年度</t>
    <rPh sb="2" eb="4">
      <t>ネンド</t>
    </rPh>
    <phoneticPr fontId="2"/>
  </si>
  <si>
    <t>23年度</t>
    <rPh sb="2" eb="4">
      <t>ネンド</t>
    </rPh>
    <phoneticPr fontId="2"/>
  </si>
  <si>
    <t>５〕小呂診療所</t>
    <rPh sb="2" eb="4">
      <t>オロ</t>
    </rPh>
    <rPh sb="4" eb="7">
      <t>シンリョウショ</t>
    </rPh>
    <phoneticPr fontId="2"/>
  </si>
  <si>
    <t>17年度</t>
  </si>
  <si>
    <t>18年度</t>
  </si>
  <si>
    <t>19年度</t>
  </si>
  <si>
    <t>20年度</t>
  </si>
  <si>
    <t>21年度</t>
  </si>
  <si>
    <t>22年度</t>
  </si>
  <si>
    <t>小児科</t>
  </si>
  <si>
    <t>延人員</t>
  </si>
  <si>
    <t>６〕急患診療センター・急患診療所</t>
    <rPh sb="2" eb="4">
      <t>キュウカン</t>
    </rPh>
    <rPh sb="4" eb="6">
      <t>シンリョウ</t>
    </rPh>
    <rPh sb="11" eb="13">
      <t>キュウカン</t>
    </rPh>
    <rPh sb="13" eb="16">
      <t>シンリョウショ</t>
    </rPh>
    <phoneticPr fontId="2"/>
  </si>
  <si>
    <t>所在地</t>
  </si>
  <si>
    <t>診療日及び時間</t>
  </si>
  <si>
    <t>診療科目</t>
  </si>
  <si>
    <t>急患診療センター</t>
  </si>
  <si>
    <t>　日曜・祝日     9:00 ～翌朝 8:00</t>
    <rPh sb="2" eb="3">
      <t>ヨウ</t>
    </rPh>
    <phoneticPr fontId="2"/>
  </si>
  <si>
    <t>東急患診療所</t>
  </si>
  <si>
    <t>東区箱崎2丁目54-27</t>
  </si>
  <si>
    <t>　日曜・祝日     9:00 ～17:00</t>
    <rPh sb="2" eb="3">
      <t>ヨウ</t>
    </rPh>
    <phoneticPr fontId="2"/>
  </si>
  <si>
    <t>内科、小児科</t>
  </si>
  <si>
    <t>博多急患診療所</t>
  </si>
  <si>
    <t>博多区博多駅前2丁目19-24</t>
  </si>
  <si>
    <t>南急患診療所</t>
  </si>
  <si>
    <t>南区塩原3丁目25-3</t>
  </si>
  <si>
    <t>城南急患診療所</t>
  </si>
  <si>
    <t>城南区鳥飼5丁目2-25</t>
  </si>
  <si>
    <t>西急患診療所</t>
  </si>
  <si>
    <t>西区内浜1丁目4-7</t>
  </si>
  <si>
    <t>歯科急患診療所</t>
  </si>
  <si>
    <t>中央区大名1丁目12-43</t>
  </si>
  <si>
    <t xml:space="preserve">  日曜・祝日        </t>
    <rPh sb="3" eb="4">
      <t>ヨウ</t>
    </rPh>
    <phoneticPr fontId="2"/>
  </si>
  <si>
    <t>歯科</t>
  </si>
  <si>
    <t xml:space="preserve">　盆･年末年始　     </t>
    <rPh sb="1" eb="2">
      <t>ボン</t>
    </rPh>
    <phoneticPr fontId="2"/>
  </si>
  <si>
    <t>産婦人科</t>
  </si>
  <si>
    <t>耳鼻
咽喉科</t>
    <rPh sb="3" eb="5">
      <t>インコウ</t>
    </rPh>
    <phoneticPr fontId="2"/>
  </si>
  <si>
    <t>医科</t>
  </si>
  <si>
    <t>※平成21年度は新型インフルエンザのため、平成21年9月27日から平成22年3月31日まで外科・産婦人科を休診</t>
    <rPh sb="1" eb="3">
      <t>ヘイセイ</t>
    </rPh>
    <rPh sb="5" eb="7">
      <t>ネンド</t>
    </rPh>
    <rPh sb="8" eb="10">
      <t>シンガタ</t>
    </rPh>
    <rPh sb="21" eb="23">
      <t>ヘイセイ</t>
    </rPh>
    <rPh sb="25" eb="26">
      <t>ネン</t>
    </rPh>
    <rPh sb="27" eb="28">
      <t>ガツ</t>
    </rPh>
    <rPh sb="30" eb="31">
      <t>ヒ</t>
    </rPh>
    <rPh sb="33" eb="35">
      <t>ヘイセイ</t>
    </rPh>
    <rPh sb="37" eb="38">
      <t>ネン</t>
    </rPh>
    <rPh sb="39" eb="40">
      <t>ガツ</t>
    </rPh>
    <rPh sb="42" eb="43">
      <t>ヒ</t>
    </rPh>
    <rPh sb="45" eb="47">
      <t>ゲカ</t>
    </rPh>
    <rPh sb="48" eb="52">
      <t>サンフジンカ</t>
    </rPh>
    <rPh sb="53" eb="55">
      <t>キュウシン</t>
    </rPh>
    <phoneticPr fontId="2"/>
  </si>
  <si>
    <t>耳鼻咽喉科</t>
    <rPh sb="2" eb="4">
      <t>インコウ</t>
    </rPh>
    <phoneticPr fontId="2"/>
  </si>
  <si>
    <t>急患診療センター</t>
    <rPh sb="0" eb="2">
      <t>キュウカン</t>
    </rPh>
    <rPh sb="2" eb="4">
      <t>シンリョウ</t>
    </rPh>
    <phoneticPr fontId="2"/>
  </si>
  <si>
    <t>東診療所</t>
  </si>
  <si>
    <t>博多診療所</t>
  </si>
  <si>
    <t>南診療所</t>
  </si>
  <si>
    <t>城南診療所</t>
  </si>
  <si>
    <t>西診療所</t>
  </si>
  <si>
    <t>歯科診療所</t>
  </si>
  <si>
    <t>平日</t>
  </si>
  <si>
    <t>日・祝日</t>
    <rPh sb="2" eb="4">
      <t>シュクジツ</t>
    </rPh>
    <phoneticPr fontId="2"/>
  </si>
  <si>
    <t>年末年始</t>
  </si>
  <si>
    <t>土</t>
  </si>
  <si>
    <t>盆</t>
  </si>
  <si>
    <t>（注）血管外科は平成24年4月より新設（外科より独立）。外科手術件数は暦年（1月～12月）で計上。</t>
    <rPh sb="3" eb="5">
      <t>ケッカン</t>
    </rPh>
    <rPh sb="5" eb="7">
      <t>ゲカ</t>
    </rPh>
    <rPh sb="17" eb="19">
      <t>シンセツ</t>
    </rPh>
    <rPh sb="20" eb="22">
      <t>ゲカ</t>
    </rPh>
    <rPh sb="24" eb="26">
      <t>ドクリツ</t>
    </rPh>
    <phoneticPr fontId="2"/>
  </si>
  <si>
    <t>血管外科</t>
    <rPh sb="0" eb="2">
      <t>ケッカン</t>
    </rPh>
    <rPh sb="2" eb="4">
      <t>ゲカ</t>
    </rPh>
    <phoneticPr fontId="2"/>
  </si>
  <si>
    <t>救急科</t>
    <rPh sb="0" eb="2">
      <t>キュウキュウ</t>
    </rPh>
    <rPh sb="2" eb="3">
      <t>カ</t>
    </rPh>
    <phoneticPr fontId="2"/>
  </si>
  <si>
    <t>血管外科</t>
    <rPh sb="0" eb="2">
      <t>ケッカン</t>
    </rPh>
    <phoneticPr fontId="2"/>
  </si>
  <si>
    <t>腎臓内科</t>
    <rPh sb="0" eb="2">
      <t>ジンゾウ</t>
    </rPh>
    <rPh sb="2" eb="4">
      <t>ナイカ</t>
    </rPh>
    <phoneticPr fontId="2"/>
  </si>
  <si>
    <t>（注2）　外来・入院比率の算定において外来数は休日及び時間外の患者数を除く。</t>
    <rPh sb="1" eb="2">
      <t>チュウ</t>
    </rPh>
    <rPh sb="5" eb="7">
      <t>ガイライ</t>
    </rPh>
    <rPh sb="8" eb="10">
      <t>ニュウイン</t>
    </rPh>
    <rPh sb="10" eb="12">
      <t>ヒリツ</t>
    </rPh>
    <rPh sb="13" eb="15">
      <t>サンテイ</t>
    </rPh>
    <rPh sb="19" eb="21">
      <t>ガイライ</t>
    </rPh>
    <rPh sb="21" eb="22">
      <t>スウ</t>
    </rPh>
    <rPh sb="23" eb="25">
      <t>キュウジツ</t>
    </rPh>
    <rPh sb="25" eb="26">
      <t>オヨ</t>
    </rPh>
    <rPh sb="27" eb="30">
      <t>ジカンガイ</t>
    </rPh>
    <rPh sb="31" eb="33">
      <t>カンジャ</t>
    </rPh>
    <rPh sb="33" eb="34">
      <t>スウ</t>
    </rPh>
    <rPh sb="35" eb="36">
      <t>ノゾ</t>
    </rPh>
    <phoneticPr fontId="2"/>
  </si>
  <si>
    <t>（注1）　平均在院日数の算定には自費診療患者等を除く。（九州厚生局提出用）</t>
    <rPh sb="1" eb="2">
      <t>チュウ</t>
    </rPh>
    <rPh sb="5" eb="7">
      <t>ヘイキン</t>
    </rPh>
    <rPh sb="7" eb="8">
      <t>ザイ</t>
    </rPh>
    <rPh sb="8" eb="9">
      <t>イン</t>
    </rPh>
    <rPh sb="9" eb="11">
      <t>ニッスウ</t>
    </rPh>
    <rPh sb="12" eb="14">
      <t>サンテイ</t>
    </rPh>
    <rPh sb="16" eb="18">
      <t>ジヒ</t>
    </rPh>
    <rPh sb="18" eb="20">
      <t>シンリョウ</t>
    </rPh>
    <rPh sb="20" eb="22">
      <t>カンジャ</t>
    </rPh>
    <rPh sb="22" eb="23">
      <t>トウ</t>
    </rPh>
    <rPh sb="24" eb="25">
      <t>ノゾ</t>
    </rPh>
    <rPh sb="28" eb="30">
      <t>キュウシュウ</t>
    </rPh>
    <rPh sb="30" eb="33">
      <t>コウセイキョク</t>
    </rPh>
    <rPh sb="33" eb="35">
      <t>テイシュツ</t>
    </rPh>
    <rPh sb="35" eb="36">
      <t>ヨウ</t>
    </rPh>
    <phoneticPr fontId="2"/>
  </si>
  <si>
    <t>ｂ"×1/診療日数</t>
    <rPh sb="5" eb="7">
      <t>シンリョウ</t>
    </rPh>
    <rPh sb="7" eb="9">
      <t>ニッスウ</t>
    </rPh>
    <phoneticPr fontId="2"/>
  </si>
  <si>
    <t>(注2)</t>
    <rPh sb="1" eb="2">
      <t>チュウ</t>
    </rPh>
    <phoneticPr fontId="2"/>
  </si>
  <si>
    <t>(注1)</t>
    <rPh sb="1" eb="2">
      <t>チュウ</t>
    </rPh>
    <phoneticPr fontId="2"/>
  </si>
  <si>
    <t>日数/年</t>
    <rPh sb="3" eb="4">
      <t>ネン</t>
    </rPh>
    <phoneticPr fontId="2"/>
  </si>
  <si>
    <t>２〕市民病院</t>
    <rPh sb="2" eb="4">
      <t>シミン</t>
    </rPh>
    <rPh sb="4" eb="6">
      <t>ビョウイン</t>
    </rPh>
    <phoneticPr fontId="2"/>
  </si>
  <si>
    <t>24年度</t>
    <rPh sb="2" eb="4">
      <t>ネンド</t>
    </rPh>
    <phoneticPr fontId="2"/>
  </si>
  <si>
    <t>総合診療科</t>
    <rPh sb="0" eb="2">
      <t>ソウゴウ</t>
    </rPh>
    <rPh sb="2" eb="5">
      <t>シンリョウカ</t>
    </rPh>
    <phoneticPr fontId="2"/>
  </si>
  <si>
    <t xml:space="preserve">   24年度</t>
  </si>
  <si>
    <t xml:space="preserve">   23年度</t>
  </si>
  <si>
    <t xml:space="preserve">   22年度</t>
  </si>
  <si>
    <t>限界濾過(ECOM)</t>
    <rPh sb="0" eb="2">
      <t>ゲンカイ</t>
    </rPh>
    <rPh sb="2" eb="4">
      <t>ロカ</t>
    </rPh>
    <phoneticPr fontId="2"/>
  </si>
  <si>
    <t>25年度</t>
    <rPh sb="2" eb="4">
      <t>ネンド</t>
    </rPh>
    <phoneticPr fontId="2"/>
  </si>
  <si>
    <t>24年度</t>
  </si>
  <si>
    <t>23年度</t>
  </si>
  <si>
    <t>資料：福岡市立こども病院</t>
    <rPh sb="3" eb="7">
      <t>フクオカシリツ</t>
    </rPh>
    <phoneticPr fontId="2"/>
  </si>
  <si>
    <t>新病院</t>
    <rPh sb="0" eb="1">
      <t>シン</t>
    </rPh>
    <rPh sb="1" eb="3">
      <t>ビョウイン</t>
    </rPh>
    <phoneticPr fontId="2"/>
  </si>
  <si>
    <t>平成26年11月1日</t>
    <rPh sb="0" eb="2">
      <t>ヘイセイ</t>
    </rPh>
    <rPh sb="4" eb="5">
      <t>ネン</t>
    </rPh>
    <rPh sb="7" eb="8">
      <t>ガツ</t>
    </rPh>
    <rPh sb="9" eb="10">
      <t>ニチ</t>
    </rPh>
    <phoneticPr fontId="2"/>
  </si>
  <si>
    <t>旧病院
（一般病床）</t>
    <rPh sb="0" eb="3">
      <t>キュウビョウイン</t>
    </rPh>
    <rPh sb="5" eb="7">
      <t>イッパン</t>
    </rPh>
    <rPh sb="7" eb="9">
      <t>ビョウショウ</t>
    </rPh>
    <phoneticPr fontId="2"/>
  </si>
  <si>
    <t>昭和55年9月1日</t>
  </si>
  <si>
    <t>旧病院</t>
    <rPh sb="0" eb="3">
      <t>キュウビョウイン</t>
    </rPh>
    <phoneticPr fontId="2"/>
  </si>
  <si>
    <t>　こども病院は，「福岡市立こども病院・感染症センター」として昭和55年，こどもの成長と発達の特性に適応した高度専門的医療を行う「小児医療部門」と，感染症疾患を扱う「感染症部門」を2本柱として設置された。
　築30年以上を経過し，施設の老朽化・狭隘化に対応するため，平成26年11月，「福岡市立こども病院」として，香椎照葉に新築移転した。これに伴い，従来の指定感染症病床を福岡県へ返上し，「小児専門医療」「小児救急医療」「周産期医療」を新たな3本柱として，高度な専門的医療を行っている。</t>
    <rPh sb="4" eb="6">
      <t>ビョウイン</t>
    </rPh>
    <rPh sb="9" eb="13">
      <t>フクオカシリツ</t>
    </rPh>
    <rPh sb="16" eb="18">
      <t>ビョウイン</t>
    </rPh>
    <rPh sb="19" eb="22">
      <t>カンセンショウ</t>
    </rPh>
    <rPh sb="30" eb="32">
      <t>ショウワ</t>
    </rPh>
    <rPh sb="34" eb="35">
      <t>ネン</t>
    </rPh>
    <rPh sb="40" eb="42">
      <t>セイチョウ</t>
    </rPh>
    <rPh sb="43" eb="45">
      <t>ハッタツ</t>
    </rPh>
    <rPh sb="46" eb="48">
      <t>トクセイ</t>
    </rPh>
    <rPh sb="49" eb="51">
      <t>テキオウ</t>
    </rPh>
    <rPh sb="53" eb="55">
      <t>コウド</t>
    </rPh>
    <rPh sb="55" eb="58">
      <t>センモンテキ</t>
    </rPh>
    <rPh sb="58" eb="60">
      <t>イリョウ</t>
    </rPh>
    <rPh sb="61" eb="62">
      <t>オコナ</t>
    </rPh>
    <rPh sb="64" eb="66">
      <t>ショウニ</t>
    </rPh>
    <rPh sb="66" eb="68">
      <t>イリョウ</t>
    </rPh>
    <rPh sb="68" eb="70">
      <t>ブモン</t>
    </rPh>
    <rPh sb="73" eb="76">
      <t>カンセンショウ</t>
    </rPh>
    <rPh sb="76" eb="78">
      <t>シッカン</t>
    </rPh>
    <rPh sb="79" eb="80">
      <t>アツカ</t>
    </rPh>
    <rPh sb="82" eb="85">
      <t>カンセンショウ</t>
    </rPh>
    <rPh sb="85" eb="87">
      <t>ブモン</t>
    </rPh>
    <rPh sb="90" eb="91">
      <t>ホン</t>
    </rPh>
    <rPh sb="91" eb="92">
      <t>ハシラ</t>
    </rPh>
    <rPh sb="95" eb="97">
      <t>セッチ</t>
    </rPh>
    <rPh sb="103" eb="104">
      <t>チク</t>
    </rPh>
    <rPh sb="106" eb="107">
      <t>ネン</t>
    </rPh>
    <rPh sb="107" eb="109">
      <t>イジョウ</t>
    </rPh>
    <rPh sb="110" eb="112">
      <t>ケイカ</t>
    </rPh>
    <rPh sb="114" eb="116">
      <t>シセツ</t>
    </rPh>
    <rPh sb="117" eb="120">
      <t>ロウキュウカ</t>
    </rPh>
    <rPh sb="121" eb="124">
      <t>キョウアイカ</t>
    </rPh>
    <rPh sb="125" eb="127">
      <t>タイオウ</t>
    </rPh>
    <rPh sb="132" eb="134">
      <t>ヘイセイ</t>
    </rPh>
    <rPh sb="136" eb="137">
      <t>ネン</t>
    </rPh>
    <rPh sb="139" eb="140">
      <t>ガツ</t>
    </rPh>
    <rPh sb="142" eb="146">
      <t>フクオカシリツ</t>
    </rPh>
    <rPh sb="149" eb="151">
      <t>ビョウイン</t>
    </rPh>
    <rPh sb="156" eb="158">
      <t>カシイ</t>
    </rPh>
    <rPh sb="158" eb="160">
      <t>テリハ</t>
    </rPh>
    <rPh sb="161" eb="163">
      <t>シンチク</t>
    </rPh>
    <rPh sb="163" eb="165">
      <t>イテン</t>
    </rPh>
    <rPh sb="171" eb="172">
      <t>トモナ</t>
    </rPh>
    <rPh sb="174" eb="176">
      <t>ジュウライ</t>
    </rPh>
    <rPh sb="177" eb="179">
      <t>シテイ</t>
    </rPh>
    <rPh sb="179" eb="182">
      <t>カンセンショウ</t>
    </rPh>
    <rPh sb="182" eb="184">
      <t>ビョウショウ</t>
    </rPh>
    <rPh sb="185" eb="187">
      <t>フクオカ</t>
    </rPh>
    <rPh sb="187" eb="188">
      <t>ケン</t>
    </rPh>
    <rPh sb="189" eb="191">
      <t>ヘンジョウ</t>
    </rPh>
    <rPh sb="194" eb="196">
      <t>ショウニ</t>
    </rPh>
    <rPh sb="196" eb="198">
      <t>センモン</t>
    </rPh>
    <rPh sb="198" eb="200">
      <t>イリョウ</t>
    </rPh>
    <rPh sb="202" eb="204">
      <t>ショウニ</t>
    </rPh>
    <rPh sb="204" eb="206">
      <t>キュウキュウ</t>
    </rPh>
    <rPh sb="206" eb="208">
      <t>イリョウ</t>
    </rPh>
    <rPh sb="210" eb="213">
      <t>シュウサンキ</t>
    </rPh>
    <rPh sb="213" eb="215">
      <t>イリョウ</t>
    </rPh>
    <rPh sb="217" eb="218">
      <t>アラ</t>
    </rPh>
    <rPh sb="221" eb="222">
      <t>ホン</t>
    </rPh>
    <rPh sb="222" eb="223">
      <t>ハシラ</t>
    </rPh>
    <rPh sb="227" eb="229">
      <t>コウド</t>
    </rPh>
    <rPh sb="230" eb="233">
      <t>センモンテキ</t>
    </rPh>
    <rPh sb="233" eb="235">
      <t>イリョウ</t>
    </rPh>
    <rPh sb="236" eb="237">
      <t>オコナ</t>
    </rPh>
    <phoneticPr fontId="2"/>
  </si>
  <si>
    <t>１〕福岡市立こども病院</t>
    <rPh sb="2" eb="6">
      <t>フクオカシリツ</t>
    </rPh>
    <rPh sb="9" eb="11">
      <t>ビョウイン</t>
    </rPh>
    <phoneticPr fontId="2"/>
  </si>
  <si>
    <t>注）外来は新患者数，入院は新入院患者数（２回以上の入院の場合はその都度計上）                 資料：福岡市立こども病院</t>
    <rPh sb="55" eb="57">
      <t>シリョウ</t>
    </rPh>
    <rPh sb="58" eb="62">
      <t>フクオカシリツ</t>
    </rPh>
    <rPh sb="65" eb="67">
      <t>ビョウイン</t>
    </rPh>
    <phoneticPr fontId="2"/>
  </si>
  <si>
    <t>資料：福岡市立こども病院</t>
    <rPh sb="3" eb="5">
      <t>フクオカ</t>
    </rPh>
    <rPh sb="5" eb="7">
      <t>シリツ</t>
    </rPh>
    <phoneticPr fontId="2"/>
  </si>
  <si>
    <t>皮膚科</t>
    <rPh sb="0" eb="3">
      <t>ヒフカ</t>
    </rPh>
    <phoneticPr fontId="2"/>
  </si>
  <si>
    <t>平成26年度</t>
    <rPh sb="0" eb="2">
      <t>ヘイセイ</t>
    </rPh>
    <rPh sb="4" eb="6">
      <t>ネンド</t>
    </rPh>
    <phoneticPr fontId="2"/>
  </si>
  <si>
    <t>生化学・血清（包括外）</t>
    <rPh sb="4" eb="6">
      <t>ケッセイ</t>
    </rPh>
    <rPh sb="7" eb="9">
      <t>ホウカツ</t>
    </rPh>
    <rPh sb="9" eb="10">
      <t>ガイ</t>
    </rPh>
    <phoneticPr fontId="2"/>
  </si>
  <si>
    <t>生化学・血清（包括内）</t>
    <rPh sb="4" eb="6">
      <t>ケッセイ</t>
    </rPh>
    <rPh sb="7" eb="9">
      <t>ホウカツ</t>
    </rPh>
    <rPh sb="9" eb="10">
      <t>ナイ</t>
    </rPh>
    <phoneticPr fontId="2"/>
  </si>
  <si>
    <t>　　　　　d'，f'，e'はそれぞれ，(d)，(f)，(e)から自費診療患者等を除いた数を示す。</t>
    <rPh sb="36" eb="38">
      <t>カンジャ</t>
    </rPh>
    <rPh sb="43" eb="44">
      <t>スウ</t>
    </rPh>
    <rPh sb="45" eb="46">
      <t>シメ</t>
    </rPh>
    <phoneticPr fontId="2"/>
  </si>
  <si>
    <t>資料：福岡市民病院</t>
    <rPh sb="0" eb="2">
      <t>シリョウ</t>
    </rPh>
    <rPh sb="3" eb="5">
      <t>フクオカ</t>
    </rPh>
    <rPh sb="5" eb="7">
      <t>シミン</t>
    </rPh>
    <rPh sb="7" eb="9">
      <t>ビョウイン</t>
    </rPh>
    <phoneticPr fontId="2"/>
  </si>
  <si>
    <t>（平成26年11月1日運用開始）</t>
    <rPh sb="1" eb="3">
      <t>ヘイセイ</t>
    </rPh>
    <rPh sb="5" eb="6">
      <t>ネン</t>
    </rPh>
    <rPh sb="8" eb="9">
      <t>ツキ</t>
    </rPh>
    <rPh sb="10" eb="11">
      <t>ヒ</t>
    </rPh>
    <rPh sb="11" eb="13">
      <t>ウンヨウ</t>
    </rPh>
    <rPh sb="13" eb="15">
      <t>カイシ</t>
    </rPh>
    <phoneticPr fontId="2"/>
  </si>
  <si>
    <t>　市民病院は，昭和6年に伝染病院であった「市立松原病院」を一般病院「市立第一病院」に変更して発足し，昭和37年から41年にかけて全面改築を行ったが施設の老朽化に伴い，名称も「福岡市民病院」と改め，平成元年5月，高度医療機器を備えた総合病院として移転新築した。</t>
    <rPh sb="1" eb="3">
      <t>シミン</t>
    </rPh>
    <rPh sb="3" eb="5">
      <t>ビョウイン</t>
    </rPh>
    <rPh sb="7" eb="9">
      <t>ショウワ</t>
    </rPh>
    <rPh sb="10" eb="11">
      <t>ネン</t>
    </rPh>
    <rPh sb="12" eb="14">
      <t>デンセン</t>
    </rPh>
    <rPh sb="14" eb="16">
      <t>ビョウイン</t>
    </rPh>
    <rPh sb="21" eb="23">
      <t>イチリツ</t>
    </rPh>
    <rPh sb="23" eb="25">
      <t>マツハラ</t>
    </rPh>
    <rPh sb="25" eb="27">
      <t>ビョウイン</t>
    </rPh>
    <rPh sb="29" eb="31">
      <t>イッパン</t>
    </rPh>
    <rPh sb="31" eb="33">
      <t>ビョウイン</t>
    </rPh>
    <rPh sb="34" eb="36">
      <t>イチリツ</t>
    </rPh>
    <rPh sb="36" eb="38">
      <t>ダイイチ</t>
    </rPh>
    <rPh sb="38" eb="40">
      <t>ビョウイン</t>
    </rPh>
    <rPh sb="42" eb="44">
      <t>ヘンコウ</t>
    </rPh>
    <rPh sb="46" eb="48">
      <t>ホッソク</t>
    </rPh>
    <rPh sb="50" eb="52">
      <t>ショウワ</t>
    </rPh>
    <rPh sb="54" eb="55">
      <t>ネン</t>
    </rPh>
    <rPh sb="59" eb="60">
      <t>ネン</t>
    </rPh>
    <rPh sb="64" eb="66">
      <t>ゼンメン</t>
    </rPh>
    <phoneticPr fontId="2"/>
  </si>
  <si>
    <t>資料：福岡市民病院</t>
    <rPh sb="3" eb="5">
      <t>フクオカ</t>
    </rPh>
    <phoneticPr fontId="2"/>
  </si>
  <si>
    <t>（注）CT，MRIの外来撮影件数には，他院に依頼された分も含む。</t>
    <rPh sb="1" eb="2">
      <t>チュウ</t>
    </rPh>
    <rPh sb="10" eb="12">
      <t>ガイライ</t>
    </rPh>
    <rPh sb="12" eb="14">
      <t>サツエイ</t>
    </rPh>
    <rPh sb="14" eb="16">
      <t>ケンスウ</t>
    </rPh>
    <rPh sb="19" eb="20">
      <t>タ</t>
    </rPh>
    <rPh sb="20" eb="21">
      <t>イン</t>
    </rPh>
    <rPh sb="22" eb="24">
      <t>イライ</t>
    </rPh>
    <rPh sb="27" eb="28">
      <t>ブン</t>
    </rPh>
    <rPh sb="29" eb="30">
      <t>フク</t>
    </rPh>
    <phoneticPr fontId="2"/>
  </si>
  <si>
    <t xml:space="preserve">   25年度</t>
  </si>
  <si>
    <t>資料：福岡市民病院</t>
    <rPh sb="0" eb="2">
      <t>シリョウ</t>
    </rPh>
    <rPh sb="3" eb="5">
      <t>フクオカ</t>
    </rPh>
    <phoneticPr fontId="2"/>
  </si>
  <si>
    <t>26年度</t>
    <rPh sb="2" eb="4">
      <t>ネンド</t>
    </rPh>
    <phoneticPr fontId="2"/>
  </si>
  <si>
    <t>-</t>
    <phoneticPr fontId="2"/>
  </si>
  <si>
    <t>平成26年度</t>
  </si>
  <si>
    <t>小　　計</t>
    <phoneticPr fontId="2"/>
  </si>
  <si>
    <t>成人感染症科</t>
    <phoneticPr fontId="2"/>
  </si>
  <si>
    <t>小児感染症科</t>
    <phoneticPr fontId="2"/>
  </si>
  <si>
    <t>歯科</t>
    <rPh sb="0" eb="2">
      <t>シカ</t>
    </rPh>
    <phoneticPr fontId="2"/>
  </si>
  <si>
    <t>集中治療科</t>
    <rPh sb="0" eb="2">
      <t>シュウチュウ</t>
    </rPh>
    <rPh sb="2" eb="4">
      <t>チリョウ</t>
    </rPh>
    <rPh sb="4" eb="5">
      <t>カ</t>
    </rPh>
    <phoneticPr fontId="2"/>
  </si>
  <si>
    <t>アレルギー呼吸器科</t>
    <rPh sb="5" eb="9">
      <t>コキュウキカ</t>
    </rPh>
    <phoneticPr fontId="2"/>
  </si>
  <si>
    <t>脳神経外科</t>
    <rPh sb="0" eb="3">
      <t>ノウシンケイ</t>
    </rPh>
    <rPh sb="3" eb="5">
      <t>ゲカ</t>
    </rPh>
    <phoneticPr fontId="2"/>
  </si>
  <si>
    <t>年度</t>
    <phoneticPr fontId="2"/>
  </si>
  <si>
    <t>歯科</t>
    <rPh sb="0" eb="2">
      <t>シカ</t>
    </rPh>
    <phoneticPr fontId="17"/>
  </si>
  <si>
    <t>脳神経外科</t>
    <rPh sb="0" eb="3">
      <t>ノウシンケイ</t>
    </rPh>
    <rPh sb="3" eb="5">
      <t>ゲカ</t>
    </rPh>
    <phoneticPr fontId="17"/>
  </si>
  <si>
    <t>皮膚科</t>
    <rPh sb="0" eb="3">
      <t>ヒフカ</t>
    </rPh>
    <phoneticPr fontId="17"/>
  </si>
  <si>
    <t>平成27年度</t>
    <rPh sb="0" eb="2">
      <t>ヘイセイ</t>
    </rPh>
    <rPh sb="4" eb="6">
      <t>ネンド</t>
    </rPh>
    <phoneticPr fontId="2"/>
  </si>
  <si>
    <t>　　　　  b"は，(b)から休日及び時間外の外来延患者を除いた数，f*，e*はそれぞれ(f)，(e)からICU・SCU</t>
    <rPh sb="15" eb="17">
      <t>キュウジツ</t>
    </rPh>
    <rPh sb="17" eb="18">
      <t>オヨ</t>
    </rPh>
    <rPh sb="19" eb="21">
      <t>ジカン</t>
    </rPh>
    <rPh sb="21" eb="22">
      <t>ガイ</t>
    </rPh>
    <rPh sb="23" eb="25">
      <t>ガイライ</t>
    </rPh>
    <rPh sb="25" eb="26">
      <t>ノ</t>
    </rPh>
    <rPh sb="26" eb="28">
      <t>カンジャ</t>
    </rPh>
    <rPh sb="29" eb="30">
      <t>ノゾ</t>
    </rPh>
    <rPh sb="32" eb="33">
      <t>スウ</t>
    </rPh>
    <phoneticPr fontId="2"/>
  </si>
  <si>
    <t>平成27年度</t>
    <rPh sb="4" eb="5">
      <t>ネン</t>
    </rPh>
    <phoneticPr fontId="2"/>
  </si>
  <si>
    <t>心臓カテーテル</t>
  </si>
  <si>
    <t>骨塩定量</t>
  </si>
  <si>
    <t>手術場撮影</t>
  </si>
  <si>
    <t>ポータブル撮影</t>
  </si>
  <si>
    <t>平成</t>
  </si>
  <si>
    <t>感染症
内科</t>
    <rPh sb="0" eb="3">
      <t>カンセンショウ</t>
    </rPh>
    <rPh sb="4" eb="6">
      <t>ナイカ</t>
    </rPh>
    <phoneticPr fontId="2"/>
  </si>
  <si>
    <t>　　所在地　　福岡市西区大字能古725－2
　　建築構造　鉄筋コンクリート造平屋建254.09㎡
　　診療科目　内科，小児科
 　　　　　　 歯科（11年度から，週に３回）</t>
    <rPh sb="2" eb="5">
      <t>ショザイチ</t>
    </rPh>
    <rPh sb="7" eb="10">
      <t>フクオカシ</t>
    </rPh>
    <rPh sb="10" eb="12">
      <t>ニシク</t>
    </rPh>
    <rPh sb="12" eb="14">
      <t>オオアザ</t>
    </rPh>
    <rPh sb="14" eb="16">
      <t>ノコ</t>
    </rPh>
    <rPh sb="24" eb="26">
      <t>ケンチク</t>
    </rPh>
    <rPh sb="26" eb="28">
      <t>コウゾウ</t>
    </rPh>
    <rPh sb="29" eb="31">
      <t>テッキン</t>
    </rPh>
    <rPh sb="37" eb="38">
      <t>ゾウ</t>
    </rPh>
    <rPh sb="38" eb="40">
      <t>ヒラヤ</t>
    </rPh>
    <rPh sb="40" eb="41">
      <t>タ</t>
    </rPh>
    <rPh sb="51" eb="53">
      <t>シンリョウ</t>
    </rPh>
    <rPh sb="53" eb="55">
      <t>カモク</t>
    </rPh>
    <rPh sb="56" eb="58">
      <t>ナイカ</t>
    </rPh>
    <rPh sb="59" eb="62">
      <t>ショウニカ</t>
    </rPh>
    <rPh sb="71" eb="73">
      <t>シカ</t>
    </rPh>
    <rPh sb="76" eb="78">
      <t>ネンド</t>
    </rPh>
    <rPh sb="81" eb="82">
      <t>シュウ</t>
    </rPh>
    <rPh sb="84" eb="85">
      <t>カイ</t>
    </rPh>
    <phoneticPr fontId="2"/>
  </si>
  <si>
    <t>８．血液浄化回数及び患者数、年度別</t>
    <rPh sb="8" eb="9">
      <t>オヨ</t>
    </rPh>
    <phoneticPr fontId="2"/>
  </si>
  <si>
    <t>27年度</t>
    <rPh sb="2" eb="4">
      <t>ネンド</t>
    </rPh>
    <phoneticPr fontId="2"/>
  </si>
  <si>
    <t>　　所在地　　　福岡市西区大字小呂島13番地
　　建物構造　  鉄筋コンクリート造二階建の1階（診療所）部分84.67㎡
　　診療科目　  主に内科，歯科　　　　　</t>
    <rPh sb="2" eb="5">
      <t>ショザイチ</t>
    </rPh>
    <rPh sb="8" eb="13">
      <t>フクオカシニシク</t>
    </rPh>
    <rPh sb="13" eb="15">
      <t>オオアザ</t>
    </rPh>
    <rPh sb="15" eb="18">
      <t>オロノシマ</t>
    </rPh>
    <rPh sb="20" eb="22">
      <t>バンチ</t>
    </rPh>
    <rPh sb="25" eb="27">
      <t>タテモノ</t>
    </rPh>
    <rPh sb="27" eb="29">
      <t>コウゾウ</t>
    </rPh>
    <rPh sb="32" eb="34">
      <t>テッキン</t>
    </rPh>
    <rPh sb="40" eb="41">
      <t>ヅク</t>
    </rPh>
    <rPh sb="41" eb="42">
      <t>ニ</t>
    </rPh>
    <rPh sb="42" eb="44">
      <t>カイダテ</t>
    </rPh>
    <rPh sb="46" eb="47">
      <t>カイ</t>
    </rPh>
    <rPh sb="48" eb="51">
      <t>シンリョウジョ</t>
    </rPh>
    <rPh sb="52" eb="54">
      <t>ブブン</t>
    </rPh>
    <rPh sb="63" eb="65">
      <t>シンリョウ</t>
    </rPh>
    <rPh sb="65" eb="67">
      <t>カモク</t>
    </rPh>
    <rPh sb="70" eb="71">
      <t>オモ</t>
    </rPh>
    <rPh sb="72" eb="74">
      <t>ナイカ</t>
    </rPh>
    <rPh sb="75" eb="77">
      <t>シカ</t>
    </rPh>
    <phoneticPr fontId="2"/>
  </si>
  <si>
    <t>　　所在地　　福岡市西区大字玄界島字寄木1219-60
　　建築構造　鉄筋コンクリート造二階建456.40㎡
　　診療科目　内科，小児科
　　　　　　　歯科（週に３回）</t>
    <rPh sb="2" eb="5">
      <t>ショザイチ</t>
    </rPh>
    <rPh sb="7" eb="10">
      <t>フクオカシ</t>
    </rPh>
    <rPh sb="10" eb="12">
      <t>ニシク</t>
    </rPh>
    <rPh sb="12" eb="14">
      <t>オオアザ</t>
    </rPh>
    <rPh sb="14" eb="17">
      <t>ゲンカイシマ</t>
    </rPh>
    <rPh sb="17" eb="18">
      <t>アザ</t>
    </rPh>
    <rPh sb="18" eb="20">
      <t>ヨリキ</t>
    </rPh>
    <rPh sb="30" eb="32">
      <t>ケンチク</t>
    </rPh>
    <rPh sb="32" eb="34">
      <t>コウゾウ</t>
    </rPh>
    <rPh sb="35" eb="37">
      <t>テッキン</t>
    </rPh>
    <rPh sb="43" eb="44">
      <t>ゾウ</t>
    </rPh>
    <rPh sb="44" eb="45">
      <t>ニ</t>
    </rPh>
    <rPh sb="45" eb="47">
      <t>カイダ</t>
    </rPh>
    <rPh sb="57" eb="59">
      <t>シンリョウ</t>
    </rPh>
    <rPh sb="59" eb="61">
      <t>カモク</t>
    </rPh>
    <rPh sb="62" eb="64">
      <t>ナイカ</t>
    </rPh>
    <rPh sb="65" eb="68">
      <t>ショウニカ</t>
    </rPh>
    <rPh sb="76" eb="78">
      <t>シカ</t>
    </rPh>
    <rPh sb="79" eb="80">
      <t>シュウ</t>
    </rPh>
    <rPh sb="82" eb="83">
      <t>カイ</t>
    </rPh>
    <phoneticPr fontId="2"/>
  </si>
  <si>
    <t>　　27年度</t>
    <rPh sb="4" eb="6">
      <t>ネンド</t>
    </rPh>
    <phoneticPr fontId="2"/>
  </si>
  <si>
    <t xml:space="preserve"> a'</t>
    <phoneticPr fontId="2"/>
  </si>
  <si>
    <t>a</t>
    <phoneticPr fontId="2"/>
  </si>
  <si>
    <t>％</t>
    <phoneticPr fontId="2"/>
  </si>
  <si>
    <t>)</t>
    <phoneticPr fontId="2"/>
  </si>
  <si>
    <t>×</t>
    <phoneticPr fontId="2"/>
  </si>
  <si>
    <t>d</t>
    <phoneticPr fontId="2"/>
  </si>
  <si>
    <t>(</t>
    <phoneticPr fontId="2"/>
  </si>
  <si>
    <t>ｆ</t>
    <phoneticPr fontId="2"/>
  </si>
  <si>
    <t>b</t>
    <phoneticPr fontId="2"/>
  </si>
  <si>
    <t>(d+e)×1/2</t>
    <phoneticPr fontId="2"/>
  </si>
  <si>
    <t>f'</t>
    <phoneticPr fontId="2"/>
  </si>
  <si>
    <t>ｃ×ｇ</t>
    <phoneticPr fontId="2"/>
  </si>
  <si>
    <t>回</t>
    <phoneticPr fontId="2"/>
  </si>
  <si>
    <t>(d+e)×1/2</t>
    <phoneticPr fontId="2"/>
  </si>
  <si>
    <t>％</t>
    <phoneticPr fontId="2"/>
  </si>
  <si>
    <t>100  (g)</t>
    <phoneticPr fontId="2"/>
  </si>
  <si>
    <t>×</t>
    <phoneticPr fontId="2"/>
  </si>
  <si>
    <t>ｆ</t>
    <phoneticPr fontId="2"/>
  </si>
  <si>
    <t>233(9月まで)
239(9月から)</t>
    <phoneticPr fontId="2"/>
  </si>
  <si>
    <t xml:space="preserve"> a'</t>
    <phoneticPr fontId="2"/>
  </si>
  <si>
    <t>a</t>
    <phoneticPr fontId="2"/>
  </si>
  <si>
    <t>)</t>
    <phoneticPr fontId="2"/>
  </si>
  <si>
    <t>b</t>
    <phoneticPr fontId="2"/>
  </si>
  <si>
    <t>(</t>
    <phoneticPr fontId="2"/>
  </si>
  <si>
    <r>
      <t>(a</t>
    </r>
    <r>
      <rPr>
        <sz val="12"/>
        <rFont val="ＭＳ 明朝"/>
        <family val="1"/>
        <charset val="128"/>
      </rPr>
      <t>'</t>
    </r>
    <r>
      <rPr>
        <sz val="14"/>
        <rFont val="ＭＳ 明朝"/>
        <family val="1"/>
        <charset val="128"/>
      </rPr>
      <t>)</t>
    </r>
    <phoneticPr fontId="2"/>
  </si>
  <si>
    <r>
      <t>平成27</t>
    </r>
    <r>
      <rPr>
        <sz val="14"/>
        <rFont val="ＭＳ 明朝"/>
        <family val="1"/>
        <charset val="128"/>
      </rPr>
      <t>年度</t>
    </r>
    <phoneticPr fontId="2"/>
  </si>
  <si>
    <t>平成28年度</t>
    <phoneticPr fontId="2"/>
  </si>
  <si>
    <t>平成28年度・平成27年度</t>
    <phoneticPr fontId="2"/>
  </si>
  <si>
    <t>４．年齢別患者数，入院－外来別</t>
    <phoneticPr fontId="2"/>
  </si>
  <si>
    <t>-</t>
    <phoneticPr fontId="2"/>
  </si>
  <si>
    <t>平成28年度</t>
    <phoneticPr fontId="2"/>
  </si>
  <si>
    <t>平成27年度</t>
  </si>
  <si>
    <t>外来</t>
    <phoneticPr fontId="2"/>
  </si>
  <si>
    <t>-</t>
    <phoneticPr fontId="2"/>
  </si>
  <si>
    <t>-</t>
    <phoneticPr fontId="2"/>
  </si>
  <si>
    <t>平成28年度</t>
    <phoneticPr fontId="2"/>
  </si>
  <si>
    <t>入院</t>
    <phoneticPr fontId="2"/>
  </si>
  <si>
    <t>リハビリ</t>
    <phoneticPr fontId="2"/>
  </si>
  <si>
    <t>形成外科</t>
    <phoneticPr fontId="2"/>
  </si>
  <si>
    <t>ひ尿器科</t>
    <phoneticPr fontId="2"/>
  </si>
  <si>
    <t>耳鼻いんこう科</t>
    <phoneticPr fontId="2"/>
  </si>
  <si>
    <t>眼科</t>
    <phoneticPr fontId="2"/>
  </si>
  <si>
    <t>整形外科</t>
    <phoneticPr fontId="2"/>
  </si>
  <si>
    <t>小児外科</t>
    <phoneticPr fontId="2"/>
  </si>
  <si>
    <t>小　　計</t>
    <phoneticPr fontId="2"/>
  </si>
  <si>
    <t>合　　　計</t>
    <phoneticPr fontId="2"/>
  </si>
  <si>
    <t>平成26年度～平成28年度</t>
    <phoneticPr fontId="2"/>
  </si>
  <si>
    <t>３．診療科別患者数，入院―外来・年度別</t>
    <phoneticPr fontId="2"/>
  </si>
  <si>
    <t>-</t>
    <phoneticPr fontId="2"/>
  </si>
  <si>
    <t>１日平均
患者数</t>
    <phoneticPr fontId="2"/>
  </si>
  <si>
    <t>-</t>
    <phoneticPr fontId="2"/>
  </si>
  <si>
    <t>再来
患者数</t>
    <phoneticPr fontId="2"/>
  </si>
  <si>
    <t>小　　計</t>
    <phoneticPr fontId="2"/>
  </si>
  <si>
    <t>成人感染症科</t>
    <phoneticPr fontId="2"/>
  </si>
  <si>
    <t>小児感染症科</t>
    <phoneticPr fontId="2"/>
  </si>
  <si>
    <t>小　　計</t>
    <phoneticPr fontId="2"/>
  </si>
  <si>
    <t>合　　　計</t>
    <phoneticPr fontId="2"/>
  </si>
  <si>
    <t>平成28年度</t>
    <phoneticPr fontId="2"/>
  </si>
  <si>
    <t>２．診療科別患者数，入院―外来別</t>
    <phoneticPr fontId="2"/>
  </si>
  <si>
    <t>平成</t>
    <phoneticPr fontId="2"/>
  </si>
  <si>
    <t>年度</t>
    <phoneticPr fontId="2"/>
  </si>
  <si>
    <t>７．放射線撮影件数，入院－外来・年度別</t>
    <phoneticPr fontId="2"/>
  </si>
  <si>
    <t>平成28年度</t>
    <phoneticPr fontId="2"/>
  </si>
  <si>
    <t>６．調剤件数，入院－外来・年度別</t>
    <phoneticPr fontId="2"/>
  </si>
  <si>
    <t>-</t>
    <phoneticPr fontId="17"/>
  </si>
  <si>
    <t>耳鼻咽
喉科</t>
    <phoneticPr fontId="2"/>
  </si>
  <si>
    <t>泌尿
器科</t>
    <phoneticPr fontId="2"/>
  </si>
  <si>
    <t>整形
外科</t>
    <phoneticPr fontId="2"/>
  </si>
  <si>
    <t>形成
外科</t>
    <phoneticPr fontId="2"/>
  </si>
  <si>
    <t>小児
外科</t>
    <phoneticPr fontId="2"/>
  </si>
  <si>
    <t>平成26年度～平成28年度</t>
    <phoneticPr fontId="2"/>
  </si>
  <si>
    <t>５．診療科別手術件数，年度別</t>
    <phoneticPr fontId="2"/>
  </si>
  <si>
    <t>コレラ
要観察</t>
    <phoneticPr fontId="2"/>
  </si>
  <si>
    <t>平成28年度</t>
    <rPh sb="0" eb="2">
      <t>ヘイセイ</t>
    </rPh>
    <rPh sb="4" eb="6">
      <t>ネンド</t>
    </rPh>
    <phoneticPr fontId="2"/>
  </si>
  <si>
    <t>(2)病類別実患者数</t>
    <phoneticPr fontId="2"/>
  </si>
  <si>
    <t>平成27年度</t>
    <phoneticPr fontId="2"/>
  </si>
  <si>
    <t>平成26年度</t>
    <phoneticPr fontId="2"/>
  </si>
  <si>
    <t>入院患者
延数</t>
    <phoneticPr fontId="2"/>
  </si>
  <si>
    <t>前年度か
らの繰越</t>
    <phoneticPr fontId="2"/>
  </si>
  <si>
    <t>(1)入院患者数、年度別</t>
    <phoneticPr fontId="2"/>
  </si>
  <si>
    <t>0.0</t>
    <phoneticPr fontId="2"/>
  </si>
  <si>
    <t>８．検査件数、入院―外来・年度別</t>
    <phoneticPr fontId="2"/>
  </si>
  <si>
    <t>１．総括</t>
    <phoneticPr fontId="2"/>
  </si>
  <si>
    <t>平成28年度</t>
    <rPh sb="4" eb="5">
      <t>ネン</t>
    </rPh>
    <phoneticPr fontId="2"/>
  </si>
  <si>
    <t>稼働病床数</t>
    <phoneticPr fontId="2"/>
  </si>
  <si>
    <t>(f-e)</t>
    <phoneticPr fontId="2"/>
  </si>
  <si>
    <t>(f'-e')</t>
    <phoneticPr fontId="2"/>
  </si>
  <si>
    <t>(d'+e')×1/2</t>
    <phoneticPr fontId="2"/>
  </si>
  <si>
    <r>
      <t>(f*-e*)</t>
    </r>
    <r>
      <rPr>
        <sz val="14"/>
        <rFont val="ＭＳ 明朝"/>
        <family val="1"/>
        <charset val="128"/>
      </rPr>
      <t>×1/年間日数</t>
    </r>
    <rPh sb="10" eb="12">
      <t>ネンカン</t>
    </rPh>
    <rPh sb="12" eb="14">
      <t>ニッスウ</t>
    </rPh>
    <phoneticPr fontId="2"/>
  </si>
  <si>
    <t>d</t>
    <phoneticPr fontId="2"/>
  </si>
  <si>
    <t>×</t>
    <phoneticPr fontId="2"/>
  </si>
  <si>
    <t>％</t>
    <phoneticPr fontId="2"/>
  </si>
  <si>
    <t>a</t>
    <phoneticPr fontId="2"/>
  </si>
  <si>
    <t>　</t>
    <phoneticPr fontId="2"/>
  </si>
  <si>
    <t xml:space="preserve">      　 患者を除いた数を示す。</t>
    <phoneticPr fontId="2"/>
  </si>
  <si>
    <t>平成28年度・平成27年度</t>
    <phoneticPr fontId="2"/>
  </si>
  <si>
    <t>２．診療科別患者数、入院－外来別</t>
    <phoneticPr fontId="2"/>
  </si>
  <si>
    <t>1日平均患者数</t>
    <phoneticPr fontId="2"/>
  </si>
  <si>
    <t>3．診療科別患者数、入院－外来・年度別</t>
    <phoneticPr fontId="2"/>
  </si>
  <si>
    <t>平成26～28年度</t>
    <phoneticPr fontId="2"/>
  </si>
  <si>
    <t>平成26年度</t>
    <phoneticPr fontId="2"/>
  </si>
  <si>
    <t>平成27年度</t>
    <phoneticPr fontId="2"/>
  </si>
  <si>
    <t>平成28年度</t>
    <phoneticPr fontId="2"/>
  </si>
  <si>
    <t>平成28年度</t>
  </si>
  <si>
    <t>４．診療科別手術件数、年度別</t>
    <phoneticPr fontId="2"/>
  </si>
  <si>
    <t>外科　　</t>
    <phoneticPr fontId="2"/>
  </si>
  <si>
    <t>平成28年度</t>
    <phoneticPr fontId="2"/>
  </si>
  <si>
    <t>５．調剤件数、入院－外来・年度別</t>
    <phoneticPr fontId="2"/>
  </si>
  <si>
    <t xml:space="preserve"> </t>
    <phoneticPr fontId="2"/>
  </si>
  <si>
    <t>平成26年度</t>
    <phoneticPr fontId="2"/>
  </si>
  <si>
    <t>平成27年度</t>
    <phoneticPr fontId="2"/>
  </si>
  <si>
    <t>平成28年度</t>
    <phoneticPr fontId="2"/>
  </si>
  <si>
    <t>備考：服薬指導件数は平成26年度9378 件，平成27年度9713 件，平成28年度9732件　(平成20年11月から院外処方開始）</t>
    <rPh sb="0" eb="2">
      <t>ビコウ</t>
    </rPh>
    <rPh sb="10" eb="12">
      <t>ヘイセイ</t>
    </rPh>
    <rPh sb="14" eb="16">
      <t>ネンド</t>
    </rPh>
    <rPh sb="21" eb="22">
      <t>ケン</t>
    </rPh>
    <phoneticPr fontId="2"/>
  </si>
  <si>
    <t>６．放射線撮影件数、入院－外来・年度別</t>
    <phoneticPr fontId="2"/>
  </si>
  <si>
    <t>ポータブル撮影</t>
    <phoneticPr fontId="2"/>
  </si>
  <si>
    <t>７．検査件数、入院－外来・年度別</t>
    <phoneticPr fontId="2"/>
  </si>
  <si>
    <t>総　数</t>
    <phoneticPr fontId="2"/>
  </si>
  <si>
    <t>一　般</t>
    <phoneticPr fontId="2"/>
  </si>
  <si>
    <t>生　化　学</t>
    <phoneticPr fontId="2"/>
  </si>
  <si>
    <t>血　液</t>
    <phoneticPr fontId="2"/>
  </si>
  <si>
    <t>細　菌</t>
    <phoneticPr fontId="2"/>
  </si>
  <si>
    <t>生　理</t>
    <phoneticPr fontId="2"/>
  </si>
  <si>
    <t>　能古島は博多湾に浮かぶ面積3.95ｋ㎡，人口695人（平成28年12月末現在）の小島である。
　市内との連絡は，１日23往復の定期船（所要時間約10分：姪浜港から）による。
　診療所の開設は，昭和8年4月に早良郡能古村立診療所として開設され，昭和16年10月，本市との合併により移管された。
　平成10年度に診療所の全面改築を実施し，平成11年度開所。これに伴い，診療業務を済生会福岡総合病院に委託し，平成18年度からは指定管理者制度を導入。平成24年度からは一般社団法人福岡市医師会を指定管理者に指定し，管理運営を委託している。</t>
    <rPh sb="1" eb="3">
      <t>ノコ</t>
    </rPh>
    <rPh sb="3" eb="4">
      <t>トウ</t>
    </rPh>
    <rPh sb="5" eb="8">
      <t>ハカタワン</t>
    </rPh>
    <rPh sb="9" eb="10">
      <t>ウ</t>
    </rPh>
    <rPh sb="12" eb="14">
      <t>メンセキ</t>
    </rPh>
    <rPh sb="21" eb="23">
      <t>ジンコウ</t>
    </rPh>
    <rPh sb="26" eb="27">
      <t>ニン</t>
    </rPh>
    <rPh sb="28" eb="30">
      <t>ヘイセイ</t>
    </rPh>
    <rPh sb="32" eb="33">
      <t>ネン</t>
    </rPh>
    <rPh sb="35" eb="37">
      <t>ガツマツ</t>
    </rPh>
    <rPh sb="37" eb="39">
      <t>ゲンザイ</t>
    </rPh>
    <rPh sb="41" eb="42">
      <t>コ</t>
    </rPh>
    <rPh sb="42" eb="43">
      <t>トウ</t>
    </rPh>
    <rPh sb="49" eb="51">
      <t>シナイ</t>
    </rPh>
    <rPh sb="53" eb="55">
      <t>レンラク</t>
    </rPh>
    <rPh sb="58" eb="59">
      <t>ニチ</t>
    </rPh>
    <rPh sb="61" eb="63">
      <t>オウフク</t>
    </rPh>
    <rPh sb="64" eb="67">
      <t>テイキセン</t>
    </rPh>
    <rPh sb="68" eb="70">
      <t>ショヨウ</t>
    </rPh>
    <rPh sb="70" eb="72">
      <t>ジカン</t>
    </rPh>
    <rPh sb="72" eb="73">
      <t>ヤク</t>
    </rPh>
    <rPh sb="75" eb="76">
      <t>フン</t>
    </rPh>
    <rPh sb="77" eb="79">
      <t>メイノハマ</t>
    </rPh>
    <rPh sb="79" eb="80">
      <t>コウ</t>
    </rPh>
    <rPh sb="89" eb="92">
      <t>シンリョウショ</t>
    </rPh>
    <rPh sb="93" eb="95">
      <t>カイセツ</t>
    </rPh>
    <rPh sb="97" eb="99">
      <t>ショウワ</t>
    </rPh>
    <rPh sb="100" eb="101">
      <t>ネン</t>
    </rPh>
    <rPh sb="102" eb="103">
      <t>ガツ</t>
    </rPh>
    <rPh sb="104" eb="106">
      <t>サワラ</t>
    </rPh>
    <rPh sb="106" eb="107">
      <t>グン</t>
    </rPh>
    <rPh sb="107" eb="109">
      <t>ノコ</t>
    </rPh>
    <rPh sb="109" eb="110">
      <t>ムラ</t>
    </rPh>
    <rPh sb="110" eb="111">
      <t>リツ</t>
    </rPh>
    <rPh sb="111" eb="114">
      <t>シンリョウショ</t>
    </rPh>
    <rPh sb="117" eb="119">
      <t>カイセツ</t>
    </rPh>
    <rPh sb="122" eb="124">
      <t>ショウワ</t>
    </rPh>
    <rPh sb="126" eb="127">
      <t>ネン</t>
    </rPh>
    <rPh sb="129" eb="130">
      <t>ガツ</t>
    </rPh>
    <rPh sb="131" eb="133">
      <t>ホンシ</t>
    </rPh>
    <rPh sb="135" eb="137">
      <t>ガッペイ</t>
    </rPh>
    <rPh sb="140" eb="142">
      <t>イカン</t>
    </rPh>
    <rPh sb="148" eb="150">
      <t>ヘイセイ</t>
    </rPh>
    <rPh sb="152" eb="154">
      <t>ネンド</t>
    </rPh>
    <rPh sb="155" eb="158">
      <t>シンリョウショ</t>
    </rPh>
    <rPh sb="159" eb="161">
      <t>ゼンメン</t>
    </rPh>
    <rPh sb="161" eb="163">
      <t>カイチク</t>
    </rPh>
    <rPh sb="164" eb="166">
      <t>ジッシ</t>
    </rPh>
    <rPh sb="168" eb="170">
      <t>ヘイセイ</t>
    </rPh>
    <rPh sb="172" eb="173">
      <t>ネン</t>
    </rPh>
    <rPh sb="173" eb="174">
      <t>ド</t>
    </rPh>
    <rPh sb="174" eb="176">
      <t>カイショ</t>
    </rPh>
    <rPh sb="180" eb="181">
      <t>トモナ</t>
    </rPh>
    <rPh sb="183" eb="185">
      <t>シンリョウ</t>
    </rPh>
    <rPh sb="185" eb="187">
      <t>ギョウム</t>
    </rPh>
    <rPh sb="188" eb="191">
      <t>サイセイカイ</t>
    </rPh>
    <rPh sb="191" eb="193">
      <t>フクオカ</t>
    </rPh>
    <rPh sb="193" eb="195">
      <t>ソウゴウ</t>
    </rPh>
    <rPh sb="195" eb="197">
      <t>ビョウイン</t>
    </rPh>
    <rPh sb="198" eb="200">
      <t>イタク</t>
    </rPh>
    <rPh sb="202" eb="204">
      <t>ヘイセイ</t>
    </rPh>
    <rPh sb="206" eb="208">
      <t>ネンド</t>
    </rPh>
    <rPh sb="211" eb="213">
      <t>シテイ</t>
    </rPh>
    <rPh sb="213" eb="216">
      <t>カンリシャ</t>
    </rPh>
    <rPh sb="216" eb="218">
      <t>セイド</t>
    </rPh>
    <rPh sb="219" eb="221">
      <t>ドウニュウ</t>
    </rPh>
    <rPh sb="222" eb="224">
      <t>ヘイセイ</t>
    </rPh>
    <rPh sb="226" eb="228">
      <t>ネンド</t>
    </rPh>
    <rPh sb="231" eb="233">
      <t>イッパン</t>
    </rPh>
    <rPh sb="233" eb="237">
      <t>シャダンホウジン</t>
    </rPh>
    <rPh sb="237" eb="240">
      <t>フクオカシ</t>
    </rPh>
    <rPh sb="240" eb="243">
      <t>イシカイ</t>
    </rPh>
    <rPh sb="244" eb="246">
      <t>シテイ</t>
    </rPh>
    <rPh sb="246" eb="249">
      <t>カンリシャ</t>
    </rPh>
    <rPh sb="250" eb="252">
      <t>シテイ</t>
    </rPh>
    <rPh sb="254" eb="256">
      <t>カンリ</t>
    </rPh>
    <rPh sb="256" eb="258">
      <t>ウンエイ</t>
    </rPh>
    <rPh sb="259" eb="261">
      <t>イタク</t>
    </rPh>
    <phoneticPr fontId="2"/>
  </si>
  <si>
    <t>外来患者数・往診数、年度別</t>
    <phoneticPr fontId="2"/>
  </si>
  <si>
    <t>平成5年度～平成28年度</t>
    <phoneticPr fontId="2"/>
  </si>
  <si>
    <t>医　科</t>
    <phoneticPr fontId="2"/>
  </si>
  <si>
    <t>歯　科</t>
    <phoneticPr fontId="2"/>
  </si>
  <si>
    <t xml:space="preserve"> 　10年度</t>
    <phoneticPr fontId="2"/>
  </si>
  <si>
    <t xml:space="preserve">   26年度</t>
    <phoneticPr fontId="2"/>
  </si>
  <si>
    <t xml:space="preserve">   27年度</t>
    <phoneticPr fontId="2"/>
  </si>
  <si>
    <t xml:space="preserve">   28年度</t>
    <phoneticPr fontId="2"/>
  </si>
  <si>
    <t>　玄界島は博多湾の入口に浮かぶ面積1.14ｋ㎡，人口475人（平成28年12月末現在）の小島である。
　市内との連絡は，１日７往復の定期船（所要時間約35分：博多埠頭から）による。
　診療所は，昭和33年6月に糸島郡北崎村と日赤によって福岡赤十字病院玄界島出張所として開設され，昭和36年4月，本市との合併により移管された。その後昭和47年3月，移転改築し，市内の開業医に委託，平成4年1月から歯科診療を開始した。
　また，診療所の移転整備に伴い，平成8年4月1日から済生会福岡総合病院に診療業務を委託し，常駐医師による診療を開始。平成18年度からは指定管理者制度を導入。平成24年度からは一般社団法人福岡市医師会を指定管理者に指定し，管理運営を委託している。</t>
    <rPh sb="1" eb="3">
      <t>ゲンカイ</t>
    </rPh>
    <rPh sb="3" eb="4">
      <t>トウ</t>
    </rPh>
    <rPh sb="5" eb="8">
      <t>ハカタワン</t>
    </rPh>
    <rPh sb="9" eb="11">
      <t>イリグチ</t>
    </rPh>
    <rPh sb="12" eb="13">
      <t>ウ</t>
    </rPh>
    <rPh sb="15" eb="17">
      <t>メンセキ</t>
    </rPh>
    <rPh sb="24" eb="26">
      <t>ジンコウ</t>
    </rPh>
    <rPh sb="29" eb="30">
      <t>ニン</t>
    </rPh>
    <rPh sb="31" eb="33">
      <t>ヘイセイ</t>
    </rPh>
    <rPh sb="35" eb="36">
      <t>ネン</t>
    </rPh>
    <rPh sb="38" eb="40">
      <t>ガツマツ</t>
    </rPh>
    <rPh sb="40" eb="42">
      <t>ゲンザイ</t>
    </rPh>
    <rPh sb="44" eb="45">
      <t>コ</t>
    </rPh>
    <rPh sb="45" eb="46">
      <t>トウ</t>
    </rPh>
    <rPh sb="52" eb="54">
      <t>シナイ</t>
    </rPh>
    <rPh sb="56" eb="58">
      <t>レンラク</t>
    </rPh>
    <rPh sb="61" eb="62">
      <t>ニチ</t>
    </rPh>
    <rPh sb="63" eb="65">
      <t>オウフク</t>
    </rPh>
    <rPh sb="66" eb="69">
      <t>テイキセン</t>
    </rPh>
    <rPh sb="70" eb="72">
      <t>ショヨウ</t>
    </rPh>
    <rPh sb="72" eb="74">
      <t>ジカン</t>
    </rPh>
    <rPh sb="74" eb="75">
      <t>ヤク</t>
    </rPh>
    <rPh sb="77" eb="78">
      <t>フン</t>
    </rPh>
    <rPh sb="79" eb="81">
      <t>ハカタ</t>
    </rPh>
    <rPh sb="81" eb="83">
      <t>フトウ</t>
    </rPh>
    <rPh sb="92" eb="95">
      <t>シンリョウショ</t>
    </rPh>
    <rPh sb="97" eb="99">
      <t>ショウワ</t>
    </rPh>
    <rPh sb="101" eb="102">
      <t>ネン</t>
    </rPh>
    <rPh sb="103" eb="104">
      <t>ガツ</t>
    </rPh>
    <rPh sb="105" eb="108">
      <t>イトシマグン</t>
    </rPh>
    <rPh sb="108" eb="109">
      <t>キタ</t>
    </rPh>
    <rPh sb="109" eb="111">
      <t>サキムラ</t>
    </rPh>
    <rPh sb="112" eb="114">
      <t>ニッセキ</t>
    </rPh>
    <rPh sb="118" eb="120">
      <t>フクオカ</t>
    </rPh>
    <rPh sb="120" eb="123">
      <t>セキジュウジ</t>
    </rPh>
    <rPh sb="123" eb="125">
      <t>ビョウイン</t>
    </rPh>
    <rPh sb="125" eb="126">
      <t>ゲン</t>
    </rPh>
    <rPh sb="126" eb="127">
      <t>カイ</t>
    </rPh>
    <rPh sb="127" eb="128">
      <t>シマ</t>
    </rPh>
    <rPh sb="128" eb="130">
      <t>シュッチョウ</t>
    </rPh>
    <rPh sb="134" eb="136">
      <t>カイセツ</t>
    </rPh>
    <rPh sb="139" eb="141">
      <t>ショウワ</t>
    </rPh>
    <rPh sb="143" eb="144">
      <t>ネン</t>
    </rPh>
    <rPh sb="145" eb="146">
      <t>ガツ</t>
    </rPh>
    <rPh sb="147" eb="149">
      <t>ホンシ</t>
    </rPh>
    <rPh sb="151" eb="153">
      <t>ガッペイ</t>
    </rPh>
    <rPh sb="156" eb="158">
      <t>イカン</t>
    </rPh>
    <rPh sb="164" eb="165">
      <t>ゴ</t>
    </rPh>
    <rPh sb="165" eb="167">
      <t>ショウワ</t>
    </rPh>
    <rPh sb="169" eb="170">
      <t>ネン</t>
    </rPh>
    <rPh sb="171" eb="172">
      <t>ガツ</t>
    </rPh>
    <rPh sb="173" eb="175">
      <t>イテン</t>
    </rPh>
    <rPh sb="175" eb="177">
      <t>カイチク</t>
    </rPh>
    <rPh sb="179" eb="181">
      <t>シナイ</t>
    </rPh>
    <rPh sb="182" eb="185">
      <t>カイギョウイ</t>
    </rPh>
    <rPh sb="186" eb="188">
      <t>イタク</t>
    </rPh>
    <rPh sb="189" eb="191">
      <t>ヘイセイ</t>
    </rPh>
    <rPh sb="192" eb="193">
      <t>ネン</t>
    </rPh>
    <rPh sb="194" eb="195">
      <t>ガツ</t>
    </rPh>
    <rPh sb="197" eb="199">
      <t>シカ</t>
    </rPh>
    <rPh sb="199" eb="201">
      <t>シンリョウ</t>
    </rPh>
    <rPh sb="202" eb="204">
      <t>カイシ</t>
    </rPh>
    <rPh sb="212" eb="215">
      <t>シンリョウショ</t>
    </rPh>
    <rPh sb="216" eb="218">
      <t>イテン</t>
    </rPh>
    <rPh sb="218" eb="220">
      <t>セイビ</t>
    </rPh>
    <rPh sb="221" eb="222">
      <t>トモナ</t>
    </rPh>
    <rPh sb="224" eb="226">
      <t>ヘイセイ</t>
    </rPh>
    <rPh sb="227" eb="228">
      <t>ネン</t>
    </rPh>
    <rPh sb="229" eb="230">
      <t>ガツ</t>
    </rPh>
    <rPh sb="231" eb="232">
      <t>ニチ</t>
    </rPh>
    <rPh sb="234" eb="237">
      <t>サイセイカイ</t>
    </rPh>
    <rPh sb="237" eb="239">
      <t>フクオカ</t>
    </rPh>
    <rPh sb="239" eb="241">
      <t>ソウゴウ</t>
    </rPh>
    <rPh sb="241" eb="243">
      <t>ビョウイン</t>
    </rPh>
    <rPh sb="244" eb="246">
      <t>シンリョウ</t>
    </rPh>
    <rPh sb="246" eb="248">
      <t>ギョウム</t>
    </rPh>
    <rPh sb="249" eb="251">
      <t>イタク</t>
    </rPh>
    <rPh sb="253" eb="255">
      <t>ジョウチュウ</t>
    </rPh>
    <rPh sb="255" eb="257">
      <t>イシ</t>
    </rPh>
    <rPh sb="260" eb="262">
      <t>シンリョウ</t>
    </rPh>
    <rPh sb="263" eb="265">
      <t>カイシ</t>
    </rPh>
    <phoneticPr fontId="2"/>
  </si>
  <si>
    <t>医 科</t>
    <phoneticPr fontId="2"/>
  </si>
  <si>
    <t>歯 科</t>
    <phoneticPr fontId="2"/>
  </si>
  <si>
    <t>28年度</t>
    <rPh sb="2" eb="4">
      <t>ネンド</t>
    </rPh>
    <phoneticPr fontId="2"/>
  </si>
  <si>
    <t>　小呂島は，博多湾から海上約40km，玄界灘に浮かぶ面積0.44k㎡，人口198人（平成28年12月末現在）の小島である。
　市内との連絡は，1日1往復の定期船（所要時間65分：姪浜港から）による。
　診療所は，昭和52年5月に小呂島保健福祉館に開設され，現在は済生会福岡総合病院に診療を委託し，月1回，消防局ヘリコプターにより渡島診療を行っている。
　また，看護師が1名常駐している。</t>
    <rPh sb="1" eb="3">
      <t>オロ</t>
    </rPh>
    <rPh sb="3" eb="4">
      <t>トウ</t>
    </rPh>
    <rPh sb="6" eb="9">
      <t>ハカタワン</t>
    </rPh>
    <rPh sb="11" eb="13">
      <t>カイジョウ</t>
    </rPh>
    <rPh sb="13" eb="14">
      <t>ヤク</t>
    </rPh>
    <rPh sb="19" eb="22">
      <t>ゲンカイナダ</t>
    </rPh>
    <rPh sb="23" eb="24">
      <t>ウ</t>
    </rPh>
    <rPh sb="26" eb="28">
      <t>メンセキ</t>
    </rPh>
    <rPh sb="35" eb="37">
      <t>ジンコウ</t>
    </rPh>
    <rPh sb="40" eb="41">
      <t>ニン</t>
    </rPh>
    <rPh sb="42" eb="44">
      <t>ヘイセイ</t>
    </rPh>
    <rPh sb="46" eb="47">
      <t>ネン</t>
    </rPh>
    <rPh sb="49" eb="50">
      <t>ガツ</t>
    </rPh>
    <rPh sb="50" eb="51">
      <t>マツ</t>
    </rPh>
    <rPh sb="51" eb="53">
      <t>ゲンザイ</t>
    </rPh>
    <rPh sb="55" eb="56">
      <t>コ</t>
    </rPh>
    <rPh sb="56" eb="57">
      <t>トウ</t>
    </rPh>
    <rPh sb="63" eb="65">
      <t>シナイ</t>
    </rPh>
    <rPh sb="67" eb="69">
      <t>レンラク</t>
    </rPh>
    <rPh sb="72" eb="73">
      <t>ニチ</t>
    </rPh>
    <rPh sb="74" eb="76">
      <t>オウフク</t>
    </rPh>
    <rPh sb="77" eb="80">
      <t>テイキセン</t>
    </rPh>
    <rPh sb="81" eb="83">
      <t>ショヨウ</t>
    </rPh>
    <rPh sb="83" eb="85">
      <t>ジカン</t>
    </rPh>
    <rPh sb="87" eb="88">
      <t>フン</t>
    </rPh>
    <rPh sb="89" eb="91">
      <t>メイノハマ</t>
    </rPh>
    <rPh sb="91" eb="92">
      <t>コウ</t>
    </rPh>
    <rPh sb="101" eb="104">
      <t>シンリョウショ</t>
    </rPh>
    <rPh sb="106" eb="108">
      <t>ショウワ</t>
    </rPh>
    <rPh sb="110" eb="111">
      <t>ネン</t>
    </rPh>
    <rPh sb="112" eb="113">
      <t>ガツ</t>
    </rPh>
    <rPh sb="114" eb="116">
      <t>オロ</t>
    </rPh>
    <rPh sb="116" eb="117">
      <t>トウ</t>
    </rPh>
    <rPh sb="117" eb="119">
      <t>ホケン</t>
    </rPh>
    <rPh sb="119" eb="121">
      <t>フクシ</t>
    </rPh>
    <rPh sb="121" eb="122">
      <t>カン</t>
    </rPh>
    <rPh sb="123" eb="125">
      <t>カイセツ</t>
    </rPh>
    <rPh sb="128" eb="130">
      <t>ゲンザイ</t>
    </rPh>
    <rPh sb="131" eb="134">
      <t>サイセイカイ</t>
    </rPh>
    <rPh sb="134" eb="136">
      <t>フクオカ</t>
    </rPh>
    <rPh sb="136" eb="138">
      <t>ソウゴウ</t>
    </rPh>
    <rPh sb="138" eb="140">
      <t>ビョウイン</t>
    </rPh>
    <rPh sb="141" eb="143">
      <t>シンリョウ</t>
    </rPh>
    <rPh sb="144" eb="146">
      <t>イタク</t>
    </rPh>
    <rPh sb="148" eb="149">
      <t>ツキ</t>
    </rPh>
    <rPh sb="150" eb="151">
      <t>カイ</t>
    </rPh>
    <rPh sb="152" eb="155">
      <t>ショウボウキョク</t>
    </rPh>
    <rPh sb="164" eb="166">
      <t>トトウ</t>
    </rPh>
    <rPh sb="166" eb="168">
      <t>シンリョウ</t>
    </rPh>
    <rPh sb="169" eb="170">
      <t>オコナ</t>
    </rPh>
    <rPh sb="180" eb="182">
      <t>カンゴ</t>
    </rPh>
    <rPh sb="182" eb="183">
      <t>シ</t>
    </rPh>
    <rPh sb="185" eb="186">
      <t>メイ</t>
    </rPh>
    <rPh sb="186" eb="188">
      <t>ジョウチュウ</t>
    </rPh>
    <phoneticPr fontId="2"/>
  </si>
  <si>
    <t>１．外来患者数、年度別</t>
    <phoneticPr fontId="2"/>
  </si>
  <si>
    <t>２．看護状況（常駐看護師取扱件数）</t>
    <phoneticPr fontId="2"/>
  </si>
  <si>
    <r>
      <t>　地域住民の休日・夜間における急病患者の医療を確保するため、昭和49年5月から市立急患診療センター及び福岡・博多・南保健所において、市医師会の協力のもとに休日急患診療事業を開始。
　平成4年4月に、急患診療センターを中央区薬院から早良区百道浜へ移転し、急患診療事業の一層の充実を図った。
　平成9年6月から急患診療センターにおいて、内科・小児科の平日夜間急患診療(19:30～0:00)を開始し、10月からは診療時間を午前7時まで延長し、1年を通じた急患診療体制の確立を図った。
　</t>
    </r>
    <r>
      <rPr>
        <sz val="14"/>
        <rFont val="ＭＳ 明朝"/>
        <family val="1"/>
        <charset val="128"/>
      </rPr>
      <t>また、歯科急患診療については、市歯科医師会の協力を得て、昭和59年7月から開始している。</t>
    </r>
    <rPh sb="1" eb="3">
      <t>チイキ</t>
    </rPh>
    <rPh sb="3" eb="5">
      <t>ジュウミン</t>
    </rPh>
    <rPh sb="6" eb="8">
      <t>キュウジツ</t>
    </rPh>
    <rPh sb="9" eb="11">
      <t>ヤカン</t>
    </rPh>
    <rPh sb="15" eb="17">
      <t>キュウビョウ</t>
    </rPh>
    <rPh sb="17" eb="19">
      <t>カンジャ</t>
    </rPh>
    <rPh sb="20" eb="22">
      <t>イリョウ</t>
    </rPh>
    <rPh sb="23" eb="25">
      <t>カクホ</t>
    </rPh>
    <rPh sb="30" eb="32">
      <t>ショウワ</t>
    </rPh>
    <rPh sb="34" eb="35">
      <t>ネン</t>
    </rPh>
    <rPh sb="36" eb="37">
      <t>ガツ</t>
    </rPh>
    <rPh sb="39" eb="41">
      <t>イチリツ</t>
    </rPh>
    <rPh sb="41" eb="43">
      <t>キュウカン</t>
    </rPh>
    <rPh sb="43" eb="45">
      <t>シンリョウ</t>
    </rPh>
    <rPh sb="49" eb="50">
      <t>オヨ</t>
    </rPh>
    <rPh sb="51" eb="53">
      <t>フクオカ</t>
    </rPh>
    <rPh sb="54" eb="56">
      <t>ハカタ</t>
    </rPh>
    <rPh sb="57" eb="58">
      <t>ミナミ</t>
    </rPh>
    <rPh sb="58" eb="61">
      <t>ホケンジョ</t>
    </rPh>
    <rPh sb="66" eb="67">
      <t>シ</t>
    </rPh>
    <rPh sb="67" eb="70">
      <t>イシカイ</t>
    </rPh>
    <rPh sb="71" eb="73">
      <t>キョウリョク</t>
    </rPh>
    <rPh sb="77" eb="79">
      <t>キュウジツ</t>
    </rPh>
    <rPh sb="79" eb="81">
      <t>キュウカン</t>
    </rPh>
    <rPh sb="81" eb="83">
      <t>シンリョウ</t>
    </rPh>
    <rPh sb="83" eb="85">
      <t>ジギョウ</t>
    </rPh>
    <rPh sb="86" eb="88">
      <t>カイシ</t>
    </rPh>
    <rPh sb="91" eb="93">
      <t>ヘイセイ</t>
    </rPh>
    <rPh sb="94" eb="95">
      <t>ネン</t>
    </rPh>
    <rPh sb="96" eb="97">
      <t>ガツ</t>
    </rPh>
    <rPh sb="99" eb="101">
      <t>キュウカン</t>
    </rPh>
    <rPh sb="101" eb="103">
      <t>シンリョウ</t>
    </rPh>
    <rPh sb="108" eb="111">
      <t>チュウオウク</t>
    </rPh>
    <rPh sb="111" eb="113">
      <t>ヤクイン</t>
    </rPh>
    <rPh sb="115" eb="118">
      <t>サワラク</t>
    </rPh>
    <rPh sb="118" eb="121">
      <t>モモチハマ</t>
    </rPh>
    <rPh sb="122" eb="124">
      <t>イテン</t>
    </rPh>
    <rPh sb="126" eb="128">
      <t>キュウカン</t>
    </rPh>
    <rPh sb="128" eb="130">
      <t>シンリョウ</t>
    </rPh>
    <rPh sb="130" eb="132">
      <t>ジギョウ</t>
    </rPh>
    <rPh sb="133" eb="135">
      <t>イッソウ</t>
    </rPh>
    <rPh sb="136" eb="138">
      <t>ジュウジツ</t>
    </rPh>
    <rPh sb="139" eb="140">
      <t>ハカ</t>
    </rPh>
    <rPh sb="145" eb="147">
      <t>ヘイセイ</t>
    </rPh>
    <rPh sb="148" eb="149">
      <t>ネン</t>
    </rPh>
    <rPh sb="150" eb="151">
      <t>ガツ</t>
    </rPh>
    <rPh sb="153" eb="155">
      <t>キュウカン</t>
    </rPh>
    <rPh sb="155" eb="157">
      <t>シンリョウ</t>
    </rPh>
    <rPh sb="166" eb="168">
      <t>ナイカ</t>
    </rPh>
    <rPh sb="169" eb="172">
      <t>ショウニカ</t>
    </rPh>
    <rPh sb="173" eb="175">
      <t>ヘイジツ</t>
    </rPh>
    <rPh sb="175" eb="177">
      <t>ヤカン</t>
    </rPh>
    <rPh sb="177" eb="179">
      <t>キュウカン</t>
    </rPh>
    <rPh sb="179" eb="181">
      <t>シンリョウ</t>
    </rPh>
    <rPh sb="194" eb="196">
      <t>カイシ</t>
    </rPh>
    <rPh sb="200" eb="201">
      <t>ガツ</t>
    </rPh>
    <rPh sb="204" eb="206">
      <t>シンリョウ</t>
    </rPh>
    <rPh sb="206" eb="208">
      <t>ジカン</t>
    </rPh>
    <rPh sb="209" eb="211">
      <t>ゴゼン</t>
    </rPh>
    <rPh sb="212" eb="213">
      <t>ジ</t>
    </rPh>
    <rPh sb="215" eb="217">
      <t>エンチョウ</t>
    </rPh>
    <rPh sb="220" eb="221">
      <t>ネン</t>
    </rPh>
    <rPh sb="222" eb="223">
      <t>ツウ</t>
    </rPh>
    <rPh sb="225" eb="227">
      <t>キュウカン</t>
    </rPh>
    <rPh sb="227" eb="229">
      <t>シンリョウ</t>
    </rPh>
    <rPh sb="229" eb="231">
      <t>タイセイ</t>
    </rPh>
    <rPh sb="232" eb="234">
      <t>カクリツ</t>
    </rPh>
    <rPh sb="235" eb="236">
      <t>ハカ</t>
    </rPh>
    <rPh sb="244" eb="246">
      <t>シカ</t>
    </rPh>
    <rPh sb="246" eb="248">
      <t>キュウカン</t>
    </rPh>
    <rPh sb="248" eb="250">
      <t>シンリョウ</t>
    </rPh>
    <rPh sb="256" eb="257">
      <t>シ</t>
    </rPh>
    <rPh sb="257" eb="259">
      <t>シカ</t>
    </rPh>
    <rPh sb="259" eb="262">
      <t>イシカイ</t>
    </rPh>
    <rPh sb="263" eb="265">
      <t>キョウリョク</t>
    </rPh>
    <rPh sb="266" eb="267">
      <t>エ</t>
    </rPh>
    <rPh sb="269" eb="271">
      <t>ショウワ</t>
    </rPh>
    <rPh sb="273" eb="274">
      <t>ネン</t>
    </rPh>
    <rPh sb="275" eb="276">
      <t>ガツ</t>
    </rPh>
    <rPh sb="278" eb="280">
      <t>カイシ</t>
    </rPh>
    <phoneticPr fontId="2"/>
  </si>
  <si>
    <t>１．診療機関・診療時間及び診療科目</t>
    <phoneticPr fontId="2"/>
  </si>
  <si>
    <t>名 称</t>
    <phoneticPr fontId="2"/>
  </si>
  <si>
    <t>早良区百道浜1丁目6-9</t>
    <phoneticPr fontId="2"/>
  </si>
  <si>
    <t>　平日（月～金） 19:30～翌朝 7:00</t>
    <phoneticPr fontId="2"/>
  </si>
  <si>
    <t>（平日、土曜、盆）
  内科、小児科
（日曜・祝日、年末年始）
  内科、小児科、外科、眼科
  産婦人科、耳鼻咽喉科</t>
    <rPh sb="21" eb="22">
      <t>ヨウ</t>
    </rPh>
    <rPh sb="56" eb="58">
      <t>インコウ</t>
    </rPh>
    <phoneticPr fontId="2"/>
  </si>
  <si>
    <t>　土曜・ 盆      19:00～翌朝 8:00</t>
    <phoneticPr fontId="2"/>
  </si>
  <si>
    <t>　年末年始       9:00 ～翌朝 8:00</t>
    <phoneticPr fontId="2"/>
  </si>
  <si>
    <t>東区保健福祉センター内</t>
    <phoneticPr fontId="2"/>
  </si>
  <si>
    <t>　年末年始       9:00 ～24:00</t>
    <phoneticPr fontId="2"/>
  </si>
  <si>
    <t>内科</t>
    <phoneticPr fontId="2"/>
  </si>
  <si>
    <t>博多区保健福祉センター内</t>
    <phoneticPr fontId="2"/>
  </si>
  <si>
    <t>南区保健福祉センター内</t>
    <phoneticPr fontId="2"/>
  </si>
  <si>
    <t>城南区保健福祉センター内</t>
    <phoneticPr fontId="2"/>
  </si>
  <si>
    <t>西区保健福祉センター内</t>
    <phoneticPr fontId="2"/>
  </si>
  <si>
    <t xml:space="preserve">   9:00 ～17:00</t>
    <phoneticPr fontId="2"/>
  </si>
  <si>
    <t>注)盆:8月13日～15日,年末年始:12月31日～1月3日　　診療時間:小児科(土曜)17時～翌朝8時，眼科･耳鼻咽喉科(日曜･祝日･年末年始)9時～24時</t>
    <rPh sb="2" eb="3">
      <t>ボン</t>
    </rPh>
    <rPh sb="5" eb="6">
      <t>ガツ</t>
    </rPh>
    <rPh sb="8" eb="9">
      <t>ニチ</t>
    </rPh>
    <rPh sb="12" eb="13">
      <t>ニチ</t>
    </rPh>
    <rPh sb="41" eb="43">
      <t>ドヨウ</t>
    </rPh>
    <rPh sb="46" eb="47">
      <t>ジ</t>
    </rPh>
    <rPh sb="48" eb="50">
      <t>ヨクチョウ</t>
    </rPh>
    <rPh sb="51" eb="52">
      <t>ジ</t>
    </rPh>
    <rPh sb="58" eb="60">
      <t>インコウ</t>
    </rPh>
    <rPh sb="74" eb="75">
      <t>ジ</t>
    </rPh>
    <rPh sb="78" eb="79">
      <t>ジ</t>
    </rPh>
    <phoneticPr fontId="2"/>
  </si>
  <si>
    <t xml:space="preserve">    </t>
    <phoneticPr fontId="2"/>
  </si>
  <si>
    <t>２．診療科別診療件数、年度別</t>
    <phoneticPr fontId="2"/>
  </si>
  <si>
    <t>平成19年度～平成28年度</t>
    <rPh sb="0" eb="2">
      <t>ヘイセイ</t>
    </rPh>
    <rPh sb="4" eb="6">
      <t>ネンド</t>
    </rPh>
    <rPh sb="7" eb="9">
      <t>ヘイセイ</t>
    </rPh>
    <rPh sb="11" eb="13">
      <t>ネンド</t>
    </rPh>
    <phoneticPr fontId="2"/>
  </si>
  <si>
    <t xml:space="preserve">    平成19年度</t>
    <rPh sb="4" eb="6">
      <t>ヘイセイ</t>
    </rPh>
    <phoneticPr fontId="2"/>
  </si>
  <si>
    <t>　　20年度</t>
  </si>
  <si>
    <t>　　21年度</t>
  </si>
  <si>
    <t>　　22年度</t>
  </si>
  <si>
    <t>　　23年度</t>
  </si>
  <si>
    <t>　　24年度</t>
  </si>
  <si>
    <t>　　25年度</t>
  </si>
  <si>
    <t>　　26年度</t>
  </si>
  <si>
    <t>　　28年度</t>
    <rPh sb="4" eb="6">
      <t>ネンド</t>
    </rPh>
    <phoneticPr fontId="2"/>
  </si>
  <si>
    <t>３．診療機関別診療件数</t>
    <phoneticPr fontId="2"/>
  </si>
  <si>
    <t>※平日：月～金、年末年始：12/31～1/3、盆：8/15(医科）、8/13～8/15（歯科）</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</si>
</sst>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2" formatCode="_ &quot;¥&quot;* #,##0_ ;_ &quot;¥&quot;* \-#,##0_ ;_ &quot;¥&quot;* &quot;-&quot;_ ;_ @_ "/>
    <numFmt numFmtId="41" formatCode="_ * #,##0_ ;_ * \-#,##0_ ;_ * &quot;-&quot;_ ;_ @_ "/>
    <numFmt numFmtId="176" formatCode="0.0"/>
    <numFmt numFmtId="177" formatCode="#,##0.0;\-#,##0.0"/>
    <numFmt numFmtId="178" formatCode="0.0_);[Red]\(0.0\)"/>
    <numFmt numFmtId="179" formatCode="#,##0.0_);\(#,##0.0\)"/>
    <numFmt numFmtId="180" formatCode="_ * #,##0.0_ ;_ * \-#,##0.0_ ;_ * &quot;-&quot;?_ ;_ @_ "/>
    <numFmt numFmtId="181" formatCode="#,##0.00_);[Red]\(#,##0.00\)"/>
    <numFmt numFmtId="182" formatCode="#,##0.0;[Red]\-#,##0.0"/>
    <numFmt numFmtId="183" formatCode="#,##0_);\(#,##0\)"/>
    <numFmt numFmtId="184" formatCode="0_);\(0\)"/>
  </numFmts>
  <fonts count="21">
    <font>
      <sz val="14"/>
      <name val="ＭＳ 明朝"/>
      <family val="1"/>
      <charset val="128"/>
    </font>
    <font>
      <sz val="11"/>
      <name val="ＭＳ Ｐゴシック"/>
      <family val="3"/>
      <charset val="128"/>
    </font>
    <font>
      <sz val="7"/>
      <name val="ＭＳ 明朝"/>
      <family val="1"/>
      <charset val="128"/>
    </font>
    <font>
      <b/>
      <sz val="14"/>
      <name val="ＭＳ 明朝"/>
      <family val="1"/>
      <charset val="128"/>
    </font>
    <font>
      <sz val="24"/>
      <name val="ＭＳ 明朝"/>
      <family val="1"/>
      <charset val="128"/>
    </font>
    <font>
      <sz val="12"/>
      <name val="ＭＳ 明朝"/>
      <family val="1"/>
      <charset val="128"/>
    </font>
    <font>
      <sz val="11"/>
      <name val="ＭＳ 明朝"/>
      <family val="1"/>
      <charset val="128"/>
    </font>
    <font>
      <b/>
      <sz val="16"/>
      <name val="ＭＳ 明朝"/>
      <family val="1"/>
      <charset val="128"/>
    </font>
    <font>
      <b/>
      <sz val="22"/>
      <name val="ＭＳ 明朝"/>
      <family val="1"/>
      <charset val="128"/>
    </font>
    <font>
      <sz val="14"/>
      <name val="ＭＳ 明朝"/>
      <family val="1"/>
      <charset val="128"/>
    </font>
    <font>
      <b/>
      <sz val="18"/>
      <name val="ＭＳ 明朝"/>
      <family val="1"/>
      <charset val="128"/>
    </font>
    <font>
      <b/>
      <sz val="12"/>
      <name val="ＭＳ 明朝"/>
      <family val="1"/>
      <charset val="128"/>
    </font>
    <font>
      <sz val="10"/>
      <name val="ＭＳ 明朝"/>
      <family val="1"/>
      <charset val="128"/>
    </font>
    <font>
      <b/>
      <sz val="10"/>
      <name val="ＭＳ 明朝"/>
      <family val="1"/>
      <charset val="128"/>
    </font>
    <font>
      <sz val="9"/>
      <name val="ＭＳ 明朝"/>
      <family val="1"/>
      <charset val="128"/>
    </font>
    <font>
      <b/>
      <sz val="11"/>
      <name val="ＭＳ 明朝"/>
      <family val="1"/>
      <charset val="128"/>
    </font>
    <font>
      <sz val="13"/>
      <name val="ＭＳ 明朝"/>
      <family val="1"/>
      <charset val="128"/>
    </font>
    <font>
      <sz val="6"/>
      <name val="ＭＳ Ｐゴシック"/>
      <family val="3"/>
      <charset val="128"/>
    </font>
    <font>
      <b/>
      <sz val="14"/>
      <name val="HG創英角ｺﾞｼｯｸUB"/>
      <family val="3"/>
      <charset val="128"/>
    </font>
    <font>
      <sz val="9"/>
      <name val="ＭＳ Ｐゴシック"/>
      <family val="3"/>
      <charset val="128"/>
    </font>
    <font>
      <b/>
      <sz val="9"/>
      <name val="ＭＳ Ｐゴシック"/>
      <family val="3"/>
      <charset val="128"/>
    </font>
  </fonts>
  <fills count="2">
    <fill>
      <patternFill patternType="none"/>
    </fill>
    <fill>
      <patternFill patternType="gray125"/>
    </fill>
  </fills>
  <borders count="60">
    <border>
      <left/>
      <right/>
      <top/>
      <bottom/>
      <diagonal/>
    </border>
    <border>
      <left style="thin">
        <color indexed="64"/>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s>
  <cellStyleXfs count="3">
    <xf numFmtId="0" fontId="0" fillId="0" borderId="0"/>
    <xf numFmtId="38" fontId="1" fillId="0" borderId="0" applyFont="0" applyFill="0" applyBorder="0" applyAlignment="0" applyProtection="0"/>
    <xf numFmtId="0" fontId="1" fillId="0" borderId="0"/>
  </cellStyleXfs>
  <cellXfs count="938">
    <xf numFmtId="0" fontId="0" fillId="0" borderId="0" xfId="0"/>
    <xf numFmtId="0" fontId="0" fillId="0" borderId="0" xfId="0" applyAlignment="1">
      <alignment vertical="center"/>
    </xf>
    <xf numFmtId="0" fontId="5" fillId="0" borderId="0" xfId="0" applyFont="1" applyBorder="1" applyAlignment="1" applyProtection="1">
      <alignment horizontal="left" vertical="top"/>
    </xf>
    <xf numFmtId="0" fontId="3" fillId="0" borderId="0" xfId="0" applyFont="1" applyBorder="1" applyAlignment="1" applyProtection="1">
      <alignment horizontal="left"/>
    </xf>
    <xf numFmtId="0" fontId="7" fillId="0" borderId="0" xfId="0" applyFont="1" applyAlignment="1">
      <alignment horizontal="center"/>
    </xf>
    <xf numFmtId="0" fontId="9" fillId="0" borderId="0" xfId="0" applyFont="1"/>
    <xf numFmtId="0" fontId="9" fillId="0" borderId="0" xfId="0" applyFont="1" applyBorder="1"/>
    <xf numFmtId="37" fontId="9" fillId="0" borderId="0" xfId="0" applyNumberFormat="1" applyFont="1" applyBorder="1" applyProtection="1"/>
    <xf numFmtId="0" fontId="0" fillId="0" borderId="0" xfId="0" applyBorder="1"/>
    <xf numFmtId="0" fontId="6" fillId="0" borderId="0" xfId="0" applyFont="1" applyBorder="1" applyAlignment="1" applyProtection="1"/>
    <xf numFmtId="37" fontId="11" fillId="0" borderId="3" xfId="0" applyNumberFormat="1" applyFont="1" applyFill="1" applyBorder="1" applyAlignment="1" applyProtection="1">
      <alignment horizontal="right"/>
    </xf>
    <xf numFmtId="41" fontId="5" fillId="0" borderId="0" xfId="0" applyNumberFormat="1" applyFont="1" applyFill="1" applyBorder="1" applyAlignment="1" applyProtection="1">
      <alignment vertical="center"/>
    </xf>
    <xf numFmtId="37" fontId="5" fillId="0" borderId="11" xfId="0" applyNumberFormat="1" applyFont="1" applyFill="1" applyBorder="1" applyAlignment="1" applyProtection="1">
      <alignment horizontal="right"/>
    </xf>
    <xf numFmtId="37" fontId="0" fillId="0" borderId="0" xfId="0" applyNumberFormat="1" applyBorder="1" applyProtection="1"/>
    <xf numFmtId="37" fontId="11" fillId="0" borderId="1" xfId="0" applyNumberFormat="1" applyFont="1" applyFill="1" applyBorder="1" applyAlignment="1" applyProtection="1">
      <alignment horizontal="right"/>
    </xf>
    <xf numFmtId="37" fontId="5" fillId="0" borderId="12" xfId="0" applyNumberFormat="1" applyFont="1" applyFill="1" applyBorder="1" applyAlignment="1" applyProtection="1">
      <alignment horizontal="right"/>
    </xf>
    <xf numFmtId="0" fontId="0" fillId="0" borderId="0" xfId="0" applyFill="1" applyBorder="1"/>
    <xf numFmtId="0" fontId="0" fillId="0" borderId="0" xfId="0" applyFill="1"/>
    <xf numFmtId="177" fontId="6" fillId="0" borderId="16" xfId="0" applyNumberFormat="1" applyFont="1" applyFill="1" applyBorder="1" applyAlignment="1" applyProtection="1">
      <alignment horizontal="distributed" vertical="center" wrapText="1"/>
    </xf>
    <xf numFmtId="177" fontId="5" fillId="0" borderId="7" xfId="0" applyNumberFormat="1" applyFont="1" applyFill="1" applyBorder="1" applyAlignment="1" applyProtection="1">
      <alignment horizontal="right" vertical="center"/>
    </xf>
    <xf numFmtId="177" fontId="5" fillId="0" borderId="13" xfId="0" applyNumberFormat="1" applyFont="1" applyFill="1" applyBorder="1" applyAlignment="1" applyProtection="1">
      <alignment vertical="center"/>
    </xf>
    <xf numFmtId="37" fontId="5" fillId="0" borderId="16" xfId="0" applyNumberFormat="1" applyFont="1" applyFill="1" applyBorder="1" applyAlignment="1" applyProtection="1">
      <alignment horizontal="distributed" vertical="center" wrapText="1"/>
    </xf>
    <xf numFmtId="37" fontId="5" fillId="0" borderId="17" xfId="0" applyNumberFormat="1" applyFont="1" applyFill="1" applyBorder="1" applyAlignment="1" applyProtection="1">
      <alignment horizontal="distributed" vertical="center" wrapText="1"/>
    </xf>
    <xf numFmtId="37" fontId="6" fillId="0" borderId="16" xfId="0" applyNumberFormat="1" applyFont="1" applyFill="1" applyBorder="1" applyAlignment="1" applyProtection="1">
      <alignment horizontal="distributed" vertical="center" wrapText="1"/>
    </xf>
    <xf numFmtId="177" fontId="6" fillId="0" borderId="19" xfId="0" applyNumberFormat="1" applyFont="1" applyFill="1" applyBorder="1" applyAlignment="1" applyProtection="1">
      <alignment horizontal="distributed" vertical="center" wrapText="1"/>
    </xf>
    <xf numFmtId="177" fontId="11" fillId="0" borderId="19" xfId="0" applyNumberFormat="1" applyFont="1" applyFill="1" applyBorder="1" applyAlignment="1" applyProtection="1">
      <alignment horizontal="right" vertical="center"/>
    </xf>
    <xf numFmtId="41" fontId="5" fillId="0" borderId="2" xfId="0" applyNumberFormat="1" applyFont="1" applyFill="1" applyBorder="1" applyAlignment="1" applyProtection="1">
      <alignment vertical="center"/>
    </xf>
    <xf numFmtId="177" fontId="5" fillId="0" borderId="14" xfId="0" applyNumberFormat="1" applyFont="1" applyFill="1" applyBorder="1" applyAlignment="1" applyProtection="1">
      <alignment vertical="center"/>
    </xf>
    <xf numFmtId="177" fontId="0" fillId="0" borderId="0" xfId="0" applyNumberFormat="1" applyFont="1" applyBorder="1" applyAlignment="1" applyProtection="1">
      <alignment vertical="center"/>
    </xf>
    <xf numFmtId="0" fontId="0" fillId="0" borderId="0" xfId="0" applyBorder="1" applyAlignment="1">
      <alignment vertical="center"/>
    </xf>
    <xf numFmtId="37" fontId="6" fillId="0" borderId="0" xfId="0" applyNumberFormat="1" applyFont="1" applyBorder="1" applyAlignment="1" applyProtection="1"/>
    <xf numFmtId="0" fontId="6" fillId="0" borderId="0" xfId="0" applyFont="1" applyFill="1" applyBorder="1" applyAlignment="1" applyProtection="1"/>
    <xf numFmtId="0" fontId="5" fillId="0" borderId="20" xfId="0" applyFont="1" applyFill="1" applyBorder="1" applyAlignment="1" applyProtection="1"/>
    <xf numFmtId="37" fontId="5" fillId="0" borderId="21"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right"/>
    </xf>
    <xf numFmtId="0" fontId="5" fillId="0" borderId="12" xfId="0" applyNumberFormat="1" applyFont="1" applyFill="1" applyBorder="1" applyAlignment="1" applyProtection="1"/>
    <xf numFmtId="37" fontId="5" fillId="0" borderId="13" xfId="0" applyNumberFormat="1" applyFont="1" applyFill="1" applyBorder="1" applyAlignment="1" applyProtection="1">
      <alignment horizontal="right"/>
    </xf>
    <xf numFmtId="37" fontId="5" fillId="0" borderId="22" xfId="0" applyNumberFormat="1" applyFont="1" applyFill="1" applyBorder="1" applyAlignment="1" applyProtection="1">
      <alignment horizontal="center" vertical="center"/>
    </xf>
    <xf numFmtId="37" fontId="5" fillId="0" borderId="19" xfId="0" applyNumberFormat="1" applyFont="1" applyFill="1" applyBorder="1" applyAlignment="1" applyProtection="1">
      <alignment horizontal="right"/>
    </xf>
    <xf numFmtId="37" fontId="5" fillId="0" borderId="14" xfId="0" applyNumberFormat="1" applyFont="1" applyFill="1" applyBorder="1" applyAlignment="1" applyProtection="1">
      <alignment horizontal="right"/>
    </xf>
    <xf numFmtId="37" fontId="5" fillId="0" borderId="1" xfId="0" applyNumberFormat="1" applyFont="1" applyFill="1" applyBorder="1" applyAlignment="1" applyProtection="1">
      <alignment vertical="center"/>
    </xf>
    <xf numFmtId="0" fontId="5" fillId="0" borderId="0" xfId="0" applyFont="1" applyFill="1" applyBorder="1" applyAlignment="1">
      <alignment vertical="center"/>
    </xf>
    <xf numFmtId="177" fontId="5" fillId="0" borderId="0" xfId="0" applyNumberFormat="1" applyFont="1" applyFill="1" applyBorder="1" applyAlignment="1" applyProtection="1">
      <alignment vertical="center"/>
    </xf>
    <xf numFmtId="37" fontId="5" fillId="0" borderId="0" xfId="0" applyNumberFormat="1" applyFont="1" applyFill="1" applyBorder="1" applyAlignment="1" applyProtection="1">
      <alignment vertical="center"/>
    </xf>
    <xf numFmtId="0" fontId="9" fillId="0" borderId="0" xfId="0" applyFont="1" applyFill="1"/>
    <xf numFmtId="0" fontId="5" fillId="0" borderId="5" xfId="0" applyFont="1" applyFill="1" applyBorder="1" applyAlignment="1" applyProtection="1">
      <alignment horizontal="center" textRotation="255" shrinkToFit="1"/>
    </xf>
    <xf numFmtId="0" fontId="5" fillId="0" borderId="6" xfId="0" applyFont="1" applyFill="1" applyBorder="1" applyAlignment="1" applyProtection="1">
      <alignment horizontal="center" vertical="center" shrinkToFit="1"/>
    </xf>
    <xf numFmtId="0" fontId="5" fillId="0" borderId="9" xfId="0" applyFont="1" applyFill="1" applyBorder="1" applyAlignment="1" applyProtection="1">
      <alignment horizontal="center" vertical="top" textRotation="255" shrinkToFit="1"/>
    </xf>
    <xf numFmtId="0" fontId="5" fillId="0" borderId="6" xfId="0" applyFont="1" applyFill="1" applyBorder="1" applyAlignment="1" applyProtection="1">
      <alignment horizontal="center" textRotation="255" shrinkToFit="1"/>
    </xf>
    <xf numFmtId="0" fontId="5" fillId="0" borderId="6" xfId="0" applyFont="1" applyFill="1" applyBorder="1" applyAlignment="1" applyProtection="1">
      <alignment horizontal="center" vertical="top" textRotation="255" shrinkToFit="1"/>
    </xf>
    <xf numFmtId="0" fontId="5" fillId="0" borderId="10" xfId="0" applyFont="1" applyFill="1" applyBorder="1" applyAlignment="1" applyProtection="1">
      <alignment horizontal="center" vertical="top" textRotation="255" shrinkToFit="1"/>
    </xf>
    <xf numFmtId="0" fontId="0" fillId="0" borderId="0" xfId="0" applyFont="1" applyFill="1" applyBorder="1"/>
    <xf numFmtId="37" fontId="0" fillId="0" borderId="0" xfId="0" applyNumberFormat="1" applyFont="1" applyFill="1" applyBorder="1" applyProtection="1"/>
    <xf numFmtId="0" fontId="0" fillId="0" borderId="2" xfId="0" applyFont="1" applyFill="1" applyBorder="1"/>
    <xf numFmtId="0" fontId="0" fillId="0" borderId="0" xfId="0" applyFont="1" applyFill="1" applyBorder="1" applyAlignment="1" applyProtection="1">
      <alignment horizontal="left"/>
    </xf>
    <xf numFmtId="0" fontId="0" fillId="0" borderId="23" xfId="0" applyFont="1" applyFill="1" applyBorder="1" applyAlignment="1" applyProtection="1">
      <alignment horizontal="distributed" vertical="center"/>
    </xf>
    <xf numFmtId="0" fontId="0" fillId="0" borderId="24" xfId="0" applyFont="1" applyFill="1" applyBorder="1" applyAlignment="1" applyProtection="1">
      <alignment horizontal="distributed" vertical="center"/>
    </xf>
    <xf numFmtId="0" fontId="5" fillId="0" borderId="24" xfId="0" applyFont="1" applyFill="1" applyBorder="1" applyAlignment="1" applyProtection="1">
      <alignment horizontal="distributed" vertical="center"/>
    </xf>
    <xf numFmtId="0" fontId="5" fillId="0" borderId="6" xfId="0" applyFont="1" applyFill="1" applyBorder="1" applyAlignment="1" applyProtection="1">
      <alignment horizontal="center" vertical="center"/>
    </xf>
    <xf numFmtId="0" fontId="0" fillId="0" borderId="21" xfId="0" applyFont="1" applyFill="1" applyBorder="1" applyAlignment="1" applyProtection="1">
      <alignment horizontal="distributed" vertical="center"/>
    </xf>
    <xf numFmtId="0" fontId="0" fillId="0" borderId="15" xfId="0" applyBorder="1"/>
    <xf numFmtId="0" fontId="5" fillId="0" borderId="18" xfId="0" applyFont="1" applyBorder="1" applyAlignment="1" applyProtection="1">
      <alignment horizontal="center" vertical="center"/>
    </xf>
    <xf numFmtId="41" fontId="11" fillId="0" borderId="0" xfId="0" applyNumberFormat="1" applyFont="1" applyFill="1" applyBorder="1" applyAlignment="1" applyProtection="1">
      <alignment vertical="center"/>
    </xf>
    <xf numFmtId="38" fontId="11" fillId="0" borderId="0" xfId="1" quotePrefix="1" applyFont="1" applyFill="1" applyAlignment="1">
      <alignment vertical="center"/>
    </xf>
    <xf numFmtId="0" fontId="3" fillId="0" borderId="0" xfId="0" applyFont="1" applyAlignment="1">
      <alignment vertical="center"/>
    </xf>
    <xf numFmtId="41" fontId="5" fillId="0" borderId="0" xfId="0" applyNumberFormat="1" applyFont="1" applyFill="1" applyBorder="1" applyAlignment="1" applyProtection="1">
      <alignment horizontal="right" vertical="center"/>
    </xf>
    <xf numFmtId="49" fontId="5" fillId="0" borderId="0" xfId="0" applyNumberFormat="1" applyFont="1" applyFill="1" applyBorder="1" applyAlignment="1" applyProtection="1">
      <alignment horizontal="right" vertical="center"/>
    </xf>
    <xf numFmtId="41" fontId="5" fillId="0" borderId="2" xfId="0" applyNumberFormat="1" applyFont="1" applyFill="1" applyBorder="1" applyAlignment="1" applyProtection="1">
      <alignment horizontal="right" vertical="center"/>
    </xf>
    <xf numFmtId="0" fontId="12" fillId="0" borderId="0" xfId="0" applyFont="1" applyAlignment="1">
      <alignment vertical="top"/>
    </xf>
    <xf numFmtId="177" fontId="6" fillId="0" borderId="0" xfId="0" applyNumberFormat="1" applyFont="1" applyBorder="1" applyAlignment="1" applyProtection="1"/>
    <xf numFmtId="0" fontId="7" fillId="0" borderId="0" xfId="0" applyFont="1" applyBorder="1" applyAlignment="1" applyProtection="1"/>
    <xf numFmtId="0" fontId="13" fillId="0" borderId="0" xfId="0" applyFont="1" applyBorder="1" applyAlignment="1" applyProtection="1"/>
    <xf numFmtId="41" fontId="13" fillId="0" borderId="0" xfId="0" applyNumberFormat="1" applyFont="1" applyBorder="1" applyAlignment="1" applyProtection="1"/>
    <xf numFmtId="177" fontId="14" fillId="0" borderId="0" xfId="0" applyNumberFormat="1" applyFont="1" applyBorder="1" applyAlignment="1" applyProtection="1"/>
    <xf numFmtId="0" fontId="5" fillId="0" borderId="0" xfId="0" applyFont="1" applyBorder="1" applyAlignment="1" applyProtection="1">
      <alignment vertical="center"/>
    </xf>
    <xf numFmtId="0" fontId="6" fillId="0" borderId="26" xfId="0" applyFont="1" applyFill="1" applyBorder="1" applyAlignment="1" applyProtection="1">
      <alignment horizontal="center" vertical="center" wrapText="1"/>
    </xf>
    <xf numFmtId="0" fontId="0" fillId="0" borderId="0" xfId="0" applyFont="1"/>
    <xf numFmtId="0" fontId="0" fillId="0" borderId="0" xfId="0" applyFont="1" applyBorder="1"/>
    <xf numFmtId="0" fontId="0" fillId="0" borderId="0" xfId="0" applyFont="1" applyAlignment="1">
      <alignment vertical="center"/>
    </xf>
    <xf numFmtId="177" fontId="11" fillId="0" borderId="0" xfId="0" applyNumberFormat="1" applyFont="1" applyFill="1" applyBorder="1" applyAlignment="1" applyProtection="1">
      <alignment vertical="center"/>
    </xf>
    <xf numFmtId="177" fontId="5" fillId="0" borderId="2" xfId="0" applyNumberFormat="1" applyFont="1" applyFill="1" applyBorder="1" applyAlignment="1" applyProtection="1">
      <alignment vertical="center"/>
    </xf>
    <xf numFmtId="0" fontId="0" fillId="0" borderId="2" xfId="0" applyFont="1" applyBorder="1"/>
    <xf numFmtId="0" fontId="0" fillId="0" borderId="15" xfId="0" applyFont="1" applyBorder="1"/>
    <xf numFmtId="37" fontId="3" fillId="0" borderId="0" xfId="0" applyNumberFormat="1" applyFont="1" applyBorder="1" applyProtection="1"/>
    <xf numFmtId="37" fontId="0" fillId="0" borderId="15" xfId="0" applyNumberFormat="1" applyBorder="1" applyProtection="1"/>
    <xf numFmtId="0" fontId="5" fillId="0" borderId="6" xfId="0" applyFont="1" applyBorder="1" applyAlignment="1">
      <alignment horizontal="center"/>
    </xf>
    <xf numFmtId="0" fontId="7" fillId="0" borderId="2" xfId="0" applyFont="1" applyBorder="1" applyAlignment="1" applyProtection="1"/>
    <xf numFmtId="0" fontId="5" fillId="0" borderId="7" xfId="0" applyFont="1" applyBorder="1" applyAlignment="1">
      <alignment vertical="center"/>
    </xf>
    <xf numFmtId="0" fontId="5" fillId="0" borderId="9" xfId="0" applyFont="1" applyBorder="1" applyAlignment="1">
      <alignment vertical="center"/>
    </xf>
    <xf numFmtId="0" fontId="3" fillId="0" borderId="0" xfId="0" applyFont="1" applyBorder="1"/>
    <xf numFmtId="0" fontId="3" fillId="0" borderId="0" xfId="0" applyFont="1"/>
    <xf numFmtId="38" fontId="5" fillId="0" borderId="1" xfId="1" applyFont="1" applyBorder="1" applyAlignment="1">
      <alignment vertical="center"/>
    </xf>
    <xf numFmtId="38" fontId="5" fillId="0" borderId="0" xfId="1" applyFont="1" applyBorder="1" applyAlignment="1">
      <alignment vertical="center"/>
    </xf>
    <xf numFmtId="182" fontId="5" fillId="0" borderId="0" xfId="1" applyNumberFormat="1" applyFont="1" applyAlignment="1">
      <alignment vertical="center"/>
    </xf>
    <xf numFmtId="182" fontId="5" fillId="0" borderId="0" xfId="1" applyNumberFormat="1" applyFont="1" applyBorder="1" applyAlignment="1">
      <alignment vertical="center"/>
    </xf>
    <xf numFmtId="38" fontId="5" fillId="0" borderId="16" xfId="1" applyFont="1" applyBorder="1" applyAlignment="1">
      <alignment vertical="center"/>
    </xf>
    <xf numFmtId="38" fontId="5" fillId="0" borderId="7" xfId="1" applyFont="1" applyBorder="1" applyAlignment="1">
      <alignment vertical="center"/>
    </xf>
    <xf numFmtId="182" fontId="5" fillId="0" borderId="7" xfId="1" applyNumberFormat="1" applyFont="1" applyBorder="1" applyAlignment="1">
      <alignment vertical="center"/>
    </xf>
    <xf numFmtId="37" fontId="5" fillId="0" borderId="4" xfId="0" applyNumberFormat="1" applyFont="1" applyBorder="1" applyAlignment="1" applyProtection="1">
      <alignment vertical="center"/>
    </xf>
    <xf numFmtId="37" fontId="5" fillId="0" borderId="4" xfId="0" applyNumberFormat="1" applyFont="1" applyBorder="1" applyAlignment="1" applyProtection="1">
      <alignment horizontal="right" vertical="center"/>
    </xf>
    <xf numFmtId="183" fontId="5" fillId="0" borderId="4" xfId="0" applyNumberFormat="1" applyFont="1" applyBorder="1" applyAlignment="1" applyProtection="1">
      <alignment vertical="center"/>
    </xf>
    <xf numFmtId="0" fontId="5" fillId="0" borderId="4" xfId="0" applyFont="1" applyBorder="1" applyAlignment="1" applyProtection="1">
      <alignment horizontal="right" vertical="center"/>
    </xf>
    <xf numFmtId="37" fontId="5" fillId="0" borderId="1" xfId="0" applyNumberFormat="1" applyFont="1" applyBorder="1" applyAlignment="1" applyProtection="1">
      <alignment vertical="center"/>
    </xf>
    <xf numFmtId="37" fontId="5" fillId="0" borderId="0" xfId="0" applyNumberFormat="1" applyFont="1" applyBorder="1" applyAlignment="1" applyProtection="1">
      <alignment vertical="center"/>
    </xf>
    <xf numFmtId="184" fontId="5" fillId="0" borderId="0" xfId="0" applyNumberFormat="1" applyFont="1" applyBorder="1" applyAlignment="1" applyProtection="1">
      <alignment horizontal="right" vertical="center"/>
    </xf>
    <xf numFmtId="37" fontId="5" fillId="0" borderId="17" xfId="0" applyNumberFormat="1" applyFont="1" applyBorder="1" applyAlignment="1" applyProtection="1">
      <alignment horizontal="center" vertical="center" shrinkToFit="1"/>
    </xf>
    <xf numFmtId="0" fontId="5" fillId="0" borderId="0" xfId="0" applyFont="1"/>
    <xf numFmtId="0" fontId="5" fillId="0" borderId="0" xfId="0" applyFont="1" applyBorder="1"/>
    <xf numFmtId="37" fontId="5" fillId="0" borderId="19" xfId="0" applyNumberFormat="1" applyFont="1" applyBorder="1" applyAlignment="1" applyProtection="1">
      <alignment vertical="center"/>
    </xf>
    <xf numFmtId="37" fontId="5" fillId="0" borderId="2" xfId="0" applyNumberFormat="1" applyFont="1" applyBorder="1" applyAlignment="1" applyProtection="1">
      <alignment vertical="center"/>
    </xf>
    <xf numFmtId="0" fontId="5" fillId="0" borderId="19" xfId="0" applyFont="1" applyBorder="1" applyAlignment="1">
      <alignment vertical="center"/>
    </xf>
    <xf numFmtId="0" fontId="0" fillId="0" borderId="2" xfId="0" applyFont="1" applyBorder="1" applyAlignment="1"/>
    <xf numFmtId="37" fontId="5" fillId="0" borderId="1" xfId="0" applyNumberFormat="1" applyFont="1" applyBorder="1" applyProtection="1"/>
    <xf numFmtId="37" fontId="5" fillId="0" borderId="0" xfId="0" applyNumberFormat="1" applyFont="1" applyBorder="1" applyProtection="1"/>
    <xf numFmtId="0" fontId="5" fillId="0" borderId="1" xfId="0" applyFont="1" applyBorder="1"/>
    <xf numFmtId="0" fontId="6" fillId="0" borderId="0" xfId="0" applyFont="1" applyBorder="1" applyAlignment="1" applyProtection="1">
      <alignment horizontal="right" vertical="top"/>
    </xf>
    <xf numFmtId="37" fontId="11" fillId="0" borderId="2" xfId="0" applyNumberFormat="1" applyFont="1" applyBorder="1" applyAlignment="1" applyProtection="1">
      <alignment vertical="center"/>
    </xf>
    <xf numFmtId="0" fontId="6" fillId="0" borderId="0" xfId="0" applyFont="1" applyBorder="1" applyAlignment="1" applyProtection="1">
      <alignment horizontal="left" vertical="center"/>
    </xf>
    <xf numFmtId="38" fontId="5" fillId="0" borderId="0" xfId="1" applyFont="1" applyBorder="1"/>
    <xf numFmtId="3" fontId="5" fillId="0" borderId="0" xfId="1" applyNumberFormat="1" applyFont="1" applyBorder="1" applyAlignment="1">
      <alignment horizontal="right"/>
    </xf>
    <xf numFmtId="0" fontId="5" fillId="0" borderId="0" xfId="0" applyFont="1" applyBorder="1" applyAlignment="1">
      <alignment vertical="center"/>
    </xf>
    <xf numFmtId="0" fontId="11" fillId="0" borderId="0" xfId="0" applyFont="1" applyBorder="1" applyAlignment="1" applyProtection="1">
      <alignment vertical="center"/>
    </xf>
    <xf numFmtId="0" fontId="9" fillId="0" borderId="0" xfId="0" applyFont="1" applyAlignment="1">
      <alignment vertical="center"/>
    </xf>
    <xf numFmtId="0" fontId="11" fillId="0" borderId="2" xfId="0" applyFont="1" applyBorder="1" applyAlignment="1" applyProtection="1">
      <alignment vertical="center"/>
    </xf>
    <xf numFmtId="0" fontId="11" fillId="0" borderId="10" xfId="0" applyFont="1" applyBorder="1" applyAlignment="1" applyProtection="1">
      <alignment horizontal="right" vertical="center" indent="2"/>
    </xf>
    <xf numFmtId="38" fontId="11" fillId="0" borderId="2" xfId="1" applyFont="1" applyBorder="1" applyAlignment="1">
      <alignment vertical="center"/>
    </xf>
    <xf numFmtId="0" fontId="11" fillId="0" borderId="2" xfId="0" applyFont="1" applyBorder="1" applyAlignment="1">
      <alignment vertical="center"/>
    </xf>
    <xf numFmtId="37" fontId="0" fillId="0" borderId="15" xfId="0" applyNumberFormat="1" applyFont="1" applyBorder="1" applyProtection="1"/>
    <xf numFmtId="0" fontId="5" fillId="0" borderId="0" xfId="0" applyFont="1" applyAlignment="1">
      <alignment horizontal="left" vertical="top" wrapText="1"/>
    </xf>
    <xf numFmtId="0" fontId="5" fillId="0" borderId="30" xfId="0" applyFont="1" applyBorder="1" applyAlignment="1">
      <alignment vertical="center"/>
    </xf>
    <xf numFmtId="37" fontId="5" fillId="0" borderId="31" xfId="0" applyNumberFormat="1" applyFont="1" applyBorder="1" applyAlignment="1" applyProtection="1">
      <alignment horizontal="center"/>
    </xf>
    <xf numFmtId="37" fontId="6" fillId="0" borderId="0" xfId="0" applyNumberFormat="1" applyFont="1" applyFill="1" applyBorder="1" applyProtection="1"/>
    <xf numFmtId="37" fontId="15" fillId="0" borderId="2" xfId="0" applyNumberFormat="1" applyFont="1" applyFill="1" applyBorder="1" applyProtection="1"/>
    <xf numFmtId="41" fontId="5" fillId="0" borderId="7" xfId="0" applyNumberFormat="1" applyFont="1" applyFill="1" applyBorder="1" applyProtection="1"/>
    <xf numFmtId="41" fontId="5" fillId="0" borderId="2" xfId="0" applyNumberFormat="1" applyFont="1" applyFill="1" applyBorder="1" applyProtection="1"/>
    <xf numFmtId="0" fontId="0" fillId="0" borderId="2" xfId="0" applyFont="1" applyBorder="1" applyAlignment="1" applyProtection="1">
      <alignment horizontal="left"/>
    </xf>
    <xf numFmtId="0" fontId="0" fillId="0" borderId="0" xfId="0" applyFont="1" applyAlignment="1">
      <alignment horizontal="center"/>
    </xf>
    <xf numFmtId="0" fontId="0" fillId="0" borderId="0" xfId="0" applyFont="1" applyBorder="1" applyAlignment="1">
      <alignment horizontal="center"/>
    </xf>
    <xf numFmtId="0" fontId="3" fillId="0" borderId="0" xfId="0" applyFont="1" applyBorder="1" applyAlignment="1" applyProtection="1"/>
    <xf numFmtId="184" fontId="5" fillId="0" borderId="0" xfId="0" applyNumberFormat="1" applyFont="1" applyFill="1" applyBorder="1" applyAlignment="1" applyProtection="1">
      <alignment horizontal="right" vertical="center"/>
    </xf>
    <xf numFmtId="37" fontId="5" fillId="0" borderId="37" xfId="0" applyNumberFormat="1" applyFont="1" applyBorder="1" applyAlignment="1" applyProtection="1">
      <alignment horizontal="center"/>
    </xf>
    <xf numFmtId="41" fontId="5" fillId="0" borderId="0" xfId="0" applyNumberFormat="1" applyFont="1" applyFill="1" applyBorder="1" applyProtection="1"/>
    <xf numFmtId="41" fontId="5" fillId="0" borderId="8" xfId="0" applyNumberFormat="1" applyFont="1" applyFill="1" applyBorder="1" applyProtection="1"/>
    <xf numFmtId="0" fontId="0" fillId="0" borderId="0" xfId="0" applyFont="1" applyFill="1"/>
    <xf numFmtId="0" fontId="0" fillId="0" borderId="0" xfId="0" applyFont="1" applyFill="1" applyAlignment="1">
      <alignment horizontal="center"/>
    </xf>
    <xf numFmtId="37" fontId="0" fillId="0" borderId="15" xfId="0" applyNumberFormat="1" applyFont="1" applyFill="1" applyBorder="1" applyProtection="1"/>
    <xf numFmtId="37" fontId="5" fillId="0" borderId="2" xfId="0" applyNumberFormat="1" applyFont="1" applyBorder="1" applyAlignment="1" applyProtection="1">
      <alignment horizontal="right" vertical="center"/>
    </xf>
    <xf numFmtId="37" fontId="5" fillId="0" borderId="0" xfId="0" applyNumberFormat="1" applyFont="1" applyBorder="1" applyAlignment="1" applyProtection="1">
      <alignment horizontal="right" vertical="center"/>
    </xf>
    <xf numFmtId="0" fontId="5" fillId="0" borderId="0" xfId="0" applyFont="1" applyBorder="1" applyAlignment="1" applyProtection="1">
      <alignment horizontal="left" vertical="center"/>
    </xf>
    <xf numFmtId="0" fontId="0" fillId="0" borderId="0" xfId="0" applyFont="1" applyBorder="1" applyAlignment="1">
      <alignment vertical="center"/>
    </xf>
    <xf numFmtId="0" fontId="5" fillId="0" borderId="0" xfId="0" applyFont="1" applyFill="1" applyBorder="1" applyAlignment="1" applyProtection="1">
      <alignment horizontal="left" vertical="top"/>
    </xf>
    <xf numFmtId="0" fontId="3" fillId="0" borderId="0" xfId="0" applyFont="1" applyFill="1" applyBorder="1" applyAlignment="1" applyProtection="1">
      <alignment horizontal="left"/>
    </xf>
    <xf numFmtId="0" fontId="7" fillId="0" borderId="0" xfId="0" applyFont="1" applyFill="1" applyAlignment="1">
      <alignment horizontal="center"/>
    </xf>
    <xf numFmtId="41" fontId="5" fillId="0" borderId="0" xfId="0" applyNumberFormat="1" applyFont="1" applyFill="1" applyBorder="1" applyAlignment="1" applyProtection="1"/>
    <xf numFmtId="41" fontId="5" fillId="0" borderId="4" xfId="0" applyNumberFormat="1" applyFont="1" applyFill="1" applyBorder="1" applyAlignment="1" applyProtection="1"/>
    <xf numFmtId="0" fontId="0" fillId="0" borderId="24" xfId="0" applyFont="1" applyFill="1" applyBorder="1" applyAlignment="1" applyProtection="1">
      <alignment horizontal="left"/>
    </xf>
    <xf numFmtId="0" fontId="0" fillId="0" borderId="23" xfId="0" applyFont="1" applyFill="1" applyBorder="1" applyAlignment="1" applyProtection="1">
      <alignment horizontal="distributed" indent="1"/>
    </xf>
    <xf numFmtId="0" fontId="0" fillId="0" borderId="24" xfId="0" applyFont="1" applyFill="1" applyBorder="1" applyAlignment="1" applyProtection="1">
      <alignment horizontal="distributed" vertical="top" indent="1"/>
    </xf>
    <xf numFmtId="0" fontId="0" fillId="0" borderId="0" xfId="0" applyFont="1" applyBorder="1" applyAlignment="1" applyProtection="1"/>
    <xf numFmtId="37" fontId="5" fillId="0" borderId="10" xfId="0" applyNumberFormat="1" applyFont="1" applyBorder="1" applyAlignment="1" applyProtection="1">
      <alignment vertical="center"/>
    </xf>
    <xf numFmtId="37" fontId="5" fillId="0" borderId="6" xfId="0" applyNumberFormat="1" applyFont="1" applyBorder="1" applyAlignment="1" applyProtection="1">
      <alignment vertical="center"/>
    </xf>
    <xf numFmtId="0" fontId="0" fillId="0" borderId="32" xfId="0" applyFont="1" applyBorder="1" applyAlignment="1">
      <alignment horizontal="center" vertical="center" textRotation="255"/>
    </xf>
    <xf numFmtId="0" fontId="0" fillId="0" borderId="34" xfId="0" applyFont="1" applyBorder="1" applyAlignment="1">
      <alignment horizontal="center" vertical="center" textRotation="255"/>
    </xf>
    <xf numFmtId="177" fontId="11" fillId="0" borderId="4" xfId="0" applyNumberFormat="1" applyFont="1" applyFill="1" applyBorder="1" applyAlignment="1" applyProtection="1">
      <alignment horizontal="right" vertical="center"/>
    </xf>
    <xf numFmtId="177" fontId="11" fillId="0" borderId="11" xfId="0" applyNumberFormat="1" applyFont="1" applyFill="1" applyBorder="1" applyAlignment="1">
      <alignment horizontal="right" vertical="center"/>
    </xf>
    <xf numFmtId="37" fontId="11" fillId="0" borderId="4" xfId="0" applyNumberFormat="1" applyFont="1" applyFill="1" applyBorder="1" applyAlignment="1" applyProtection="1">
      <alignment horizontal="right" vertical="center"/>
    </xf>
    <xf numFmtId="0" fontId="11" fillId="0" borderId="4" xfId="0" applyFont="1" applyFill="1" applyBorder="1" applyAlignment="1">
      <alignment horizontal="right" vertical="center"/>
    </xf>
    <xf numFmtId="177" fontId="11" fillId="0" borderId="4" xfId="0" applyNumberFormat="1" applyFont="1" applyFill="1" applyBorder="1" applyAlignment="1">
      <alignment horizontal="right" vertical="center"/>
    </xf>
    <xf numFmtId="37" fontId="5" fillId="0" borderId="1" xfId="0" applyNumberFormat="1" applyFont="1" applyFill="1" applyBorder="1" applyAlignment="1" applyProtection="1">
      <alignment horizontal="right" vertical="center"/>
    </xf>
    <xf numFmtId="0" fontId="5" fillId="0" borderId="0" xfId="0" applyFont="1" applyFill="1" applyBorder="1" applyAlignment="1">
      <alignment horizontal="right" vertical="center"/>
    </xf>
    <xf numFmtId="177" fontId="5" fillId="0" borderId="0" xfId="0" applyNumberFormat="1" applyFont="1" applyFill="1" applyBorder="1" applyAlignment="1" applyProtection="1">
      <alignment horizontal="right" vertical="center"/>
    </xf>
    <xf numFmtId="177" fontId="5" fillId="0" borderId="0" xfId="0" applyNumberFormat="1" applyFont="1" applyFill="1" applyBorder="1" applyAlignment="1">
      <alignment horizontal="right" vertical="center"/>
    </xf>
    <xf numFmtId="37" fontId="11" fillId="0" borderId="3" xfId="0" applyNumberFormat="1" applyFont="1" applyFill="1" applyBorder="1" applyAlignment="1" applyProtection="1">
      <alignment horizontal="right" vertical="center"/>
    </xf>
    <xf numFmtId="37" fontId="5" fillId="0" borderId="0" xfId="0" applyNumberFormat="1" applyFont="1" applyFill="1" applyBorder="1" applyAlignment="1" applyProtection="1">
      <alignment horizontal="right" vertical="center"/>
    </xf>
    <xf numFmtId="177" fontId="5" fillId="0" borderId="2" xfId="0" applyNumberFormat="1" applyFont="1" applyFill="1" applyBorder="1" applyAlignment="1" applyProtection="1">
      <alignment horizontal="right" vertical="center"/>
    </xf>
    <xf numFmtId="177" fontId="5" fillId="0" borderId="2" xfId="0" applyNumberFormat="1" applyFont="1" applyFill="1" applyBorder="1" applyAlignment="1">
      <alignment horizontal="right" vertical="center"/>
    </xf>
    <xf numFmtId="37" fontId="5" fillId="0" borderId="19" xfId="0" applyNumberFormat="1" applyFont="1" applyFill="1" applyBorder="1" applyAlignment="1" applyProtection="1">
      <alignment horizontal="right" vertical="center"/>
    </xf>
    <xf numFmtId="0" fontId="5" fillId="0" borderId="2" xfId="0" applyFont="1" applyFill="1" applyBorder="1" applyAlignment="1">
      <alignment horizontal="right" vertical="center"/>
    </xf>
    <xf numFmtId="37" fontId="5" fillId="0" borderId="2" xfId="0" applyNumberFormat="1" applyFont="1" applyFill="1" applyBorder="1" applyAlignment="1" applyProtection="1">
      <alignment horizontal="right" vertical="center"/>
    </xf>
    <xf numFmtId="177" fontId="5" fillId="0" borderId="12" xfId="0" applyNumberFormat="1" applyFont="1" applyFill="1" applyBorder="1" applyAlignment="1" applyProtection="1">
      <alignment horizontal="right" vertical="center"/>
    </xf>
    <xf numFmtId="177" fontId="5" fillId="0" borderId="12" xfId="0" applyNumberFormat="1" applyFont="1" applyFill="1" applyBorder="1" applyAlignment="1">
      <alignment horizontal="right" vertical="center"/>
    </xf>
    <xf numFmtId="177" fontId="5" fillId="0" borderId="14" xfId="0" applyNumberFormat="1" applyFont="1" applyFill="1" applyBorder="1" applyAlignment="1">
      <alignment horizontal="right" vertical="center"/>
    </xf>
    <xf numFmtId="0" fontId="0" fillId="0" borderId="0" xfId="0" applyFont="1" applyBorder="1" applyAlignment="1" applyProtection="1">
      <alignment horizontal="left" vertical="top"/>
    </xf>
    <xf numFmtId="0" fontId="5" fillId="0" borderId="28" xfId="0" applyFont="1" applyBorder="1" applyAlignment="1">
      <alignment vertical="center"/>
    </xf>
    <xf numFmtId="37" fontId="6" fillId="0" borderId="0" xfId="0" applyNumberFormat="1" applyFont="1" applyFill="1" applyBorder="1" applyAlignment="1" applyProtection="1"/>
    <xf numFmtId="0" fontId="0" fillId="0" borderId="0" xfId="0" applyFont="1" applyBorder="1" applyAlignment="1" applyProtection="1">
      <alignment vertical="center"/>
    </xf>
    <xf numFmtId="0" fontId="6" fillId="0" borderId="0" xfId="0" applyFont="1" applyBorder="1" applyAlignment="1" applyProtection="1">
      <alignment vertical="center" wrapText="1"/>
    </xf>
    <xf numFmtId="0" fontId="6" fillId="0" borderId="0" xfId="0" applyFont="1" applyBorder="1" applyAlignment="1" applyProtection="1">
      <alignment vertical="center"/>
    </xf>
    <xf numFmtId="37" fontId="12" fillId="0" borderId="0" xfId="0" applyNumberFormat="1" applyFont="1" applyBorder="1" applyAlignment="1" applyProtection="1">
      <alignment vertical="top" wrapText="1"/>
    </xf>
    <xf numFmtId="0" fontId="9" fillId="0" borderId="0" xfId="0" applyFont="1" applyFill="1" applyBorder="1"/>
    <xf numFmtId="41" fontId="5" fillId="0" borderId="2" xfId="0" applyNumberFormat="1" applyFont="1" applyFill="1" applyBorder="1" applyAlignment="1" applyProtection="1">
      <alignment horizontal="center"/>
    </xf>
    <xf numFmtId="41" fontId="5" fillId="0" borderId="0" xfId="0" applyNumberFormat="1" applyFont="1" applyFill="1" applyBorder="1" applyAlignment="1" applyProtection="1">
      <alignment horizontal="center"/>
    </xf>
    <xf numFmtId="37" fontId="5" fillId="0" borderId="17" xfId="0" applyNumberFormat="1" applyFont="1" applyFill="1" applyBorder="1" applyAlignment="1" applyProtection="1">
      <alignment horizontal="center" vertical="center"/>
    </xf>
    <xf numFmtId="41" fontId="5" fillId="0" borderId="4" xfId="0" applyNumberFormat="1" applyFont="1" applyFill="1" applyBorder="1" applyAlignment="1" applyProtection="1">
      <alignment horizontal="center"/>
    </xf>
    <xf numFmtId="41" fontId="5" fillId="0" borderId="7" xfId="0" applyNumberFormat="1" applyFont="1" applyFill="1" applyBorder="1" applyAlignment="1" applyProtection="1">
      <alignment horizontal="center"/>
    </xf>
    <xf numFmtId="0" fontId="5" fillId="0" borderId="11" xfId="0" applyNumberFormat="1" applyFont="1" applyFill="1" applyBorder="1" applyAlignment="1" applyProtection="1"/>
    <xf numFmtId="37" fontId="0" fillId="0" borderId="0" xfId="0" applyNumberFormat="1" applyFill="1" applyBorder="1" applyProtection="1"/>
    <xf numFmtId="0" fontId="5" fillId="0" borderId="20" xfId="0" applyFont="1" applyFill="1" applyBorder="1" applyAlignment="1" applyProtection="1">
      <alignment horizontal="center" vertical="center"/>
    </xf>
    <xf numFmtId="38" fontId="15" fillId="0" borderId="0" xfId="1" applyFont="1" applyFill="1" applyAlignment="1">
      <alignment vertical="center"/>
    </xf>
    <xf numFmtId="0" fontId="0" fillId="0" borderId="35" xfId="0" applyFont="1" applyBorder="1" applyAlignment="1">
      <alignment horizontal="center" vertical="center"/>
    </xf>
    <xf numFmtId="0" fontId="0" fillId="0" borderId="35" xfId="0" applyFont="1" applyBorder="1" applyAlignment="1">
      <alignment vertical="center" textRotation="255"/>
    </xf>
    <xf numFmtId="0" fontId="0" fillId="0" borderId="35" xfId="0" applyFont="1" applyBorder="1" applyAlignment="1" applyProtection="1">
      <alignment vertical="center" textRotation="255"/>
    </xf>
    <xf numFmtId="0" fontId="5" fillId="0" borderId="21" xfId="0" applyFont="1" applyFill="1" applyBorder="1" applyAlignment="1" applyProtection="1">
      <alignment horizontal="distributed" vertical="center"/>
    </xf>
    <xf numFmtId="0" fontId="6" fillId="0" borderId="37" xfId="0" applyFont="1" applyFill="1" applyBorder="1" applyAlignment="1" applyProtection="1">
      <alignment horizontal="distributed" vertical="center"/>
    </xf>
    <xf numFmtId="0" fontId="6" fillId="0" borderId="16" xfId="0" applyFont="1" applyFill="1" applyBorder="1" applyAlignment="1" applyProtection="1">
      <alignment horizontal="distributed" vertical="center"/>
    </xf>
    <xf numFmtId="37" fontId="5" fillId="0" borderId="3" xfId="0" applyNumberFormat="1" applyFont="1" applyBorder="1" applyProtection="1"/>
    <xf numFmtId="38" fontId="5" fillId="0" borderId="0" xfId="1" applyFont="1" applyBorder="1" applyAlignment="1" applyProtection="1">
      <alignment horizontal="right" vertical="center"/>
    </xf>
    <xf numFmtId="182" fontId="5" fillId="0" borderId="0" xfId="1" applyNumberFormat="1" applyFont="1" applyFill="1" applyAlignment="1">
      <alignment vertical="center"/>
    </xf>
    <xf numFmtId="38" fontId="5" fillId="0" borderId="0" xfId="1" applyFont="1" applyFill="1" applyAlignment="1">
      <alignment vertical="center"/>
    </xf>
    <xf numFmtId="38" fontId="5" fillId="0" borderId="1" xfId="1" applyFont="1" applyFill="1" applyBorder="1" applyAlignment="1">
      <alignment vertical="center"/>
    </xf>
    <xf numFmtId="0" fontId="6" fillId="0" borderId="15" xfId="0" applyFont="1" applyFill="1" applyBorder="1" applyAlignment="1" applyProtection="1">
      <alignment horizontal="right"/>
    </xf>
    <xf numFmtId="41" fontId="5" fillId="0" borderId="19" xfId="0" applyNumberFormat="1" applyFont="1" applyFill="1" applyBorder="1" applyProtection="1"/>
    <xf numFmtId="41" fontId="5" fillId="0" borderId="1" xfId="0" applyNumberFormat="1" applyFont="1" applyFill="1" applyBorder="1" applyProtection="1"/>
    <xf numFmtId="41" fontId="5" fillId="0" borderId="27" xfId="0" applyNumberFormat="1" applyFont="1" applyFill="1" applyBorder="1" applyProtection="1"/>
    <xf numFmtId="0" fontId="5" fillId="0" borderId="7" xfId="0" applyFont="1" applyFill="1" applyBorder="1" applyAlignment="1" applyProtection="1">
      <alignment horizontal="center"/>
    </xf>
    <xf numFmtId="41" fontId="5" fillId="0" borderId="16" xfId="0" applyNumberFormat="1" applyFont="1" applyFill="1" applyBorder="1" applyProtection="1"/>
    <xf numFmtId="0" fontId="12" fillId="0" borderId="7" xfId="0" applyFont="1" applyFill="1" applyBorder="1" applyAlignment="1" applyProtection="1">
      <alignment horizontal="center"/>
    </xf>
    <xf numFmtId="41" fontId="5" fillId="0" borderId="4" xfId="0" applyNumberFormat="1" applyFont="1" applyFill="1" applyBorder="1" applyProtection="1"/>
    <xf numFmtId="41" fontId="5" fillId="0" borderId="3" xfId="0" applyNumberFormat="1" applyFont="1" applyFill="1" applyBorder="1" applyProtection="1"/>
    <xf numFmtId="0" fontId="0" fillId="0" borderId="0" xfId="0" applyFont="1" applyFill="1" applyAlignment="1">
      <alignment vertical="center"/>
    </xf>
    <xf numFmtId="0" fontId="6" fillId="0" borderId="0" xfId="0" applyFont="1" applyFill="1" applyBorder="1" applyAlignment="1" applyProtection="1">
      <alignment horizontal="left" vertical="top"/>
    </xf>
    <xf numFmtId="0" fontId="3" fillId="0" borderId="0" xfId="0" applyFont="1" applyFill="1"/>
    <xf numFmtId="0" fontId="3" fillId="0" borderId="0" xfId="0" applyFont="1" applyFill="1" applyBorder="1"/>
    <xf numFmtId="0" fontId="3" fillId="0" borderId="0" xfId="0" applyFont="1" applyFill="1" applyBorder="1" applyAlignment="1" applyProtection="1">
      <alignment horizontal="right"/>
    </xf>
    <xf numFmtId="37" fontId="3" fillId="0" borderId="0" xfId="0" applyNumberFormat="1" applyFont="1" applyFill="1" applyBorder="1" applyProtection="1"/>
    <xf numFmtId="38" fontId="15" fillId="0" borderId="19" xfId="1" applyFont="1" applyFill="1" applyBorder="1"/>
    <xf numFmtId="38" fontId="6" fillId="0" borderId="1" xfId="1" applyFont="1" applyFill="1" applyBorder="1"/>
    <xf numFmtId="0" fontId="9" fillId="0" borderId="0" xfId="0" applyFont="1" applyFill="1" applyBorder="1" applyAlignment="1" applyProtection="1">
      <alignment horizontal="right"/>
    </xf>
    <xf numFmtId="37" fontId="9" fillId="0" borderId="0" xfId="0" applyNumberFormat="1" applyFont="1" applyFill="1" applyBorder="1" applyProtection="1"/>
    <xf numFmtId="0" fontId="5" fillId="0" borderId="16" xfId="0" applyFont="1" applyFill="1" applyBorder="1" applyAlignment="1" applyProtection="1">
      <alignment horizontal="center"/>
    </xf>
    <xf numFmtId="0" fontId="0" fillId="0" borderId="0" xfId="0" applyFill="1" applyBorder="1" applyAlignment="1" applyProtection="1">
      <alignment horizontal="left"/>
    </xf>
    <xf numFmtId="37" fontId="5" fillId="0" borderId="1" xfId="0" applyNumberFormat="1" applyFont="1" applyFill="1" applyBorder="1" applyAlignment="1" applyProtection="1"/>
    <xf numFmtId="37" fontId="5" fillId="0" borderId="3" xfId="0" applyNumberFormat="1" applyFont="1" applyFill="1" applyBorder="1" applyAlignment="1" applyProtection="1"/>
    <xf numFmtId="37" fontId="5" fillId="0" borderId="9" xfId="0" applyNumberFormat="1" applyFont="1" applyFill="1" applyBorder="1" applyAlignment="1" applyProtection="1"/>
    <xf numFmtId="37" fontId="5" fillId="0" borderId="7" xfId="0" applyNumberFormat="1" applyFont="1" applyFill="1" applyBorder="1" applyAlignment="1" applyProtection="1"/>
    <xf numFmtId="37" fontId="5" fillId="0" borderId="16" xfId="0" applyNumberFormat="1" applyFont="1" applyFill="1" applyBorder="1" applyAlignment="1" applyProtection="1"/>
    <xf numFmtId="37" fontId="5" fillId="0" borderId="6" xfId="0" applyNumberFormat="1" applyFont="1" applyFill="1" applyBorder="1" applyAlignment="1" applyProtection="1"/>
    <xf numFmtId="37" fontId="5" fillId="0" borderId="0" xfId="0" applyNumberFormat="1" applyFont="1" applyFill="1" applyBorder="1" applyAlignment="1" applyProtection="1"/>
    <xf numFmtId="37" fontId="5" fillId="0" borderId="5" xfId="0" applyNumberFormat="1" applyFont="1" applyFill="1" applyBorder="1" applyAlignment="1" applyProtection="1"/>
    <xf numFmtId="37" fontId="5" fillId="0" borderId="4" xfId="0" applyNumberFormat="1" applyFont="1" applyFill="1" applyBorder="1" applyAlignment="1" applyProtection="1"/>
    <xf numFmtId="0" fontId="7" fillId="0" borderId="2" xfId="0" applyFont="1" applyFill="1" applyBorder="1" applyAlignment="1" applyProtection="1"/>
    <xf numFmtId="0" fontId="0" fillId="0" borderId="21" xfId="0" applyFont="1" applyFill="1" applyBorder="1" applyAlignment="1" applyProtection="1">
      <alignment horizontal="distributed" vertical="top" indent="1"/>
    </xf>
    <xf numFmtId="0" fontId="0" fillId="0" borderId="24" xfId="0" applyFont="1" applyFill="1" applyBorder="1" applyAlignment="1" applyProtection="1">
      <alignment horizontal="distributed" indent="1"/>
    </xf>
    <xf numFmtId="0" fontId="0" fillId="0" borderId="22" xfId="0" applyFont="1" applyFill="1" applyBorder="1" applyAlignment="1" applyProtection="1">
      <alignment horizontal="distributed" vertical="top" indent="1"/>
    </xf>
    <xf numFmtId="177" fontId="11" fillId="0" borderId="16" xfId="0" applyNumberFormat="1" applyFont="1" applyFill="1" applyBorder="1" applyAlignment="1" applyProtection="1">
      <alignment horizontal="right" vertical="center"/>
    </xf>
    <xf numFmtId="0" fontId="6" fillId="0" borderId="0" xfId="0" applyFont="1" applyBorder="1" applyAlignment="1" applyProtection="1">
      <alignment horizontal="right"/>
    </xf>
    <xf numFmtId="0" fontId="5" fillId="0" borderId="0" xfId="0" applyFont="1" applyFill="1" applyBorder="1" applyAlignment="1" applyProtection="1">
      <alignment horizontal="left" vertical="center"/>
    </xf>
    <xf numFmtId="0" fontId="7" fillId="0" borderId="0" xfId="0" applyFont="1" applyBorder="1" applyAlignment="1" applyProtection="1">
      <alignment horizontal="left"/>
    </xf>
    <xf numFmtId="49"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right" vertical="center"/>
    </xf>
    <xf numFmtId="0" fontId="6" fillId="0" borderId="2" xfId="0" applyFont="1" applyBorder="1" applyAlignment="1" applyProtection="1">
      <alignment horizontal="right"/>
    </xf>
    <xf numFmtId="37" fontId="6" fillId="0" borderId="0" xfId="0" applyNumberFormat="1" applyFont="1" applyFill="1" applyBorder="1" applyAlignment="1" applyProtection="1">
      <alignment horizontal="right"/>
    </xf>
    <xf numFmtId="0" fontId="0" fillId="0" borderId="26" xfId="0" applyFont="1" applyFill="1" applyBorder="1" applyAlignment="1" applyProtection="1">
      <alignment horizontal="center" vertical="center"/>
    </xf>
    <xf numFmtId="0" fontId="0" fillId="0" borderId="0" xfId="0" applyFont="1" applyFill="1" applyBorder="1" applyAlignment="1" applyProtection="1">
      <alignment horizontal="center"/>
    </xf>
    <xf numFmtId="0" fontId="7" fillId="0" borderId="0" xfId="0" applyFont="1" applyFill="1" applyBorder="1" applyAlignment="1" applyProtection="1">
      <alignment horizontal="left"/>
    </xf>
    <xf numFmtId="37" fontId="6" fillId="0" borderId="15" xfId="0" applyNumberFormat="1" applyFont="1" applyBorder="1" applyAlignment="1" applyProtection="1">
      <alignment horizontal="right"/>
    </xf>
    <xf numFmtId="0" fontId="6" fillId="0" borderId="0" xfId="0" applyFont="1" applyFill="1" applyBorder="1" applyAlignment="1" applyProtection="1">
      <alignment horizontal="right"/>
    </xf>
    <xf numFmtId="0" fontId="5" fillId="0" borderId="26" xfId="0" applyFont="1" applyBorder="1" applyAlignment="1" applyProtection="1">
      <alignment horizontal="center" vertical="center"/>
    </xf>
    <xf numFmtId="0" fontId="5" fillId="0" borderId="16" xfId="0" applyFont="1" applyBorder="1" applyAlignment="1" applyProtection="1">
      <alignment horizontal="center" vertical="center"/>
    </xf>
    <xf numFmtId="0" fontId="0" fillId="0" borderId="0" xfId="0" applyFont="1" applyFill="1" applyBorder="1" applyAlignment="1">
      <alignment vertical="center"/>
    </xf>
    <xf numFmtId="0" fontId="0" fillId="0" borderId="7" xfId="0" applyFont="1" applyBorder="1" applyAlignment="1" applyProtection="1">
      <alignment horizontal="center"/>
    </xf>
    <xf numFmtId="37" fontId="5" fillId="0" borderId="0" xfId="0" applyNumberFormat="1" applyFont="1" applyBorder="1" applyAlignment="1" applyProtection="1">
      <alignment horizontal="right"/>
    </xf>
    <xf numFmtId="37" fontId="5" fillId="0" borderId="0" xfId="0" applyNumberFormat="1" applyFont="1" applyFill="1" applyBorder="1" applyAlignment="1" applyProtection="1">
      <alignment horizontal="right"/>
    </xf>
    <xf numFmtId="0" fontId="5" fillId="0" borderId="26" xfId="0" applyFont="1" applyFill="1" applyBorder="1" applyAlignment="1" applyProtection="1">
      <alignment horizontal="center" vertical="center"/>
    </xf>
    <xf numFmtId="37" fontId="5" fillId="0" borderId="3" xfId="0" applyNumberFormat="1" applyFont="1" applyFill="1" applyBorder="1" applyAlignment="1" applyProtection="1">
      <alignment horizontal="right"/>
    </xf>
    <xf numFmtId="37" fontId="5" fillId="0" borderId="4" xfId="0" applyNumberFormat="1" applyFont="1" applyFill="1" applyBorder="1" applyAlignment="1" applyProtection="1">
      <alignment horizontal="right"/>
    </xf>
    <xf numFmtId="37" fontId="5" fillId="0" borderId="1" xfId="0" applyNumberFormat="1" applyFont="1" applyFill="1" applyBorder="1" applyAlignment="1" applyProtection="1">
      <alignment horizontal="right"/>
    </xf>
    <xf numFmtId="41" fontId="5" fillId="0" borderId="0" xfId="0" applyNumberFormat="1" applyFont="1" applyFill="1" applyBorder="1" applyAlignment="1" applyProtection="1">
      <alignment horizontal="right"/>
    </xf>
    <xf numFmtId="37" fontId="5" fillId="0" borderId="0" xfId="0" applyNumberFormat="1" applyFont="1" applyFill="1" applyBorder="1" applyAlignment="1" applyProtection="1">
      <alignment horizontal="center"/>
    </xf>
    <xf numFmtId="37" fontId="5" fillId="0" borderId="4" xfId="0" applyNumberFormat="1" applyFont="1" applyFill="1" applyBorder="1" applyAlignment="1" applyProtection="1">
      <alignment horizontal="center"/>
    </xf>
    <xf numFmtId="37" fontId="5" fillId="0" borderId="16" xfId="0" applyNumberFormat="1" applyFont="1" applyFill="1" applyBorder="1" applyAlignment="1" applyProtection="1">
      <alignment horizontal="right"/>
    </xf>
    <xf numFmtId="37" fontId="5" fillId="0" borderId="7" xfId="0" applyNumberFormat="1" applyFont="1" applyFill="1" applyBorder="1" applyAlignment="1" applyProtection="1">
      <alignment horizontal="right"/>
    </xf>
    <xf numFmtId="37" fontId="5" fillId="0" borderId="2" xfId="0" applyNumberFormat="1" applyFont="1" applyFill="1" applyBorder="1" applyAlignment="1" applyProtection="1">
      <alignment horizontal="right"/>
    </xf>
    <xf numFmtId="0" fontId="0" fillId="0" borderId="7" xfId="0" applyFont="1" applyBorder="1" applyAlignment="1">
      <alignment horizontal="center" vertical="center"/>
    </xf>
    <xf numFmtId="0" fontId="5" fillId="0" borderId="7" xfId="0" applyFont="1" applyBorder="1" applyAlignment="1" applyProtection="1">
      <alignment horizontal="center" vertical="center"/>
    </xf>
    <xf numFmtId="0" fontId="5" fillId="0" borderId="27" xfId="0" applyFont="1" applyBorder="1" applyAlignment="1" applyProtection="1">
      <alignment horizontal="center" vertical="center"/>
    </xf>
    <xf numFmtId="37" fontId="5" fillId="0" borderId="0" xfId="0" applyNumberFormat="1" applyFont="1" applyBorder="1" applyAlignment="1" applyProtection="1">
      <alignment horizontal="center"/>
    </xf>
    <xf numFmtId="0" fontId="5" fillId="0" borderId="29" xfId="0" applyFont="1" applyBorder="1" applyAlignment="1" applyProtection="1">
      <alignment horizontal="center" vertical="center"/>
    </xf>
    <xf numFmtId="0" fontId="5" fillId="0" borderId="17" xfId="0" applyFont="1" applyBorder="1" applyAlignment="1" applyProtection="1">
      <alignment horizontal="center" vertical="center"/>
    </xf>
    <xf numFmtId="0" fontId="0" fillId="0" borderId="0" xfId="0" applyFont="1" applyBorder="1" applyAlignment="1" applyProtection="1">
      <alignment horizontal="center" vertical="center"/>
    </xf>
    <xf numFmtId="37" fontId="5" fillId="0" borderId="0" xfId="0" applyNumberFormat="1" applyFont="1" applyBorder="1" applyAlignment="1" applyProtection="1"/>
    <xf numFmtId="0" fontId="6" fillId="0" borderId="15" xfId="0" applyFont="1" applyBorder="1" applyAlignment="1" applyProtection="1">
      <alignment horizontal="right" vertical="top"/>
    </xf>
    <xf numFmtId="0" fontId="5" fillId="0" borderId="0" xfId="0" applyFont="1" applyBorder="1" applyAlignment="1" applyProtection="1">
      <alignment horizontal="right" vertical="center" indent="2"/>
    </xf>
    <xf numFmtId="0" fontId="5" fillId="0" borderId="6" xfId="0" applyFont="1" applyBorder="1" applyAlignment="1" applyProtection="1">
      <alignment horizontal="right" vertical="center" indent="2"/>
    </xf>
    <xf numFmtId="0" fontId="5" fillId="0" borderId="6" xfId="0" applyFont="1" applyBorder="1" applyAlignment="1">
      <alignment horizontal="right" vertical="center" indent="2"/>
    </xf>
    <xf numFmtId="0" fontId="0" fillId="0" borderId="15" xfId="0" applyFont="1" applyBorder="1" applyAlignment="1">
      <alignment vertical="center"/>
    </xf>
    <xf numFmtId="0" fontId="0" fillId="0" borderId="25" xfId="0" applyFont="1" applyBorder="1" applyAlignment="1">
      <alignment vertical="center"/>
    </xf>
    <xf numFmtId="0" fontId="0" fillId="0" borderId="7" xfId="0" applyFont="1" applyBorder="1" applyAlignment="1">
      <alignment vertical="center"/>
    </xf>
    <xf numFmtId="0" fontId="0" fillId="0" borderId="9" xfId="0" applyFont="1" applyBorder="1" applyAlignment="1">
      <alignment vertical="center"/>
    </xf>
    <xf numFmtId="37" fontId="0" fillId="0" borderId="4" xfId="0" applyNumberFormat="1" applyFont="1" applyFill="1" applyBorder="1" applyAlignment="1" applyProtection="1">
      <alignment horizontal="left" vertical="center"/>
    </xf>
    <xf numFmtId="37" fontId="0" fillId="0" borderId="0" xfId="0" applyNumberFormat="1" applyFont="1" applyFill="1" applyBorder="1" applyAlignment="1" applyProtection="1">
      <alignment horizontal="left" vertical="center"/>
    </xf>
    <xf numFmtId="0" fontId="0" fillId="0" borderId="7" xfId="0" applyFont="1" applyFill="1" applyBorder="1" applyAlignment="1" applyProtection="1">
      <alignment horizontal="center"/>
    </xf>
    <xf numFmtId="0" fontId="6" fillId="0" borderId="15" xfId="0" applyFont="1" applyFill="1" applyBorder="1" applyAlignment="1" applyProtection="1">
      <alignment horizontal="left" vertical="top"/>
    </xf>
    <xf numFmtId="0" fontId="5" fillId="0" borderId="6" xfId="0" applyFont="1" applyFill="1" applyBorder="1" applyAlignment="1" applyProtection="1">
      <alignment horizontal="distributed" vertical="center"/>
    </xf>
    <xf numFmtId="0" fontId="5" fillId="0" borderId="16" xfId="0" applyFont="1" applyFill="1" applyBorder="1" applyAlignment="1" applyProtection="1">
      <alignment horizontal="distributed" vertical="center"/>
    </xf>
    <xf numFmtId="0" fontId="0" fillId="0" borderId="0" xfId="0" applyFont="1" applyAlignment="1"/>
    <xf numFmtId="0" fontId="0" fillId="0" borderId="0" xfId="0" applyFont="1" applyBorder="1" applyAlignment="1"/>
    <xf numFmtId="37" fontId="0" fillId="0" borderId="0" xfId="0" applyNumberFormat="1" applyFont="1" applyBorder="1" applyAlignment="1" applyProtection="1"/>
    <xf numFmtId="177" fontId="0" fillId="0" borderId="0" xfId="0" applyNumberFormat="1" applyFont="1" applyBorder="1" applyAlignment="1" applyProtection="1"/>
    <xf numFmtId="177" fontId="0" fillId="0" borderId="0" xfId="0" applyNumberFormat="1" applyFont="1" applyBorder="1" applyAlignment="1" applyProtection="1">
      <alignment horizontal="right"/>
    </xf>
    <xf numFmtId="0" fontId="0" fillId="0" borderId="0" xfId="0" applyFont="1" applyBorder="1" applyAlignment="1" applyProtection="1">
      <alignment horizontal="left"/>
    </xf>
    <xf numFmtId="37" fontId="0" fillId="0" borderId="14" xfId="0" applyNumberFormat="1" applyFont="1" applyFill="1" applyBorder="1" applyAlignment="1" applyProtection="1">
      <alignment horizontal="left"/>
    </xf>
    <xf numFmtId="0" fontId="0" fillId="0" borderId="2" xfId="0" applyFont="1" applyFill="1" applyBorder="1" applyAlignment="1"/>
    <xf numFmtId="0" fontId="0" fillId="0" borderId="2" xfId="0" applyFont="1" applyFill="1" applyBorder="1" applyAlignment="1">
      <alignment horizontal="center"/>
    </xf>
    <xf numFmtId="0" fontId="0" fillId="0" borderId="2" xfId="0" applyFont="1" applyBorder="1" applyAlignment="1">
      <alignment horizontal="center"/>
    </xf>
    <xf numFmtId="37" fontId="0" fillId="0" borderId="12" xfId="0" applyNumberFormat="1" applyFont="1" applyFill="1" applyBorder="1" applyAlignment="1" applyProtection="1">
      <alignment horizontal="left"/>
    </xf>
    <xf numFmtId="0" fontId="0" fillId="0" borderId="0" xfId="0" applyFont="1" applyFill="1" applyBorder="1" applyAlignment="1"/>
    <xf numFmtId="178" fontId="0" fillId="0" borderId="0" xfId="0" applyNumberFormat="1" applyFont="1" applyFill="1" applyBorder="1" applyAlignment="1">
      <alignment vertical="center"/>
    </xf>
    <xf numFmtId="37" fontId="0" fillId="0" borderId="12" xfId="0" applyNumberFormat="1" applyFont="1" applyFill="1" applyBorder="1" applyAlignment="1" applyProtection="1"/>
    <xf numFmtId="176" fontId="0" fillId="0" borderId="0" xfId="0" applyNumberFormat="1" applyFont="1" applyAlignment="1"/>
    <xf numFmtId="0" fontId="0" fillId="0" borderId="0" xfId="0" applyFont="1" applyBorder="1" applyAlignment="1">
      <alignment horizontal="center" vertical="center"/>
    </xf>
    <xf numFmtId="0" fontId="0" fillId="0" borderId="1" xfId="0" applyFont="1" applyBorder="1" applyAlignment="1" applyProtection="1">
      <alignment horizontal="distributed" vertical="center"/>
    </xf>
    <xf numFmtId="176" fontId="0" fillId="0" borderId="11" xfId="0" applyNumberFormat="1" applyFont="1" applyFill="1" applyBorder="1" applyAlignment="1" applyProtection="1">
      <alignment horizontal="left"/>
    </xf>
    <xf numFmtId="176" fontId="0" fillId="0" borderId="4" xfId="0" applyNumberFormat="1" applyFont="1" applyFill="1" applyBorder="1" applyAlignment="1" applyProtection="1">
      <alignment horizontal="left" vertical="center"/>
    </xf>
    <xf numFmtId="37" fontId="0" fillId="0" borderId="3" xfId="0" applyNumberFormat="1" applyFont="1" applyBorder="1" applyAlignment="1" applyProtection="1">
      <alignment horizontal="distributed" vertical="center"/>
    </xf>
    <xf numFmtId="0" fontId="0" fillId="0" borderId="32" xfId="0" applyFont="1" applyBorder="1" applyAlignment="1"/>
    <xf numFmtId="176" fontId="0" fillId="0" borderId="13" xfId="0" applyNumberFormat="1" applyFont="1" applyFill="1" applyBorder="1" applyAlignment="1" applyProtection="1">
      <alignment horizontal="left"/>
    </xf>
    <xf numFmtId="0" fontId="0" fillId="0" borderId="7" xfId="0" applyFont="1" applyBorder="1" applyAlignment="1"/>
    <xf numFmtId="0" fontId="0" fillId="0" borderId="8" xfId="0" applyFont="1" applyBorder="1" applyAlignment="1">
      <alignment horizontal="center" vertical="center"/>
    </xf>
    <xf numFmtId="176" fontId="0" fillId="0" borderId="12" xfId="0" applyNumberFormat="1" applyFont="1" applyFill="1" applyBorder="1" applyAlignment="1" applyProtection="1">
      <alignment horizontal="left"/>
    </xf>
    <xf numFmtId="176" fontId="0" fillId="0" borderId="0" xfId="0" applyNumberFormat="1" applyFont="1" applyFill="1" applyBorder="1" applyAlignment="1" applyProtection="1">
      <alignment horizontal="left" vertical="center"/>
    </xf>
    <xf numFmtId="37" fontId="0" fillId="0" borderId="11" xfId="0" applyNumberFormat="1" applyFont="1" applyFill="1" applyBorder="1" applyAlignment="1" applyProtection="1">
      <alignment horizontal="left"/>
    </xf>
    <xf numFmtId="0" fontId="0" fillId="0" borderId="4" xfId="0" applyFont="1" applyBorder="1" applyAlignment="1"/>
    <xf numFmtId="0" fontId="0" fillId="0" borderId="4" xfId="0" applyFont="1" applyBorder="1" applyAlignment="1" applyProtection="1">
      <alignment horizontal="left"/>
    </xf>
    <xf numFmtId="0" fontId="0" fillId="0" borderId="4" xfId="0" applyFont="1" applyBorder="1" applyAlignment="1" applyProtection="1">
      <alignment horizontal="center"/>
    </xf>
    <xf numFmtId="0" fontId="0" fillId="0" borderId="0" xfId="0" applyFont="1" applyFill="1" applyAlignment="1"/>
    <xf numFmtId="0" fontId="5" fillId="0" borderId="32" xfId="0" applyFont="1" applyFill="1" applyBorder="1" applyAlignment="1" applyProtection="1">
      <alignment horizontal="distributed" vertical="center"/>
    </xf>
    <xf numFmtId="38" fontId="5" fillId="0" borderId="0" xfId="1" applyFont="1" applyFill="1" applyBorder="1" applyAlignment="1"/>
    <xf numFmtId="37" fontId="5" fillId="0" borderId="7" xfId="0" applyNumberFormat="1" applyFont="1" applyFill="1" applyBorder="1" applyAlignment="1" applyProtection="1">
      <alignment horizontal="center"/>
    </xf>
    <xf numFmtId="0" fontId="6" fillId="0" borderId="18" xfId="0" applyFont="1" applyFill="1" applyBorder="1" applyAlignment="1" applyProtection="1">
      <alignment horizontal="center" vertical="distributed" textRotation="255" wrapText="1"/>
    </xf>
    <xf numFmtId="0" fontId="6" fillId="0" borderId="16" xfId="0" applyFont="1" applyFill="1" applyBorder="1" applyAlignment="1" applyProtection="1">
      <alignment horizontal="center" vertical="distributed" textRotation="255" wrapText="1"/>
    </xf>
    <xf numFmtId="0" fontId="5" fillId="0" borderId="16" xfId="0" applyFont="1" applyFill="1" applyBorder="1" applyAlignment="1" applyProtection="1">
      <alignment horizontal="center" vertical="distributed" textRotation="255" wrapText="1"/>
    </xf>
    <xf numFmtId="0" fontId="5" fillId="0" borderId="7" xfId="0" applyFont="1" applyFill="1" applyBorder="1" applyAlignment="1" applyProtection="1">
      <alignment horizontal="center" vertical="distributed" textRotation="255" wrapText="1"/>
    </xf>
    <xf numFmtId="0" fontId="6" fillId="0" borderId="17" xfId="0" applyFont="1" applyFill="1" applyBorder="1" applyAlignment="1" applyProtection="1">
      <alignment horizontal="center" vertical="distributed" textRotation="255" wrapText="1"/>
    </xf>
    <xf numFmtId="0" fontId="5" fillId="0" borderId="17" xfId="0" applyFont="1" applyFill="1" applyBorder="1" applyAlignment="1" applyProtection="1">
      <alignment horizontal="center" vertical="distributed" textRotation="255" wrapText="1"/>
    </xf>
    <xf numFmtId="0" fontId="5" fillId="0" borderId="17" xfId="0" applyFont="1" applyFill="1" applyBorder="1" applyAlignment="1" applyProtection="1">
      <alignment horizontal="center" vertical="distributed" textRotation="255"/>
    </xf>
    <xf numFmtId="0" fontId="5" fillId="0" borderId="16" xfId="0" applyFont="1" applyFill="1" applyBorder="1" applyAlignment="1" applyProtection="1">
      <alignment horizontal="center" vertical="distributed" textRotation="255"/>
    </xf>
    <xf numFmtId="0" fontId="6" fillId="0" borderId="16" xfId="0" applyFont="1" applyFill="1" applyBorder="1" applyAlignment="1" applyProtection="1">
      <alignment horizontal="center" vertical="distributed" textRotation="255"/>
    </xf>
    <xf numFmtId="0" fontId="6" fillId="0" borderId="16" xfId="0" applyFont="1" applyBorder="1" applyAlignment="1" applyProtection="1">
      <alignment horizontal="center" vertical="distributed" textRotation="255"/>
    </xf>
    <xf numFmtId="37" fontId="0" fillId="0" borderId="15" xfId="0" applyNumberFormat="1" applyFont="1" applyFill="1" applyBorder="1" applyAlignment="1" applyProtection="1"/>
    <xf numFmtId="0" fontId="0" fillId="0" borderId="15" xfId="0" applyFont="1" applyFill="1" applyBorder="1" applyAlignment="1"/>
    <xf numFmtId="177" fontId="5" fillId="0" borderId="7" xfId="0" applyNumberFormat="1" applyFont="1" applyFill="1" applyBorder="1" applyAlignment="1" applyProtection="1">
      <alignment horizontal="center" vertical="center"/>
    </xf>
    <xf numFmtId="37" fontId="0" fillId="0" borderId="0" xfId="0" applyNumberFormat="1" applyFont="1" applyFill="1" applyBorder="1" applyAlignment="1" applyProtection="1"/>
    <xf numFmtId="37" fontId="5" fillId="0" borderId="16" xfId="0" applyNumberFormat="1" applyFont="1" applyFill="1" applyBorder="1" applyAlignment="1" applyProtection="1">
      <alignment horizontal="distributed" vertical="center"/>
    </xf>
    <xf numFmtId="0" fontId="6" fillId="0" borderId="18" xfId="0" applyFont="1" applyBorder="1" applyAlignment="1" applyProtection="1">
      <alignment horizontal="center" vertical="distributed" textRotation="255" wrapText="1"/>
    </xf>
    <xf numFmtId="0" fontId="6" fillId="0" borderId="16" xfId="0" applyFont="1" applyBorder="1" applyAlignment="1" applyProtection="1">
      <alignment horizontal="center" vertical="distributed" textRotation="255" wrapText="1"/>
    </xf>
    <xf numFmtId="0" fontId="5" fillId="0" borderId="16" xfId="0" applyFont="1" applyBorder="1" applyAlignment="1" applyProtection="1">
      <alignment horizontal="center" vertical="distributed" textRotation="255" wrapText="1"/>
    </xf>
    <xf numFmtId="0" fontId="5" fillId="0" borderId="21" xfId="0" applyFont="1" applyFill="1" applyBorder="1" applyAlignment="1" applyProtection="1">
      <alignment horizontal="center" vertical="distributed" textRotation="255" wrapText="1"/>
    </xf>
    <xf numFmtId="0" fontId="5" fillId="0" borderId="21" xfId="0" applyFont="1" applyBorder="1" applyAlignment="1" applyProtection="1">
      <alignment horizontal="center" vertical="distributed" textRotation="255"/>
    </xf>
    <xf numFmtId="0" fontId="5" fillId="0" borderId="16" xfId="0" applyFont="1" applyBorder="1" applyAlignment="1" applyProtection="1">
      <alignment horizontal="center" vertical="distributed" textRotation="255"/>
    </xf>
    <xf numFmtId="0" fontId="0" fillId="0" borderId="20" xfId="0" applyFont="1" applyBorder="1" applyAlignment="1"/>
    <xf numFmtId="37" fontId="0" fillId="0" borderId="0" xfId="0" applyNumberFormat="1" applyFont="1" applyBorder="1" applyAlignment="1"/>
    <xf numFmtId="37" fontId="0" fillId="0" borderId="0" xfId="0" applyNumberFormat="1" applyFont="1" applyFill="1" applyBorder="1" applyAlignment="1"/>
    <xf numFmtId="0" fontId="0" fillId="0" borderId="15" xfId="0" applyFont="1" applyBorder="1" applyAlignment="1"/>
    <xf numFmtId="0" fontId="0" fillId="0" borderId="5" xfId="0" applyFont="1" applyFill="1" applyBorder="1" applyAlignment="1"/>
    <xf numFmtId="0" fontId="0" fillId="0" borderId="9" xfId="0" applyFont="1" applyFill="1" applyBorder="1" applyAlignment="1"/>
    <xf numFmtId="0" fontId="0" fillId="0" borderId="7" xfId="0" applyFont="1" applyFill="1" applyBorder="1" applyAlignment="1"/>
    <xf numFmtId="0" fontId="0" fillId="0" borderId="25" xfId="0" applyFont="1" applyFill="1" applyBorder="1" applyAlignment="1"/>
    <xf numFmtId="177" fontId="0" fillId="0" borderId="0" xfId="0" applyNumberFormat="1" applyFont="1" applyFill="1" applyBorder="1" applyAlignment="1" applyProtection="1"/>
    <xf numFmtId="37" fontId="18" fillId="0" borderId="0" xfId="0" applyNumberFormat="1" applyFont="1" applyFill="1" applyBorder="1" applyAlignment="1" applyProtection="1"/>
    <xf numFmtId="0" fontId="18" fillId="0" borderId="0" xfId="0" applyFont="1" applyFill="1" applyBorder="1" applyAlignment="1"/>
    <xf numFmtId="41" fontId="0" fillId="0" borderId="0" xfId="0" applyNumberFormat="1" applyFont="1" applyFill="1" applyBorder="1" applyAlignment="1" applyProtection="1"/>
    <xf numFmtId="41" fontId="0" fillId="0" borderId="55" xfId="0" applyNumberFormat="1" applyFont="1" applyFill="1" applyBorder="1" applyAlignment="1" applyProtection="1">
      <alignment horizontal="right"/>
    </xf>
    <xf numFmtId="41" fontId="0" fillId="0" borderId="19" xfId="0" applyNumberFormat="1" applyFont="1" applyFill="1" applyBorder="1" applyAlignment="1" applyProtection="1">
      <alignment horizontal="right"/>
    </xf>
    <xf numFmtId="41" fontId="0" fillId="0" borderId="56" xfId="0" applyNumberFormat="1" applyFont="1" applyFill="1" applyBorder="1" applyAlignment="1" applyProtection="1">
      <alignment horizontal="right"/>
    </xf>
    <xf numFmtId="41" fontId="0" fillId="0" borderId="1" xfId="0" applyNumberFormat="1" applyFont="1" applyFill="1" applyBorder="1" applyAlignment="1" applyProtection="1">
      <alignment horizontal="right"/>
    </xf>
    <xf numFmtId="41" fontId="0" fillId="0" borderId="57" xfId="0" applyNumberFormat="1" applyFont="1" applyFill="1" applyBorder="1" applyAlignment="1" applyProtection="1">
      <alignment horizontal="right"/>
    </xf>
    <xf numFmtId="0" fontId="0" fillId="0" borderId="0" xfId="0" applyFont="1" applyFill="1" applyBorder="1" applyAlignment="1" applyProtection="1">
      <alignment vertical="center"/>
    </xf>
    <xf numFmtId="41" fontId="0" fillId="0" borderId="0" xfId="0" applyNumberFormat="1" applyFont="1" applyBorder="1" applyAlignment="1" applyProtection="1"/>
    <xf numFmtId="0" fontId="0" fillId="0" borderId="27" xfId="0" applyFont="1" applyBorder="1" applyAlignment="1" applyProtection="1">
      <alignment horizontal="center" vertical="center"/>
    </xf>
    <xf numFmtId="0" fontId="0" fillId="0" borderId="9" xfId="0" applyFont="1" applyBorder="1" applyAlignment="1">
      <alignment horizontal="center"/>
    </xf>
    <xf numFmtId="0" fontId="0" fillId="0" borderId="7" xfId="0" applyFont="1" applyBorder="1" applyAlignment="1">
      <alignment horizontal="center"/>
    </xf>
    <xf numFmtId="0" fontId="6" fillId="0" borderId="0" xfId="0" applyFont="1" applyAlignment="1"/>
    <xf numFmtId="0" fontId="12" fillId="0" borderId="0" xfId="0" applyFont="1" applyAlignment="1"/>
    <xf numFmtId="0" fontId="0" fillId="0" borderId="34" xfId="0" applyFont="1" applyFill="1" applyBorder="1" applyAlignment="1">
      <alignment horizontal="center" vertical="center" textRotation="255"/>
    </xf>
    <xf numFmtId="0" fontId="0" fillId="0" borderId="32" xfId="0" applyFont="1" applyFill="1" applyBorder="1" applyAlignment="1">
      <alignment horizontal="center" vertical="center" textRotation="255"/>
    </xf>
    <xf numFmtId="42" fontId="5" fillId="0" borderId="0" xfId="0" applyNumberFormat="1" applyFont="1" applyFill="1" applyBorder="1" applyAlignment="1" applyProtection="1">
      <alignment horizontal="right" vertical="center"/>
    </xf>
    <xf numFmtId="0" fontId="0" fillId="0" borderId="35" xfId="0" applyFont="1" applyFill="1" applyBorder="1" applyAlignment="1">
      <alignment horizontal="center" vertical="center"/>
    </xf>
    <xf numFmtId="0" fontId="0" fillId="0" borderId="35" xfId="0" applyFont="1" applyFill="1" applyBorder="1" applyAlignment="1">
      <alignment vertical="center" textRotation="255"/>
    </xf>
    <xf numFmtId="0" fontId="0" fillId="0" borderId="35" xfId="0" applyFont="1" applyFill="1" applyBorder="1" applyAlignment="1" applyProtection="1">
      <alignment vertical="center" textRotation="255"/>
    </xf>
    <xf numFmtId="0" fontId="0" fillId="0" borderId="5" xfId="0" applyFont="1" applyBorder="1" applyAlignment="1"/>
    <xf numFmtId="37" fontId="0" fillId="0" borderId="4" xfId="0" applyNumberFormat="1" applyFont="1" applyBorder="1" applyAlignment="1" applyProtection="1">
      <alignment horizontal="left" vertical="center"/>
    </xf>
    <xf numFmtId="37" fontId="0" fillId="0" borderId="5" xfId="0" applyNumberFormat="1" applyFont="1" applyBorder="1" applyAlignment="1" applyProtection="1">
      <alignment horizontal="left"/>
    </xf>
    <xf numFmtId="176" fontId="0" fillId="0" borderId="0" xfId="0" applyNumberFormat="1" applyFont="1" applyBorder="1" applyAlignment="1" applyProtection="1">
      <alignment horizontal="left" vertical="center"/>
    </xf>
    <xf numFmtId="176" fontId="0" fillId="0" borderId="6" xfId="0" applyNumberFormat="1" applyFont="1" applyBorder="1" applyAlignment="1" applyProtection="1">
      <alignment horizontal="left"/>
    </xf>
    <xf numFmtId="0" fontId="0" fillId="0" borderId="6" xfId="0" applyFont="1" applyBorder="1" applyAlignment="1"/>
    <xf numFmtId="0" fontId="0" fillId="0" borderId="9" xfId="0" applyFont="1" applyBorder="1" applyAlignment="1"/>
    <xf numFmtId="176" fontId="0" fillId="0" borderId="9" xfId="0" applyNumberFormat="1" applyFont="1" applyBorder="1" applyAlignment="1" applyProtection="1">
      <alignment horizontal="left"/>
    </xf>
    <xf numFmtId="176" fontId="0" fillId="0" borderId="4" xfId="0" applyNumberFormat="1" applyFont="1" applyBorder="1" applyAlignment="1" applyProtection="1">
      <alignment horizontal="left" vertical="center"/>
    </xf>
    <xf numFmtId="176" fontId="0" fillId="0" borderId="5" xfId="0" applyNumberFormat="1" applyFont="1" applyBorder="1" applyAlignment="1" applyProtection="1">
      <alignment horizontal="left"/>
    </xf>
    <xf numFmtId="37" fontId="0" fillId="0" borderId="0" xfId="0" applyNumberFormat="1" applyFont="1" applyBorder="1" applyAlignment="1" applyProtection="1">
      <alignment horizontal="left" vertical="center"/>
    </xf>
    <xf numFmtId="37" fontId="0" fillId="0" borderId="6" xfId="0" applyNumberFormat="1" applyFont="1" applyBorder="1" applyAlignment="1" applyProtection="1">
      <alignment horizontal="left"/>
    </xf>
    <xf numFmtId="37" fontId="0" fillId="0" borderId="6" xfId="0" applyNumberFormat="1" applyFont="1" applyBorder="1" applyAlignment="1" applyProtection="1"/>
    <xf numFmtId="0" fontId="0" fillId="0" borderId="2" xfId="0" applyFont="1" applyBorder="1" applyAlignment="1" applyProtection="1">
      <alignment horizontal="center" vertical="center"/>
    </xf>
    <xf numFmtId="0" fontId="0" fillId="0" borderId="2" xfId="0" applyFont="1" applyBorder="1" applyAlignment="1">
      <alignment horizontal="center" vertical="center"/>
    </xf>
    <xf numFmtId="0" fontId="0" fillId="0" borderId="10" xfId="0" applyFont="1" applyBorder="1" applyAlignment="1"/>
    <xf numFmtId="37" fontId="0" fillId="0" borderId="10" xfId="0" applyNumberFormat="1" applyFont="1" applyBorder="1" applyAlignment="1" applyProtection="1">
      <alignment horizontal="left"/>
    </xf>
    <xf numFmtId="37" fontId="0" fillId="0" borderId="0" xfId="0" applyNumberFormat="1" applyFont="1" applyAlignment="1"/>
    <xf numFmtId="178" fontId="0" fillId="0" borderId="0" xfId="0" applyNumberFormat="1" applyFont="1" applyAlignment="1"/>
    <xf numFmtId="37" fontId="0" fillId="0" borderId="15" xfId="0" applyNumberFormat="1" applyFont="1" applyBorder="1" applyAlignment="1" applyProtection="1"/>
    <xf numFmtId="0" fontId="0" fillId="0" borderId="25" xfId="0" applyFont="1" applyBorder="1" applyAlignment="1"/>
    <xf numFmtId="0" fontId="6" fillId="0" borderId="0" xfId="0" applyFont="1" applyBorder="1" applyAlignment="1"/>
    <xf numFmtId="0" fontId="5" fillId="0" borderId="15" xfId="0" applyFont="1" applyBorder="1" applyAlignment="1"/>
    <xf numFmtId="0" fontId="5" fillId="0" borderId="25" xfId="0" applyFont="1" applyBorder="1" applyAlignment="1"/>
    <xf numFmtId="37" fontId="11" fillId="0" borderId="3" xfId="0" applyNumberFormat="1" applyFont="1" applyBorder="1" applyAlignment="1" applyProtection="1"/>
    <xf numFmtId="37" fontId="11" fillId="0" borderId="4" xfId="0" applyNumberFormat="1" applyFont="1" applyBorder="1" applyAlignment="1" applyProtection="1"/>
    <xf numFmtId="177" fontId="11" fillId="0" borderId="4" xfId="0" applyNumberFormat="1" applyFont="1" applyBorder="1" applyAlignment="1" applyProtection="1"/>
    <xf numFmtId="37" fontId="3" fillId="0" borderId="0" xfId="0" applyNumberFormat="1" applyFont="1" applyBorder="1" applyAlignment="1" applyProtection="1"/>
    <xf numFmtId="0" fontId="3" fillId="0" borderId="0" xfId="0" applyFont="1" applyAlignment="1"/>
    <xf numFmtId="37" fontId="11" fillId="0" borderId="1" xfId="0" applyNumberFormat="1" applyFont="1" applyBorder="1" applyAlignment="1" applyProtection="1"/>
    <xf numFmtId="37" fontId="11" fillId="0" borderId="0" xfId="0" applyNumberFormat="1" applyFont="1" applyBorder="1" applyAlignment="1" applyProtection="1"/>
    <xf numFmtId="177" fontId="11" fillId="0" borderId="0" xfId="0" applyNumberFormat="1" applyFont="1" applyBorder="1" applyAlignment="1" applyProtection="1"/>
    <xf numFmtId="0" fontId="3" fillId="0" borderId="0" xfId="0" applyFont="1" applyBorder="1" applyAlignment="1"/>
    <xf numFmtId="38" fontId="5" fillId="0" borderId="0" xfId="1" applyFont="1" applyFill="1" applyBorder="1" applyAlignment="1">
      <alignment vertical="center"/>
    </xf>
    <xf numFmtId="182" fontId="5" fillId="0" borderId="0" xfId="1" applyNumberFormat="1" applyFont="1" applyFill="1" applyBorder="1" applyAlignment="1">
      <alignment vertical="center"/>
    </xf>
    <xf numFmtId="177" fontId="0" fillId="0" borderId="15" xfId="0" applyNumberFormat="1" applyFont="1" applyBorder="1" applyAlignment="1" applyProtection="1"/>
    <xf numFmtId="0" fontId="5" fillId="0" borderId="0" xfId="0" applyFont="1" applyAlignment="1"/>
    <xf numFmtId="0" fontId="5" fillId="0" borderId="0" xfId="0" applyFont="1" applyBorder="1" applyAlignment="1"/>
    <xf numFmtId="177" fontId="0" fillId="0" borderId="32" xfId="0" applyNumberFormat="1" applyFont="1" applyFill="1" applyBorder="1" applyAlignment="1" applyProtection="1">
      <alignment horizontal="right" vertical="center"/>
    </xf>
    <xf numFmtId="0" fontId="7" fillId="0" borderId="0" xfId="0" applyFont="1" applyBorder="1" applyAlignment="1" applyProtection="1">
      <alignment horizontal="left"/>
    </xf>
    <xf numFmtId="49" fontId="5" fillId="0" borderId="0" xfId="0" applyNumberFormat="1" applyFont="1" applyFill="1" applyBorder="1" applyAlignment="1" applyProtection="1">
      <alignment vertical="center"/>
    </xf>
    <xf numFmtId="49" fontId="5"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horizontal="right" vertical="center"/>
    </xf>
    <xf numFmtId="0" fontId="5" fillId="0" borderId="0" xfId="0" applyFont="1" applyFill="1" applyBorder="1" applyAlignment="1" applyProtection="1">
      <alignment horizontal="center" vertical="center"/>
    </xf>
    <xf numFmtId="37" fontId="0" fillId="0" borderId="32" xfId="0" applyNumberFormat="1" applyFont="1" applyFill="1" applyBorder="1" applyAlignment="1" applyProtection="1">
      <alignment horizontal="right" vertical="center"/>
    </xf>
    <xf numFmtId="0" fontId="0" fillId="0" borderId="0" xfId="0" applyFont="1" applyFill="1" applyBorder="1" applyAlignment="1">
      <alignment horizontal="right" vertical="center"/>
    </xf>
    <xf numFmtId="37" fontId="0" fillId="0" borderId="0" xfId="0" applyNumberFormat="1" applyFont="1" applyFill="1" applyBorder="1" applyAlignment="1" applyProtection="1">
      <alignment horizontal="right" vertical="center"/>
    </xf>
    <xf numFmtId="179" fontId="0" fillId="0" borderId="0" xfId="0" applyNumberFormat="1" applyFont="1" applyFill="1" applyBorder="1" applyAlignment="1" applyProtection="1">
      <alignment horizontal="center" vertical="center"/>
    </xf>
    <xf numFmtId="179" fontId="0" fillId="0" borderId="2" xfId="0" applyNumberFormat="1" applyFont="1" applyFill="1" applyBorder="1" applyAlignment="1" applyProtection="1">
      <alignment horizontal="center" vertical="center"/>
    </xf>
    <xf numFmtId="0" fontId="8" fillId="0" borderId="0" xfId="0" applyFont="1" applyAlignment="1">
      <alignment horizontal="center"/>
    </xf>
    <xf numFmtId="0" fontId="10" fillId="0" borderId="0" xfId="0" applyFont="1" applyFill="1" applyAlignment="1">
      <alignment horizontal="left"/>
    </xf>
    <xf numFmtId="0" fontId="0" fillId="0" borderId="0" xfId="0" applyFont="1" applyFill="1" applyBorder="1" applyAlignment="1" applyProtection="1">
      <alignment horizontal="left" vertical="top" wrapText="1"/>
    </xf>
    <xf numFmtId="0" fontId="0" fillId="0" borderId="0" xfId="0" applyFont="1" applyFill="1" applyBorder="1" applyAlignment="1" applyProtection="1">
      <alignment horizontal="left" vertical="top"/>
    </xf>
    <xf numFmtId="0" fontId="5" fillId="0" borderId="0" xfId="0" applyFont="1" applyFill="1" applyBorder="1" applyAlignment="1" applyProtection="1">
      <alignment horizontal="right" vertical="center" wrapText="1"/>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horizontal="left" vertical="center" wrapText="1"/>
    </xf>
    <xf numFmtId="0" fontId="6" fillId="0" borderId="0" xfId="0" applyFont="1" applyBorder="1" applyAlignment="1" applyProtection="1">
      <alignment horizontal="right"/>
    </xf>
    <xf numFmtId="0" fontId="6" fillId="0" borderId="15" xfId="0" applyFont="1" applyBorder="1" applyAlignment="1" applyProtection="1">
      <alignment horizontal="right"/>
    </xf>
    <xf numFmtId="0" fontId="0" fillId="0" borderId="0" xfId="0" applyFont="1" applyBorder="1" applyAlignment="1" applyProtection="1">
      <alignment horizontal="center" vertical="center"/>
    </xf>
    <xf numFmtId="178" fontId="0" fillId="0" borderId="32" xfId="0" applyNumberFormat="1" applyFont="1" applyFill="1" applyBorder="1" applyAlignment="1" applyProtection="1">
      <alignment horizontal="right" vertical="center"/>
    </xf>
    <xf numFmtId="178" fontId="0" fillId="0" borderId="0" xfId="0" applyNumberFormat="1" applyFont="1" applyFill="1" applyBorder="1" applyAlignment="1">
      <alignment horizontal="right" vertical="center"/>
    </xf>
    <xf numFmtId="178" fontId="0" fillId="0" borderId="32" xfId="0" applyNumberFormat="1" applyFont="1" applyFill="1" applyBorder="1" applyAlignment="1">
      <alignment horizontal="right" vertical="center"/>
    </xf>
    <xf numFmtId="176" fontId="0" fillId="0" borderId="0" xfId="0" applyNumberFormat="1" applyFont="1" applyFill="1" applyBorder="1" applyAlignment="1" applyProtection="1">
      <alignment horizontal="left" vertical="center"/>
    </xf>
    <xf numFmtId="37" fontId="0" fillId="0" borderId="0" xfId="0" applyNumberFormat="1" applyFont="1" applyFill="1" applyBorder="1" applyAlignment="1" applyProtection="1">
      <alignment horizontal="left" vertical="center"/>
    </xf>
    <xf numFmtId="0" fontId="0" fillId="0" borderId="2" xfId="0" applyFont="1" applyFill="1" applyBorder="1" applyAlignment="1">
      <alignment horizontal="left" vertical="center"/>
    </xf>
    <xf numFmtId="0" fontId="0" fillId="0" borderId="0" xfId="0" applyFont="1" applyFill="1" applyBorder="1" applyAlignment="1">
      <alignment horizontal="left" vertical="center"/>
    </xf>
    <xf numFmtId="178" fontId="0" fillId="0" borderId="0"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6" fillId="0" borderId="2" xfId="0" applyFont="1" applyBorder="1" applyAlignment="1" applyProtection="1">
      <alignment horizontal="right"/>
    </xf>
    <xf numFmtId="177" fontId="0" fillId="0" borderId="33" xfId="0" applyNumberFormat="1" applyFont="1" applyFill="1" applyBorder="1" applyAlignment="1" applyProtection="1">
      <alignment horizontal="right" vertical="center"/>
    </xf>
    <xf numFmtId="179" fontId="0" fillId="0" borderId="7" xfId="0" applyNumberFormat="1" applyFont="1" applyFill="1" applyBorder="1" applyAlignment="1" applyProtection="1">
      <alignment horizontal="center" vertical="center"/>
    </xf>
    <xf numFmtId="176" fontId="0" fillId="0" borderId="7" xfId="0" applyNumberFormat="1" applyFont="1" applyFill="1" applyBorder="1" applyAlignment="1" applyProtection="1">
      <alignment horizontal="left" vertical="center"/>
    </xf>
    <xf numFmtId="0" fontId="0" fillId="0" borderId="38" xfId="0" applyFont="1" applyFill="1" applyBorder="1" applyAlignment="1" applyProtection="1">
      <alignment horizontal="center" vertical="center"/>
    </xf>
    <xf numFmtId="0" fontId="0" fillId="0" borderId="30"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37" fontId="0" fillId="0" borderId="40" xfId="0" applyNumberFormat="1" applyFont="1" applyFill="1" applyBorder="1" applyAlignment="1" applyProtection="1">
      <alignment horizontal="right" vertical="center" wrapText="1"/>
    </xf>
    <xf numFmtId="37" fontId="0" fillId="0" borderId="4" xfId="0" applyNumberFormat="1" applyFont="1" applyFill="1" applyBorder="1" applyAlignment="1" applyProtection="1">
      <alignment horizontal="right" vertical="center"/>
    </xf>
    <xf numFmtId="38" fontId="0" fillId="0" borderId="40" xfId="1" applyFont="1" applyFill="1" applyBorder="1" applyAlignment="1" applyProtection="1">
      <alignment horizontal="right" vertical="center"/>
    </xf>
    <xf numFmtId="38" fontId="0" fillId="0" borderId="4" xfId="1" applyFont="1" applyFill="1" applyBorder="1" applyAlignment="1" applyProtection="1">
      <alignment horizontal="right" vertical="center"/>
    </xf>
    <xf numFmtId="38" fontId="0" fillId="0" borderId="32" xfId="1" applyFont="1" applyFill="1" applyBorder="1" applyAlignment="1" applyProtection="1">
      <alignment horizontal="right" vertical="center"/>
    </xf>
    <xf numFmtId="38" fontId="0" fillId="0" borderId="0" xfId="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2" xfId="0" applyFont="1" applyFill="1" applyBorder="1" applyAlignment="1">
      <alignment horizontal="center" vertical="center"/>
    </xf>
    <xf numFmtId="0" fontId="0" fillId="0" borderId="7" xfId="0" applyFont="1" applyBorder="1" applyAlignment="1" applyProtection="1">
      <alignment horizontal="center"/>
    </xf>
    <xf numFmtId="0" fontId="0" fillId="0" borderId="0" xfId="0" applyFont="1" applyFill="1" applyBorder="1" applyAlignment="1" applyProtection="1">
      <alignment horizontal="center" vertical="center"/>
    </xf>
    <xf numFmtId="0" fontId="0" fillId="0" borderId="2" xfId="0" applyFont="1" applyFill="1" applyBorder="1" applyAlignment="1" applyProtection="1">
      <alignment horizontal="center" vertical="center"/>
    </xf>
    <xf numFmtId="0" fontId="0" fillId="0" borderId="40" xfId="0" applyFont="1" applyBorder="1" applyAlignment="1" applyProtection="1">
      <alignment horizontal="center" vertical="center" textRotation="255"/>
    </xf>
    <xf numFmtId="0" fontId="0" fillId="0" borderId="32" xfId="0" applyFont="1" applyBorder="1" applyAlignment="1">
      <alignment horizontal="center" vertical="center" textRotation="255"/>
    </xf>
    <xf numFmtId="0" fontId="0" fillId="0" borderId="34" xfId="0" applyFont="1" applyBorder="1" applyAlignment="1">
      <alignment horizontal="center" vertical="center" textRotation="255"/>
    </xf>
    <xf numFmtId="0" fontId="0" fillId="0" borderId="2" xfId="0" applyFont="1" applyBorder="1" applyAlignment="1" applyProtection="1">
      <alignment horizontal="center" vertical="center"/>
    </xf>
    <xf numFmtId="37" fontId="0" fillId="0" borderId="0" xfId="0" applyNumberFormat="1" applyFont="1" applyBorder="1" applyAlignment="1" applyProtection="1">
      <alignment horizontal="center" vertical="center"/>
    </xf>
    <xf numFmtId="0" fontId="0" fillId="0" borderId="1" xfId="0" applyFont="1" applyBorder="1" applyAlignment="1" applyProtection="1">
      <alignment horizontal="distributed" vertical="center"/>
    </xf>
    <xf numFmtId="0" fontId="0" fillId="0" borderId="16" xfId="0" applyFont="1" applyBorder="1" applyAlignment="1">
      <alignment horizontal="distributed" vertical="center"/>
    </xf>
    <xf numFmtId="0" fontId="0" fillId="0" borderId="1" xfId="0" applyFont="1" applyBorder="1" applyAlignment="1">
      <alignment vertical="center"/>
    </xf>
    <xf numFmtId="0" fontId="0" fillId="0" borderId="19" xfId="0" applyFont="1" applyBorder="1" applyAlignment="1">
      <alignment vertical="center"/>
    </xf>
    <xf numFmtId="0" fontId="0" fillId="0" borderId="0" xfId="0" applyFont="1" applyBorder="1" applyAlignment="1">
      <alignment horizontal="center" vertical="center"/>
    </xf>
    <xf numFmtId="0" fontId="0" fillId="0" borderId="4" xfId="0" applyFont="1" applyBorder="1" applyAlignment="1">
      <alignment horizontal="center" vertical="center"/>
    </xf>
    <xf numFmtId="0" fontId="0" fillId="0" borderId="0" xfId="0" applyFont="1" applyBorder="1" applyAlignment="1" applyProtection="1">
      <alignment horizontal="center"/>
    </xf>
    <xf numFmtId="0" fontId="0" fillId="0" borderId="38" xfId="0" applyFont="1" applyBorder="1" applyAlignment="1" applyProtection="1">
      <alignment horizontal="center" vertical="center"/>
    </xf>
    <xf numFmtId="0" fontId="0" fillId="0" borderId="30" xfId="0" applyFont="1" applyBorder="1" applyAlignment="1" applyProtection="1">
      <alignment horizontal="center" vertical="center"/>
    </xf>
    <xf numFmtId="0" fontId="0" fillId="0" borderId="33" xfId="0" applyFont="1" applyBorder="1" applyAlignment="1">
      <alignment horizontal="center" vertical="center" textRotation="255"/>
    </xf>
    <xf numFmtId="37" fontId="0" fillId="0" borderId="1" xfId="0" applyNumberFormat="1" applyFont="1" applyFill="1" applyBorder="1" applyAlignment="1" applyProtection="1">
      <alignment horizontal="right" vertical="center" wrapText="1"/>
    </xf>
    <xf numFmtId="0" fontId="0" fillId="0" borderId="0" xfId="0" applyFont="1" applyBorder="1" applyAlignment="1">
      <alignment horizontal="right" vertical="center"/>
    </xf>
    <xf numFmtId="0" fontId="0" fillId="0" borderId="7" xfId="0" applyFont="1" applyBorder="1" applyAlignment="1">
      <alignment horizontal="right" vertical="center"/>
    </xf>
    <xf numFmtId="0" fontId="0" fillId="0" borderId="0" xfId="0" applyFont="1" applyBorder="1" applyAlignment="1">
      <alignment horizontal="left" vertical="center"/>
    </xf>
    <xf numFmtId="0" fontId="0" fillId="0" borderId="7" xfId="0" applyFont="1" applyBorder="1" applyAlignment="1">
      <alignment horizontal="left" vertical="center"/>
    </xf>
    <xf numFmtId="0" fontId="6" fillId="0" borderId="2" xfId="0" applyFont="1" applyFill="1" applyBorder="1" applyAlignment="1" applyProtection="1">
      <alignment horizontal="right"/>
    </xf>
    <xf numFmtId="0" fontId="5" fillId="0" borderId="26" xfId="0" applyFont="1" applyFill="1" applyBorder="1" applyAlignment="1" applyProtection="1">
      <alignment horizontal="center"/>
    </xf>
    <xf numFmtId="0" fontId="5" fillId="0" borderId="30" xfId="0" applyFont="1" applyFill="1" applyBorder="1" applyAlignment="1" applyProtection="1">
      <alignment horizontal="center"/>
    </xf>
    <xf numFmtId="0" fontId="5" fillId="0" borderId="28" xfId="0" applyFont="1" applyFill="1" applyBorder="1" applyAlignment="1" applyProtection="1">
      <alignment horizontal="center"/>
    </xf>
    <xf numFmtId="0" fontId="5" fillId="0" borderId="26" xfId="0" applyFont="1" applyBorder="1" applyAlignment="1" applyProtection="1">
      <alignment horizontal="center"/>
    </xf>
    <xf numFmtId="0" fontId="5" fillId="0" borderId="30" xfId="0" applyFont="1" applyBorder="1" applyAlignment="1" applyProtection="1">
      <alignment horizontal="center"/>
    </xf>
    <xf numFmtId="0" fontId="5" fillId="0" borderId="28" xfId="0" applyFont="1" applyBorder="1" applyAlignment="1" applyProtection="1">
      <alignment horizontal="center"/>
    </xf>
    <xf numFmtId="37" fontId="6" fillId="0" borderId="0" xfId="0" applyNumberFormat="1" applyFont="1" applyFill="1" applyBorder="1" applyAlignment="1" applyProtection="1">
      <alignment horizontal="right"/>
    </xf>
    <xf numFmtId="37" fontId="6" fillId="0" borderId="15" xfId="0" applyNumberFormat="1" applyFont="1" applyFill="1" applyBorder="1" applyAlignment="1" applyProtection="1">
      <alignment horizontal="right"/>
    </xf>
    <xf numFmtId="0" fontId="5" fillId="0" borderId="34" xfId="0" applyFont="1" applyFill="1" applyBorder="1" applyAlignment="1" applyProtection="1">
      <alignment horizontal="distributed" vertical="center"/>
    </xf>
    <xf numFmtId="0" fontId="5" fillId="0" borderId="10" xfId="0" applyFont="1" applyFill="1" applyBorder="1" applyAlignment="1" applyProtection="1">
      <alignment horizontal="distributed" vertical="center"/>
    </xf>
    <xf numFmtId="0" fontId="6" fillId="0" borderId="15" xfId="0" applyFont="1" applyBorder="1" applyAlignment="1" applyProtection="1">
      <alignment horizontal="right" shrinkToFit="1"/>
    </xf>
    <xf numFmtId="0" fontId="0" fillId="0" borderId="15" xfId="0" applyFont="1" applyBorder="1" applyAlignment="1">
      <alignment horizontal="right" shrinkToFit="1"/>
    </xf>
    <xf numFmtId="37" fontId="0" fillId="0" borderId="36" xfId="0" applyNumberFormat="1" applyFont="1" applyFill="1" applyBorder="1" applyAlignment="1" applyProtection="1">
      <alignment horizontal="center" vertical="center" textRotation="255"/>
    </xf>
    <xf numFmtId="37" fontId="0" fillId="0" borderId="35" xfId="0" applyNumberFormat="1" applyFont="1" applyFill="1" applyBorder="1" applyAlignment="1" applyProtection="1">
      <alignment horizontal="center" vertical="center" textRotation="255"/>
    </xf>
    <xf numFmtId="37" fontId="0" fillId="0" borderId="45" xfId="0" applyNumberFormat="1" applyFont="1" applyFill="1" applyBorder="1" applyAlignment="1" applyProtection="1">
      <alignment horizontal="center" vertical="center" textRotation="255"/>
    </xf>
    <xf numFmtId="37" fontId="0" fillId="0" borderId="46" xfId="0" applyNumberFormat="1" applyFont="1" applyFill="1" applyBorder="1" applyAlignment="1" applyProtection="1">
      <alignment horizontal="center" vertical="center" textRotation="255"/>
    </xf>
    <xf numFmtId="0" fontId="0" fillId="0" borderId="42" xfId="0" applyFont="1" applyBorder="1" applyAlignment="1" applyProtection="1">
      <alignment horizontal="center" vertical="center"/>
    </xf>
    <xf numFmtId="0" fontId="0" fillId="0" borderId="25" xfId="0" applyFont="1" applyBorder="1" applyAlignment="1">
      <alignment horizontal="center" vertical="center"/>
    </xf>
    <xf numFmtId="0" fontId="0" fillId="0" borderId="33" xfId="0" applyFont="1" applyBorder="1" applyAlignment="1">
      <alignment horizontal="center" vertical="center"/>
    </xf>
    <xf numFmtId="0" fontId="0" fillId="0" borderId="9" xfId="0" applyFont="1" applyBorder="1" applyAlignment="1">
      <alignment horizontal="center" vertical="center"/>
    </xf>
    <xf numFmtId="0" fontId="0" fillId="0" borderId="42"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0" fillId="0" borderId="33" xfId="0" applyFont="1" applyFill="1" applyBorder="1" applyAlignment="1" applyProtection="1">
      <alignment horizontal="center" vertical="center"/>
    </xf>
    <xf numFmtId="0" fontId="0" fillId="0" borderId="9" xfId="0" applyFont="1" applyFill="1" applyBorder="1" applyAlignment="1" applyProtection="1">
      <alignment horizontal="center" vertical="center"/>
    </xf>
    <xf numFmtId="0" fontId="11" fillId="0" borderId="40" xfId="0" applyFont="1" applyFill="1" applyBorder="1" applyAlignment="1" applyProtection="1">
      <alignment horizontal="distributed" vertical="center"/>
    </xf>
    <xf numFmtId="0" fontId="11" fillId="0" borderId="5" xfId="0" applyFont="1" applyFill="1" applyBorder="1" applyAlignment="1" applyProtection="1">
      <alignment horizontal="distributed" vertical="center"/>
    </xf>
    <xf numFmtId="0" fontId="0" fillId="0" borderId="17"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5" fillId="0" borderId="32" xfId="0" applyFont="1" applyFill="1" applyBorder="1" applyAlignment="1" applyProtection="1">
      <alignment horizontal="distributed" vertical="center" wrapText="1"/>
    </xf>
    <xf numFmtId="0" fontId="5" fillId="0" borderId="6" xfId="0" applyFont="1" applyFill="1" applyBorder="1" applyAlignment="1" applyProtection="1">
      <alignment horizontal="distributed" vertical="center"/>
    </xf>
    <xf numFmtId="0" fontId="5" fillId="0" borderId="47" xfId="0" applyFont="1" applyBorder="1" applyAlignment="1" applyProtection="1">
      <alignment horizontal="center" vertical="center" textRotation="255"/>
    </xf>
    <xf numFmtId="0" fontId="0" fillId="0" borderId="21" xfId="0" applyFont="1" applyBorder="1" applyAlignment="1">
      <alignment horizontal="center" vertical="center"/>
    </xf>
    <xf numFmtId="0" fontId="5" fillId="0" borderId="47" xfId="0" applyFont="1" applyFill="1" applyBorder="1" applyAlignment="1" applyProtection="1">
      <alignment horizontal="center" vertical="center" textRotation="255"/>
    </xf>
    <xf numFmtId="0" fontId="0" fillId="0" borderId="21" xfId="0" applyFont="1" applyFill="1" applyBorder="1" applyAlignment="1">
      <alignment horizontal="center" vertical="center"/>
    </xf>
    <xf numFmtId="0" fontId="0" fillId="0" borderId="41" xfId="0" applyFont="1" applyFill="1" applyBorder="1" applyAlignment="1" applyProtection="1">
      <alignment horizontal="center" vertical="center"/>
    </xf>
    <xf numFmtId="0" fontId="0" fillId="0" borderId="15" xfId="0" applyFont="1" applyFill="1" applyBorder="1" applyAlignment="1" applyProtection="1">
      <alignment horizontal="center" vertical="center"/>
    </xf>
    <xf numFmtId="0" fontId="0" fillId="0" borderId="26"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0" fillId="0" borderId="43" xfId="0" applyFont="1" applyFill="1" applyBorder="1" applyAlignment="1" applyProtection="1">
      <alignment horizontal="center" vertical="center"/>
    </xf>
    <xf numFmtId="177" fontId="0" fillId="0" borderId="0" xfId="0" applyNumberFormat="1" applyFont="1" applyFill="1" applyBorder="1" applyAlignment="1" applyProtection="1">
      <alignment horizontal="right"/>
    </xf>
    <xf numFmtId="177" fontId="0" fillId="0" borderId="0" xfId="0" applyNumberFormat="1" applyFont="1" applyFill="1" applyBorder="1" applyAlignment="1">
      <alignment horizontal="right"/>
    </xf>
    <xf numFmtId="37" fontId="0" fillId="0" borderId="16" xfId="0" applyNumberFormat="1" applyFont="1" applyFill="1" applyBorder="1" applyAlignment="1" applyProtection="1">
      <alignment horizontal="right"/>
    </xf>
    <xf numFmtId="0" fontId="0" fillId="0" borderId="7" xfId="0" applyFont="1" applyFill="1" applyBorder="1" applyAlignment="1">
      <alignment horizontal="right"/>
    </xf>
    <xf numFmtId="37" fontId="0" fillId="0" borderId="7" xfId="0" applyNumberFormat="1" applyFont="1" applyFill="1" applyBorder="1" applyAlignment="1" applyProtection="1">
      <alignment horizontal="right"/>
    </xf>
    <xf numFmtId="177" fontId="0" fillId="0" borderId="7" xfId="0" applyNumberFormat="1" applyFont="1" applyFill="1" applyBorder="1" applyAlignment="1" applyProtection="1">
      <alignment horizontal="right"/>
    </xf>
    <xf numFmtId="177" fontId="0" fillId="0" borderId="7" xfId="0" applyNumberFormat="1" applyFont="1" applyFill="1" applyBorder="1" applyAlignment="1">
      <alignment horizontal="right"/>
    </xf>
    <xf numFmtId="0" fontId="5" fillId="0" borderId="6" xfId="0" applyFont="1" applyFill="1" applyBorder="1" applyAlignment="1" applyProtection="1">
      <alignment horizontal="center" vertical="top" textRotation="255"/>
    </xf>
    <xf numFmtId="0" fontId="5" fillId="0" borderId="6" xfId="0" applyFont="1" applyFill="1" applyBorder="1" applyAlignment="1">
      <alignment horizontal="center" vertical="top" textRotation="255"/>
    </xf>
    <xf numFmtId="0" fontId="5" fillId="0" borderId="9" xfId="0" applyFont="1" applyFill="1" applyBorder="1" applyAlignment="1">
      <alignment horizontal="center" vertical="top" textRotation="255"/>
    </xf>
    <xf numFmtId="37" fontId="0" fillId="0" borderId="1" xfId="0" applyNumberFormat="1" applyFont="1" applyFill="1" applyBorder="1" applyAlignment="1" applyProtection="1">
      <alignment horizontal="right"/>
    </xf>
    <xf numFmtId="0" fontId="0" fillId="0" borderId="0" xfId="0" applyFont="1" applyFill="1" applyBorder="1" applyAlignment="1">
      <alignment horizontal="right"/>
    </xf>
    <xf numFmtId="37" fontId="0" fillId="0" borderId="0" xfId="0" applyNumberFormat="1" applyFont="1" applyFill="1" applyBorder="1" applyAlignment="1" applyProtection="1">
      <alignment horizontal="right"/>
    </xf>
    <xf numFmtId="41" fontId="0" fillId="0" borderId="0" xfId="0" applyNumberFormat="1" applyFont="1" applyFill="1" applyBorder="1" applyAlignment="1" applyProtection="1">
      <alignment horizontal="right"/>
    </xf>
    <xf numFmtId="41" fontId="0" fillId="0" borderId="0" xfId="0" applyNumberFormat="1" applyFont="1" applyFill="1" applyBorder="1" applyAlignment="1">
      <alignment horizontal="right"/>
    </xf>
    <xf numFmtId="37" fontId="0" fillId="0" borderId="3" xfId="0" applyNumberFormat="1" applyFont="1" applyFill="1" applyBorder="1" applyAlignment="1" applyProtection="1">
      <alignment horizontal="right"/>
    </xf>
    <xf numFmtId="0" fontId="0" fillId="0" borderId="4" xfId="0" applyFont="1" applyFill="1" applyBorder="1" applyAlignment="1">
      <alignment horizontal="right"/>
    </xf>
    <xf numFmtId="37" fontId="0" fillId="0" borderId="4" xfId="0" applyNumberFormat="1" applyFont="1" applyFill="1" applyBorder="1" applyAlignment="1" applyProtection="1">
      <alignment horizontal="right"/>
    </xf>
    <xf numFmtId="177" fontId="0" fillId="0" borderId="4" xfId="0" applyNumberFormat="1" applyFont="1" applyFill="1" applyBorder="1" applyAlignment="1" applyProtection="1">
      <alignment horizontal="right"/>
    </xf>
    <xf numFmtId="177" fontId="0" fillId="0" borderId="4" xfId="0" applyNumberFormat="1" applyFont="1" applyFill="1" applyBorder="1" applyAlignment="1">
      <alignment horizontal="right"/>
    </xf>
    <xf numFmtId="0" fontId="5" fillId="0" borderId="6" xfId="0" applyFont="1" applyFill="1" applyBorder="1" applyAlignment="1" applyProtection="1">
      <alignment horizontal="center" textRotation="255"/>
    </xf>
    <xf numFmtId="0" fontId="5" fillId="0" borderId="6" xfId="0" applyFont="1" applyFill="1" applyBorder="1" applyAlignment="1">
      <alignment horizontal="center" textRotation="255"/>
    </xf>
    <xf numFmtId="0" fontId="0" fillId="0" borderId="0" xfId="0" applyFont="1" applyFill="1" applyBorder="1" applyAlignment="1" applyProtection="1">
      <alignment horizontal="center"/>
    </xf>
    <xf numFmtId="0" fontId="0" fillId="0" borderId="6" xfId="0" applyFont="1" applyFill="1" applyBorder="1" applyAlignment="1" applyProtection="1">
      <alignment horizontal="center"/>
    </xf>
    <xf numFmtId="177" fontId="0" fillId="0" borderId="2" xfId="0" applyNumberFormat="1" applyFont="1" applyFill="1" applyBorder="1" applyAlignment="1" applyProtection="1">
      <alignment horizontal="right"/>
    </xf>
    <xf numFmtId="177" fontId="0" fillId="0" borderId="2" xfId="0" applyNumberFormat="1" applyFont="1" applyFill="1" applyBorder="1" applyAlignment="1">
      <alignment horizontal="right"/>
    </xf>
    <xf numFmtId="0" fontId="5" fillId="0" borderId="26" xfId="0" applyFont="1" applyBorder="1" applyAlignment="1" applyProtection="1">
      <alignment horizontal="center" vertical="center" wrapText="1"/>
    </xf>
    <xf numFmtId="0" fontId="5" fillId="0" borderId="30" xfId="0" applyFont="1" applyBorder="1" applyAlignment="1" applyProtection="1">
      <alignment horizontal="center" vertical="center" wrapText="1"/>
    </xf>
    <xf numFmtId="177" fontId="0" fillId="0" borderId="7" xfId="0" applyNumberFormat="1" applyFont="1" applyFill="1" applyBorder="1" applyAlignment="1" applyProtection="1">
      <alignment horizontal="right" vertical="top"/>
    </xf>
    <xf numFmtId="0" fontId="5" fillId="0" borderId="28" xfId="0" applyFont="1" applyBorder="1" applyAlignment="1" applyProtection="1">
      <alignment horizontal="center" vertical="center" wrapText="1"/>
    </xf>
    <xf numFmtId="37" fontId="0" fillId="0" borderId="19" xfId="0" applyNumberFormat="1" applyFont="1" applyFill="1" applyBorder="1" applyAlignment="1" applyProtection="1">
      <alignment horizontal="right"/>
    </xf>
    <xf numFmtId="0" fontId="0" fillId="0" borderId="2" xfId="0" applyFont="1" applyFill="1" applyBorder="1" applyAlignment="1">
      <alignment horizontal="right"/>
    </xf>
    <xf numFmtId="37" fontId="0" fillId="0" borderId="2" xfId="0" applyNumberFormat="1" applyFont="1" applyFill="1" applyBorder="1" applyAlignment="1" applyProtection="1">
      <alignment horizontal="right"/>
    </xf>
    <xf numFmtId="0" fontId="7" fillId="0" borderId="0" xfId="0" applyFont="1" applyFill="1" applyBorder="1" applyAlignment="1" applyProtection="1">
      <alignment horizontal="left"/>
    </xf>
    <xf numFmtId="0" fontId="0" fillId="0" borderId="28" xfId="0" applyFont="1" applyBorder="1" applyAlignment="1">
      <alignment horizontal="center" vertical="center"/>
    </xf>
    <xf numFmtId="177" fontId="0" fillId="0" borderId="16" xfId="0" applyNumberFormat="1" applyFont="1" applyFill="1" applyBorder="1" applyAlignment="1" applyProtection="1">
      <alignment horizontal="right" vertical="top"/>
    </xf>
    <xf numFmtId="0" fontId="0" fillId="0" borderId="8" xfId="0" applyFont="1" applyFill="1" applyBorder="1" applyAlignment="1" applyProtection="1">
      <alignment horizontal="center" vertical="center"/>
    </xf>
    <xf numFmtId="0" fontId="0" fillId="0" borderId="1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2" xfId="0" applyFont="1" applyFill="1" applyBorder="1" applyAlignment="1" applyProtection="1">
      <alignment horizontal="center"/>
    </xf>
    <xf numFmtId="0" fontId="0" fillId="0" borderId="10" xfId="0" applyFont="1" applyFill="1" applyBorder="1" applyAlignment="1" applyProtection="1">
      <alignment horizontal="center"/>
    </xf>
    <xf numFmtId="0" fontId="0" fillId="0" borderId="29" xfId="0" applyFont="1" applyFill="1" applyBorder="1" applyAlignment="1" applyProtection="1">
      <alignment horizontal="center" vertical="center"/>
    </xf>
    <xf numFmtId="0" fontId="0" fillId="0" borderId="29" xfId="0" applyFont="1" applyFill="1" applyBorder="1" applyAlignment="1">
      <alignment horizontal="center" vertical="center"/>
    </xf>
    <xf numFmtId="0" fontId="0" fillId="0" borderId="17" xfId="0" applyFont="1" applyFill="1" applyBorder="1" applyAlignment="1">
      <alignment horizontal="center" vertical="center"/>
    </xf>
    <xf numFmtId="0" fontId="6" fillId="0" borderId="15" xfId="0" applyFont="1" applyBorder="1" applyAlignment="1" applyProtection="1">
      <alignment horizontal="left"/>
    </xf>
    <xf numFmtId="37" fontId="6" fillId="0" borderId="0" xfId="0" applyNumberFormat="1" applyFont="1" applyBorder="1" applyAlignment="1" applyProtection="1">
      <alignment horizontal="right"/>
    </xf>
    <xf numFmtId="37" fontId="6" fillId="0" borderId="15" xfId="0" applyNumberFormat="1" applyFont="1" applyBorder="1" applyAlignment="1" applyProtection="1">
      <alignment horizontal="right"/>
    </xf>
    <xf numFmtId="0" fontId="6" fillId="0" borderId="0" xfId="0" applyFont="1" applyFill="1" applyBorder="1" applyAlignment="1" applyProtection="1">
      <alignment horizontal="right"/>
    </xf>
    <xf numFmtId="177" fontId="0" fillId="0" borderId="1" xfId="0" applyNumberFormat="1" applyFont="1" applyFill="1" applyBorder="1" applyAlignment="1" applyProtection="1">
      <alignment horizontal="right" vertical="top"/>
    </xf>
    <xf numFmtId="177" fontId="0" fillId="0" borderId="0" xfId="0" applyNumberFormat="1" applyFont="1" applyFill="1" applyBorder="1" applyAlignment="1" applyProtection="1">
      <alignment horizontal="right" vertical="top"/>
    </xf>
    <xf numFmtId="177" fontId="0" fillId="0" borderId="2" xfId="0" applyNumberFormat="1" applyFont="1" applyFill="1" applyBorder="1" applyAlignment="1" applyProtection="1">
      <alignment horizontal="right" vertical="top"/>
    </xf>
    <xf numFmtId="37" fontId="0" fillId="0" borderId="4" xfId="0" applyNumberFormat="1" applyFont="1" applyFill="1" applyBorder="1" applyAlignment="1" applyProtection="1">
      <alignment horizontal="center"/>
    </xf>
    <xf numFmtId="37" fontId="0" fillId="0" borderId="0" xfId="0" applyNumberFormat="1" applyFont="1" applyFill="1" applyBorder="1" applyAlignment="1" applyProtection="1">
      <alignment horizontal="center"/>
    </xf>
    <xf numFmtId="177" fontId="0" fillId="0" borderId="7" xfId="0" applyNumberFormat="1" applyFont="1" applyFill="1" applyBorder="1" applyAlignment="1" applyProtection="1">
      <alignment horizontal="center" vertical="top"/>
    </xf>
    <xf numFmtId="0" fontId="0" fillId="0" borderId="35" xfId="0" applyFont="1" applyBorder="1" applyAlignment="1">
      <alignment horizontal="center" vertical="top" wrapText="1"/>
    </xf>
    <xf numFmtId="0" fontId="0" fillId="0" borderId="1" xfId="0" applyFont="1" applyBorder="1" applyAlignment="1" applyProtection="1">
      <alignment horizontal="distributed" vertical="center" indent="1"/>
    </xf>
    <xf numFmtId="0" fontId="0" fillId="0" borderId="0" xfId="0" applyFont="1" applyBorder="1" applyAlignment="1" applyProtection="1">
      <alignment horizontal="distributed" vertical="center" indent="1"/>
    </xf>
    <xf numFmtId="0" fontId="0" fillId="0" borderId="6" xfId="0" applyFont="1" applyBorder="1" applyAlignment="1" applyProtection="1">
      <alignment horizontal="distributed" vertical="center" indent="1"/>
    </xf>
    <xf numFmtId="41" fontId="5" fillId="0" borderId="1" xfId="0" applyNumberFormat="1" applyFont="1" applyFill="1" applyBorder="1" applyAlignment="1" applyProtection="1">
      <alignment horizontal="right" vertical="center"/>
    </xf>
    <xf numFmtId="41" fontId="5" fillId="0" borderId="1" xfId="0" applyNumberFormat="1" applyFont="1" applyFill="1" applyBorder="1" applyAlignment="1" applyProtection="1">
      <alignment horizontal="center" vertical="center"/>
    </xf>
    <xf numFmtId="41" fontId="5"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horizontal="center"/>
    </xf>
    <xf numFmtId="0" fontId="5" fillId="0" borderId="6" xfId="0" applyFont="1" applyFill="1" applyBorder="1" applyAlignment="1" applyProtection="1">
      <alignment horizontal="center"/>
    </xf>
    <xf numFmtId="0" fontId="0" fillId="0" borderId="19" xfId="0" applyFont="1" applyBorder="1" applyAlignment="1" applyProtection="1">
      <alignment horizontal="distributed" vertical="center" indent="1"/>
    </xf>
    <xf numFmtId="0" fontId="0" fillId="0" borderId="2" xfId="0" applyFont="1" applyBorder="1" applyAlignment="1" applyProtection="1">
      <alignment horizontal="distributed" vertical="center" indent="1"/>
    </xf>
    <xf numFmtId="0" fontId="0" fillId="0" borderId="10" xfId="0" applyFont="1" applyBorder="1" applyAlignment="1" applyProtection="1">
      <alignment horizontal="distributed" vertical="center" indent="1"/>
    </xf>
    <xf numFmtId="41" fontId="5" fillId="0" borderId="19" xfId="0" applyNumberFormat="1" applyFont="1" applyFill="1" applyBorder="1" applyAlignment="1" applyProtection="1">
      <alignment horizontal="center" vertical="center"/>
    </xf>
    <xf numFmtId="41" fontId="5" fillId="0" borderId="2" xfId="0" applyNumberFormat="1" applyFont="1" applyFill="1" applyBorder="1" applyAlignment="1" applyProtection="1">
      <alignment horizontal="center" vertical="center"/>
    </xf>
    <xf numFmtId="0" fontId="0" fillId="0" borderId="35" xfId="0" applyFont="1" applyBorder="1" applyAlignment="1">
      <alignment horizontal="center" textRotation="255"/>
    </xf>
    <xf numFmtId="0" fontId="0" fillId="0" borderId="35" xfId="0" applyFont="1" applyFill="1" applyBorder="1" applyAlignment="1">
      <alignment horizontal="center" textRotation="255"/>
    </xf>
    <xf numFmtId="0" fontId="0" fillId="0" borderId="2" xfId="0" applyFont="1" applyBorder="1" applyAlignment="1">
      <alignment horizontal="distributed" vertical="center" indent="1"/>
    </xf>
    <xf numFmtId="0" fontId="0" fillId="0" borderId="10" xfId="0" applyFont="1" applyBorder="1" applyAlignment="1">
      <alignment horizontal="distributed" vertical="center" indent="1"/>
    </xf>
    <xf numFmtId="0" fontId="0" fillId="0" borderId="0" xfId="0" applyFont="1" applyBorder="1" applyAlignment="1">
      <alignment horizontal="distributed" vertical="center" indent="1"/>
    </xf>
    <xf numFmtId="0" fontId="0" fillId="0" borderId="6" xfId="0" applyFont="1" applyBorder="1" applyAlignment="1">
      <alignment horizontal="distributed" vertical="center" indent="1"/>
    </xf>
    <xf numFmtId="0" fontId="3" fillId="0" borderId="41" xfId="0" applyFont="1" applyBorder="1" applyAlignment="1" applyProtection="1">
      <alignment horizontal="distributed" vertical="center" indent="1"/>
    </xf>
    <xf numFmtId="0" fontId="3" fillId="0" borderId="15" xfId="0" applyFont="1" applyBorder="1" applyAlignment="1" applyProtection="1">
      <alignment horizontal="distributed" vertical="center" indent="1"/>
    </xf>
    <xf numFmtId="0" fontId="3" fillId="0" borderId="25" xfId="0" applyFont="1" applyBorder="1" applyAlignment="1" applyProtection="1">
      <alignment horizontal="distributed" vertical="center" indent="1"/>
    </xf>
    <xf numFmtId="41" fontId="11" fillId="0" borderId="41" xfId="0" applyNumberFormat="1" applyFont="1" applyFill="1" applyBorder="1" applyAlignment="1" applyProtection="1">
      <alignment horizontal="right" vertical="center"/>
    </xf>
    <xf numFmtId="41" fontId="11" fillId="0" borderId="15" xfId="0" applyNumberFormat="1" applyFont="1" applyFill="1" applyBorder="1" applyAlignment="1" applyProtection="1">
      <alignment horizontal="right" vertical="center"/>
    </xf>
    <xf numFmtId="0" fontId="5" fillId="0" borderId="26" xfId="0" applyFont="1" applyBorder="1" applyAlignment="1" applyProtection="1">
      <alignment horizontal="center" vertical="center"/>
    </xf>
    <xf numFmtId="0" fontId="5" fillId="0" borderId="39" xfId="0" applyFont="1" applyBorder="1" applyAlignment="1" applyProtection="1">
      <alignment horizontal="center" vertical="center"/>
    </xf>
    <xf numFmtId="0" fontId="0" fillId="0" borderId="42" xfId="0" applyFont="1" applyBorder="1" applyAlignment="1">
      <alignment horizontal="center"/>
    </xf>
    <xf numFmtId="0" fontId="0" fillId="0" borderId="15" xfId="0" applyFont="1" applyBorder="1" applyAlignment="1">
      <alignment horizontal="center"/>
    </xf>
    <xf numFmtId="0" fontId="0" fillId="0" borderId="25" xfId="0" applyFont="1" applyBorder="1" applyAlignment="1">
      <alignment horizontal="center"/>
    </xf>
    <xf numFmtId="0" fontId="0" fillId="0" borderId="33" xfId="0" applyFont="1" applyBorder="1" applyAlignment="1">
      <alignment horizontal="center"/>
    </xf>
    <xf numFmtId="0" fontId="0" fillId="0" borderId="7" xfId="0" applyFont="1" applyBorder="1" applyAlignment="1">
      <alignment horizontal="center"/>
    </xf>
    <xf numFmtId="0" fontId="0" fillId="0" borderId="9" xfId="0" applyFont="1" applyBorder="1" applyAlignment="1">
      <alignment horizontal="center"/>
    </xf>
    <xf numFmtId="0" fontId="5" fillId="0" borderId="41" xfId="0" applyFont="1" applyBorder="1" applyAlignment="1" applyProtection="1">
      <alignment horizontal="center" vertical="center"/>
    </xf>
    <xf numFmtId="0" fontId="5" fillId="0" borderId="25"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28" xfId="0" applyFont="1" applyBorder="1" applyAlignment="1" applyProtection="1">
      <alignment horizontal="center" vertical="center"/>
    </xf>
    <xf numFmtId="0" fontId="3" fillId="0" borderId="1" xfId="0" applyFont="1" applyBorder="1" applyAlignment="1" applyProtection="1">
      <alignment horizontal="distributed" vertical="center" indent="1"/>
    </xf>
    <xf numFmtId="0" fontId="3" fillId="0" borderId="0" xfId="0" applyFont="1" applyBorder="1" applyAlignment="1" applyProtection="1">
      <alignment horizontal="distributed" vertical="center" indent="1"/>
    </xf>
    <xf numFmtId="0" fontId="3" fillId="0" borderId="6" xfId="0" applyFont="1" applyBorder="1" applyAlignment="1" applyProtection="1">
      <alignment horizontal="distributed" vertical="center" indent="1"/>
    </xf>
    <xf numFmtId="0" fontId="5" fillId="0" borderId="47" xfId="0" applyFont="1" applyBorder="1" applyAlignment="1" applyProtection="1">
      <alignment horizontal="center" vertical="center"/>
    </xf>
    <xf numFmtId="0" fontId="5" fillId="0" borderId="21" xfId="0" applyFont="1" applyBorder="1" applyAlignment="1" applyProtection="1">
      <alignment horizontal="center" vertical="center"/>
    </xf>
    <xf numFmtId="0" fontId="0" fillId="0" borderId="26" xfId="0" applyFont="1" applyBorder="1" applyAlignment="1" applyProtection="1">
      <alignment horizontal="center"/>
    </xf>
    <xf numFmtId="0" fontId="0" fillId="0" borderId="30" xfId="0" applyFont="1" applyBorder="1" applyAlignment="1" applyProtection="1">
      <alignment horizontal="center"/>
    </xf>
    <xf numFmtId="0" fontId="0" fillId="0" borderId="28" xfId="0" applyFont="1" applyBorder="1" applyAlignment="1" applyProtection="1">
      <alignment horizontal="center"/>
    </xf>
    <xf numFmtId="0" fontId="5" fillId="0" borderId="47" xfId="0" applyFont="1" applyBorder="1" applyAlignment="1" applyProtection="1">
      <alignment horizontal="center" vertical="center" wrapText="1"/>
    </xf>
    <xf numFmtId="0" fontId="6" fillId="0" borderId="47" xfId="0" applyFont="1" applyBorder="1" applyAlignment="1" applyProtection="1">
      <alignment horizontal="center" vertical="center" wrapText="1"/>
    </xf>
    <xf numFmtId="0" fontId="6" fillId="0" borderId="21" xfId="0" applyFont="1" applyBorder="1" applyAlignment="1" applyProtection="1">
      <alignment horizontal="center" vertical="center" wrapText="1"/>
    </xf>
    <xf numFmtId="177" fontId="6" fillId="0" borderId="0" xfId="0" applyNumberFormat="1" applyFont="1" applyBorder="1" applyAlignment="1" applyProtection="1">
      <alignment horizontal="right"/>
    </xf>
    <xf numFmtId="0" fontId="0" fillId="0" borderId="38" xfId="0" applyFont="1" applyFill="1" applyBorder="1" applyAlignment="1" applyProtection="1">
      <alignment horizontal="distributed" vertical="center" indent="1"/>
    </xf>
    <xf numFmtId="0" fontId="0" fillId="0" borderId="30" xfId="0" applyFont="1" applyFill="1" applyBorder="1" applyAlignment="1" applyProtection="1">
      <alignment horizontal="distributed" vertical="center" indent="1"/>
    </xf>
    <xf numFmtId="0" fontId="0" fillId="0" borderId="28" xfId="0" applyFont="1" applyFill="1" applyBorder="1" applyAlignment="1" applyProtection="1">
      <alignment horizontal="distributed" vertical="center" indent="1"/>
    </xf>
    <xf numFmtId="0" fontId="0" fillId="0" borderId="32" xfId="0" applyFont="1" applyFill="1" applyBorder="1" applyAlignment="1" applyProtection="1">
      <alignment horizontal="distributed" vertical="center" indent="1"/>
    </xf>
    <xf numFmtId="0" fontId="0" fillId="0" borderId="0" xfId="0" applyFont="1" applyFill="1" applyBorder="1" applyAlignment="1" applyProtection="1">
      <alignment horizontal="distributed" vertical="center" indent="1"/>
    </xf>
    <xf numFmtId="0" fontId="0" fillId="0" borderId="6" xfId="0" applyFont="1" applyFill="1" applyBorder="1" applyAlignment="1" applyProtection="1">
      <alignment horizontal="distributed" vertical="center" indent="1"/>
    </xf>
    <xf numFmtId="0" fontId="0" fillId="0" borderId="34" xfId="0" applyFont="1" applyFill="1" applyBorder="1" applyAlignment="1" applyProtection="1">
      <alignment horizontal="distributed" vertical="center" indent="1"/>
    </xf>
    <xf numFmtId="0" fontId="0" fillId="0" borderId="2" xfId="0" applyFont="1" applyFill="1" applyBorder="1" applyAlignment="1" applyProtection="1">
      <alignment horizontal="distributed" vertical="center" indent="1"/>
    </xf>
    <xf numFmtId="0" fontId="0" fillId="0" borderId="10" xfId="0" applyFont="1" applyFill="1" applyBorder="1" applyAlignment="1" applyProtection="1">
      <alignment horizontal="distributed" vertical="center" indent="1"/>
    </xf>
    <xf numFmtId="0" fontId="6" fillId="0" borderId="2" xfId="0" applyFont="1" applyFill="1" applyBorder="1" applyAlignment="1">
      <alignment horizontal="right"/>
    </xf>
    <xf numFmtId="0" fontId="0" fillId="0" borderId="0" xfId="0" applyFont="1" applyFill="1" applyBorder="1" applyAlignment="1" applyProtection="1">
      <alignment horizontal="left"/>
    </xf>
    <xf numFmtId="0" fontId="5" fillId="0" borderId="2" xfId="0" applyFont="1" applyFill="1" applyBorder="1" applyAlignment="1" applyProtection="1">
      <alignment horizontal="center"/>
    </xf>
    <xf numFmtId="0" fontId="5" fillId="0" borderId="10" xfId="0" applyFont="1" applyFill="1" applyBorder="1" applyAlignment="1" applyProtection="1">
      <alignment horizontal="center"/>
    </xf>
    <xf numFmtId="0" fontId="0" fillId="0" borderId="35" xfId="0" applyFont="1" applyFill="1" applyBorder="1" applyAlignment="1">
      <alignment horizontal="center" vertical="top" wrapText="1"/>
    </xf>
    <xf numFmtId="37" fontId="0" fillId="0" borderId="0" xfId="0" applyNumberFormat="1" applyFont="1" applyBorder="1" applyAlignment="1" applyProtection="1">
      <alignment horizontal="left" vertical="center"/>
    </xf>
    <xf numFmtId="0" fontId="0" fillId="0" borderId="2" xfId="0" applyFont="1" applyBorder="1" applyAlignment="1">
      <alignment horizontal="left" vertical="center"/>
    </xf>
    <xf numFmtId="178" fontId="0" fillId="0" borderId="1" xfId="0" applyNumberFormat="1" applyFont="1" applyBorder="1" applyAlignment="1" applyProtection="1">
      <alignment vertical="center"/>
    </xf>
    <xf numFmtId="178" fontId="0" fillId="0" borderId="19" xfId="0" applyNumberFormat="1" applyFont="1" applyBorder="1" applyAlignment="1" applyProtection="1">
      <alignment vertical="center"/>
    </xf>
    <xf numFmtId="177" fontId="0" fillId="0" borderId="0" xfId="0" applyNumberFormat="1" applyFont="1" applyBorder="1" applyAlignment="1" applyProtection="1">
      <alignment vertical="center"/>
    </xf>
    <xf numFmtId="177" fontId="0" fillId="0" borderId="2" xfId="0" applyNumberFormat="1" applyFont="1" applyBorder="1" applyAlignment="1" applyProtection="1">
      <alignment vertical="center"/>
    </xf>
    <xf numFmtId="0" fontId="0" fillId="0" borderId="4" xfId="0" applyFont="1" applyBorder="1" applyAlignment="1">
      <alignment horizontal="center"/>
    </xf>
    <xf numFmtId="37" fontId="0" fillId="0" borderId="1" xfId="0" applyNumberFormat="1" applyFont="1" applyFill="1" applyBorder="1" applyAlignment="1" applyProtection="1">
      <alignment vertical="center"/>
    </xf>
    <xf numFmtId="37" fontId="0" fillId="0" borderId="0" xfId="0" applyNumberFormat="1" applyFont="1" applyFill="1" applyBorder="1" applyAlignment="1" applyProtection="1">
      <alignment vertical="center"/>
    </xf>
    <xf numFmtId="37" fontId="0" fillId="0" borderId="1" xfId="0" applyNumberFormat="1" applyFont="1" applyFill="1" applyBorder="1" applyAlignment="1">
      <alignment vertical="center"/>
    </xf>
    <xf numFmtId="176" fontId="0" fillId="0" borderId="0" xfId="0" applyNumberFormat="1" applyFont="1" applyBorder="1" applyAlignment="1" applyProtection="1">
      <alignment horizontal="left" vertical="center"/>
    </xf>
    <xf numFmtId="0" fontId="13" fillId="0" borderId="0" xfId="0" applyFont="1" applyBorder="1" applyAlignment="1" applyProtection="1">
      <alignment horizontal="left" wrapText="1"/>
    </xf>
    <xf numFmtId="181" fontId="0" fillId="0" borderId="1" xfId="0" applyNumberFormat="1" applyFont="1" applyFill="1" applyBorder="1" applyAlignment="1" applyProtection="1">
      <alignment vertical="center"/>
    </xf>
    <xf numFmtId="181" fontId="0" fillId="0" borderId="0" xfId="0" applyNumberFormat="1" applyFont="1" applyFill="1" applyBorder="1" applyAlignment="1">
      <alignment vertical="center"/>
    </xf>
    <xf numFmtId="181" fontId="0" fillId="0" borderId="1" xfId="0" applyNumberFormat="1" applyFont="1" applyFill="1" applyBorder="1" applyAlignment="1">
      <alignment vertical="center"/>
    </xf>
    <xf numFmtId="177" fontId="0" fillId="0" borderId="1" xfId="0" applyNumberFormat="1" applyFont="1" applyFill="1" applyBorder="1" applyAlignment="1" applyProtection="1">
      <alignment vertical="center"/>
    </xf>
    <xf numFmtId="177" fontId="0" fillId="0" borderId="0" xfId="0" applyNumberFormat="1" applyFont="1" applyFill="1" applyBorder="1" applyAlignment="1">
      <alignment vertical="center"/>
    </xf>
    <xf numFmtId="177" fontId="0" fillId="0" borderId="1" xfId="0" applyNumberFormat="1" applyFont="1" applyFill="1" applyBorder="1" applyAlignment="1">
      <alignment vertical="center"/>
    </xf>
    <xf numFmtId="0" fontId="0" fillId="0" borderId="6" xfId="0" applyFont="1" applyBorder="1" applyAlignment="1" applyProtection="1">
      <alignment horizontal="center" vertical="center"/>
    </xf>
    <xf numFmtId="37" fontId="0" fillId="0" borderId="1" xfId="0" applyNumberFormat="1" applyFont="1" applyBorder="1" applyAlignment="1" applyProtection="1">
      <alignment horizontal="right" vertical="center"/>
    </xf>
    <xf numFmtId="37" fontId="0" fillId="0" borderId="0" xfId="0" applyNumberFormat="1" applyFont="1" applyBorder="1" applyAlignment="1" applyProtection="1">
      <alignment horizontal="right" vertical="center"/>
    </xf>
    <xf numFmtId="0" fontId="0" fillId="0" borderId="0" xfId="0" applyFont="1" applyBorder="1" applyAlignment="1" applyProtection="1">
      <alignment horizontal="left" vertical="center"/>
    </xf>
    <xf numFmtId="0" fontId="0" fillId="0" borderId="6" xfId="0" applyFont="1" applyBorder="1" applyAlignment="1" applyProtection="1">
      <alignment horizontal="left" vertical="center"/>
    </xf>
    <xf numFmtId="177" fontId="0" fillId="0" borderId="1" xfId="0" applyNumberFormat="1" applyFont="1" applyBorder="1" applyAlignment="1" applyProtection="1">
      <alignment vertical="center"/>
    </xf>
    <xf numFmtId="177" fontId="0" fillId="0" borderId="0" xfId="0" applyNumberFormat="1" applyFont="1" applyBorder="1" applyAlignment="1">
      <alignment vertical="center"/>
    </xf>
    <xf numFmtId="177" fontId="0" fillId="0" borderId="1" xfId="0" applyNumberFormat="1" applyFont="1" applyBorder="1" applyAlignment="1">
      <alignment vertical="center"/>
    </xf>
    <xf numFmtId="177" fontId="0" fillId="0" borderId="1" xfId="0" applyNumberFormat="1" applyFont="1" applyBorder="1" applyAlignment="1" applyProtection="1">
      <alignment horizontal="right" vertical="center"/>
    </xf>
    <xf numFmtId="177" fontId="0" fillId="0" borderId="16" xfId="0" applyNumberFormat="1" applyFont="1" applyBorder="1" applyAlignment="1" applyProtection="1">
      <alignment horizontal="right" vertical="center"/>
    </xf>
    <xf numFmtId="177" fontId="0" fillId="0" borderId="0" xfId="0" applyNumberFormat="1" applyFont="1" applyBorder="1" applyAlignment="1" applyProtection="1">
      <alignment horizontal="right" vertical="center"/>
    </xf>
    <xf numFmtId="177" fontId="0" fillId="0" borderId="7" xfId="0" applyNumberFormat="1" applyFont="1" applyBorder="1" applyAlignment="1" applyProtection="1">
      <alignment horizontal="right" vertical="center"/>
    </xf>
    <xf numFmtId="176" fontId="0" fillId="0" borderId="7" xfId="0" applyNumberFormat="1" applyFont="1" applyBorder="1" applyAlignment="1" applyProtection="1">
      <alignment horizontal="left" vertical="center"/>
    </xf>
    <xf numFmtId="37" fontId="0" fillId="0" borderId="3" xfId="0" applyNumberFormat="1" applyFont="1" applyBorder="1" applyAlignment="1" applyProtection="1">
      <alignment horizontal="right" vertical="center"/>
    </xf>
    <xf numFmtId="37" fontId="0" fillId="0" borderId="4" xfId="0" applyNumberFormat="1" applyFont="1" applyBorder="1" applyAlignment="1" applyProtection="1">
      <alignment horizontal="right" vertical="center"/>
    </xf>
    <xf numFmtId="38" fontId="0" fillId="0" borderId="1" xfId="1" applyFont="1" applyBorder="1" applyAlignment="1" applyProtection="1">
      <alignment horizontal="right" vertical="center"/>
    </xf>
    <xf numFmtId="38" fontId="0" fillId="0" borderId="0" xfId="1" applyFont="1" applyBorder="1" applyAlignment="1" applyProtection="1">
      <alignment horizontal="right" vertical="center"/>
    </xf>
    <xf numFmtId="0" fontId="0" fillId="0" borderId="28" xfId="0" applyFont="1" applyBorder="1" applyAlignment="1" applyProtection="1">
      <alignment horizontal="center" vertical="center"/>
    </xf>
    <xf numFmtId="0" fontId="0" fillId="0" borderId="26" xfId="0" applyFont="1" applyBorder="1" applyAlignment="1" applyProtection="1">
      <alignment horizontal="center" vertical="center"/>
    </xf>
    <xf numFmtId="38" fontId="0" fillId="0" borderId="3" xfId="1" applyFont="1" applyBorder="1" applyAlignment="1" applyProtection="1">
      <alignment horizontal="right" vertical="center"/>
    </xf>
    <xf numFmtId="38" fontId="0" fillId="0" borderId="4" xfId="1" applyFont="1" applyBorder="1" applyAlignment="1" applyProtection="1">
      <alignment horizontal="right" vertical="center"/>
    </xf>
    <xf numFmtId="0" fontId="10" fillId="0" borderId="0" xfId="0" applyFont="1" applyAlignment="1">
      <alignment horizontal="left"/>
    </xf>
    <xf numFmtId="0" fontId="0" fillId="0" borderId="0" xfId="0" applyFont="1" applyBorder="1" applyAlignment="1" applyProtection="1">
      <alignment horizontal="left" vertical="top" wrapText="1"/>
    </xf>
    <xf numFmtId="0" fontId="0" fillId="0" borderId="0" xfId="0" applyFont="1" applyBorder="1" applyAlignment="1" applyProtection="1">
      <alignment horizontal="left" vertical="top"/>
    </xf>
    <xf numFmtId="0" fontId="5" fillId="0" borderId="0" xfId="0" applyFont="1" applyBorder="1" applyAlignment="1" applyProtection="1">
      <alignment horizontal="right" vertical="center"/>
    </xf>
    <xf numFmtId="0" fontId="5" fillId="0" borderId="0" xfId="0" applyFont="1" applyBorder="1" applyAlignment="1" applyProtection="1">
      <alignment horizontal="center" vertical="center"/>
    </xf>
    <xf numFmtId="0" fontId="6" fillId="0" borderId="15" xfId="0" applyFont="1" applyBorder="1" applyAlignment="1">
      <alignment horizontal="left" vertical="top"/>
    </xf>
    <xf numFmtId="0" fontId="5" fillId="0" borderId="16" xfId="0" applyFont="1" applyBorder="1" applyAlignment="1" applyProtection="1">
      <alignment horizontal="distributed" vertical="justify"/>
    </xf>
    <xf numFmtId="0" fontId="5" fillId="0" borderId="7" xfId="0" applyFont="1" applyBorder="1" applyAlignment="1">
      <alignment horizontal="distributed" vertical="justify"/>
    </xf>
    <xf numFmtId="0" fontId="5" fillId="0" borderId="9" xfId="0" applyFont="1" applyBorder="1" applyAlignment="1">
      <alignment horizontal="distributed" vertical="justify"/>
    </xf>
    <xf numFmtId="37" fontId="5" fillId="0" borderId="16" xfId="0" applyNumberFormat="1" applyFont="1" applyBorder="1" applyAlignment="1" applyProtection="1">
      <alignment horizontal="right"/>
    </xf>
    <xf numFmtId="37" fontId="5" fillId="0" borderId="7" xfId="0" applyNumberFormat="1" applyFont="1" applyBorder="1" applyAlignment="1" applyProtection="1">
      <alignment horizontal="right"/>
    </xf>
    <xf numFmtId="177" fontId="5" fillId="0" borderId="7" xfId="0" applyNumberFormat="1" applyFont="1" applyBorder="1" applyAlignment="1" applyProtection="1">
      <alignment horizontal="right"/>
    </xf>
    <xf numFmtId="37" fontId="5" fillId="0" borderId="0" xfId="0" applyNumberFormat="1" applyFont="1" applyBorder="1" applyAlignment="1" applyProtection="1">
      <alignment horizontal="right"/>
    </xf>
    <xf numFmtId="177" fontId="5" fillId="0" borderId="0" xfId="0" applyNumberFormat="1" applyFont="1" applyBorder="1" applyAlignment="1" applyProtection="1">
      <alignment horizontal="right"/>
    </xf>
    <xf numFmtId="0" fontId="5" fillId="0" borderId="1" xfId="0" applyFont="1" applyBorder="1" applyAlignment="1" applyProtection="1">
      <alignment horizontal="distributed" vertical="justify"/>
    </xf>
    <xf numFmtId="0" fontId="5" fillId="0" borderId="0" xfId="0" applyFont="1" applyBorder="1" applyAlignment="1" applyProtection="1">
      <alignment horizontal="distributed" vertical="justify"/>
    </xf>
    <xf numFmtId="0" fontId="5" fillId="0" borderId="6" xfId="0" applyFont="1" applyBorder="1" applyAlignment="1" applyProtection="1">
      <alignment horizontal="distributed" vertical="justify"/>
    </xf>
    <xf numFmtId="37" fontId="5" fillId="0" borderId="1" xfId="0" applyNumberFormat="1" applyFont="1" applyBorder="1" applyAlignment="1" applyProtection="1">
      <alignment horizontal="right"/>
    </xf>
    <xf numFmtId="0" fontId="5" fillId="0" borderId="0" xfId="0" applyFont="1" applyBorder="1" applyAlignment="1">
      <alignment horizontal="distributed" vertical="justify"/>
    </xf>
    <xf numFmtId="0" fontId="5" fillId="0" borderId="6" xfId="0" applyFont="1" applyBorder="1" applyAlignment="1">
      <alignment horizontal="distributed" vertical="justify"/>
    </xf>
    <xf numFmtId="0" fontId="0" fillId="0" borderId="6" xfId="0" applyFont="1" applyBorder="1" applyAlignment="1">
      <alignment horizontal="center" vertical="top" textRotation="255"/>
    </xf>
    <xf numFmtId="0" fontId="0" fillId="0" borderId="9" xfId="0" applyFont="1" applyBorder="1" applyAlignment="1">
      <alignment horizontal="center" vertical="top" textRotation="255"/>
    </xf>
    <xf numFmtId="177" fontId="5" fillId="0" borderId="4" xfId="0" applyNumberFormat="1" applyFont="1" applyBorder="1" applyAlignment="1" applyProtection="1">
      <alignment horizontal="right"/>
    </xf>
    <xf numFmtId="0" fontId="0" fillId="0" borderId="5" xfId="0" applyFont="1" applyBorder="1" applyAlignment="1" applyProtection="1">
      <alignment horizontal="center" textRotation="255"/>
    </xf>
    <xf numFmtId="0" fontId="0" fillId="0" borderId="6" xfId="0" applyFont="1" applyBorder="1" applyAlignment="1" applyProtection="1">
      <alignment horizontal="center" textRotation="255"/>
    </xf>
    <xf numFmtId="0" fontId="0" fillId="0" borderId="3" xfId="0" applyFont="1" applyBorder="1" applyAlignment="1" applyProtection="1">
      <alignment horizontal="distributed" vertical="justify"/>
    </xf>
    <xf numFmtId="0" fontId="0" fillId="0" borderId="4" xfId="0" applyFont="1" applyBorder="1" applyAlignment="1">
      <alignment horizontal="distributed" vertical="justify"/>
    </xf>
    <xf numFmtId="0" fontId="0" fillId="0" borderId="5" xfId="0" applyFont="1" applyBorder="1" applyAlignment="1">
      <alignment horizontal="distributed" vertical="justify"/>
    </xf>
    <xf numFmtId="37" fontId="5" fillId="0" borderId="3" xfId="0" applyNumberFormat="1" applyFont="1" applyBorder="1" applyAlignment="1" applyProtection="1">
      <alignment horizontal="right"/>
    </xf>
    <xf numFmtId="37" fontId="5" fillId="0" borderId="4" xfId="0" applyNumberFormat="1" applyFont="1" applyBorder="1" applyAlignment="1" applyProtection="1">
      <alignment horizontal="right"/>
    </xf>
    <xf numFmtId="0" fontId="5" fillId="0" borderId="7" xfId="0" applyFont="1" applyBorder="1" applyAlignment="1" applyProtection="1">
      <alignment horizontal="distributed" vertical="justify"/>
    </xf>
    <xf numFmtId="0" fontId="5" fillId="0" borderId="9" xfId="0" applyFont="1" applyBorder="1" applyAlignment="1" applyProtection="1">
      <alignment horizontal="distributed" vertical="justify"/>
    </xf>
    <xf numFmtId="37" fontId="5" fillId="0" borderId="0" xfId="0" applyNumberFormat="1" applyFont="1" applyBorder="1" applyAlignment="1" applyProtection="1"/>
    <xf numFmtId="0" fontId="5" fillId="0" borderId="17" xfId="0" applyFont="1" applyBorder="1" applyAlignment="1" applyProtection="1">
      <alignment horizontal="center" vertical="center"/>
    </xf>
    <xf numFmtId="0" fontId="5" fillId="0" borderId="27"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43" xfId="0" applyFont="1" applyBorder="1" applyAlignment="1" applyProtection="1">
      <alignment horizontal="center" vertical="center"/>
    </xf>
    <xf numFmtId="0" fontId="0" fillId="0" borderId="4" xfId="0" applyFont="1" applyBorder="1" applyAlignment="1" applyProtection="1">
      <alignment horizontal="distributed" vertical="justify"/>
    </xf>
    <xf numFmtId="0" fontId="0" fillId="0" borderId="5" xfId="0" applyFont="1" applyBorder="1" applyAlignment="1" applyProtection="1">
      <alignment horizontal="distributed" vertical="justify"/>
    </xf>
    <xf numFmtId="177" fontId="5" fillId="0" borderId="2" xfId="0" applyNumberFormat="1" applyFont="1" applyBorder="1" applyAlignment="1" applyProtection="1">
      <alignment horizontal="center"/>
    </xf>
    <xf numFmtId="0" fontId="6" fillId="0" borderId="0" xfId="0" applyFont="1" applyBorder="1" applyAlignment="1">
      <alignment horizontal="left" vertical="center"/>
    </xf>
    <xf numFmtId="0" fontId="7" fillId="0" borderId="2" xfId="0" applyFont="1" applyBorder="1" applyAlignment="1" applyProtection="1">
      <alignment horizontal="left"/>
    </xf>
    <xf numFmtId="0" fontId="5" fillId="0" borderId="29" xfId="0" applyFont="1" applyBorder="1" applyAlignment="1" applyProtection="1">
      <alignment horizontal="center" vertical="center"/>
    </xf>
    <xf numFmtId="0" fontId="5" fillId="0" borderId="2" xfId="0" applyFont="1" applyBorder="1" applyAlignment="1" applyProtection="1">
      <alignment horizontal="center"/>
    </xf>
    <xf numFmtId="0" fontId="5" fillId="0" borderId="10" xfId="0" applyFont="1" applyBorder="1" applyAlignment="1" applyProtection="1">
      <alignment horizontal="center"/>
    </xf>
    <xf numFmtId="37" fontId="5" fillId="0" borderId="19" xfId="0" applyNumberFormat="1" applyFont="1" applyBorder="1" applyAlignment="1" applyProtection="1">
      <alignment horizontal="center"/>
    </xf>
    <xf numFmtId="37" fontId="5" fillId="0" borderId="2" xfId="0" applyNumberFormat="1" applyFont="1" applyBorder="1" applyAlignment="1" applyProtection="1">
      <alignment horizontal="center"/>
    </xf>
    <xf numFmtId="183" fontId="5" fillId="0" borderId="2" xfId="0" applyNumberFormat="1" applyFont="1" applyBorder="1" applyAlignment="1" applyProtection="1">
      <alignment horizontal="center" shrinkToFit="1"/>
    </xf>
    <xf numFmtId="177" fontId="5" fillId="0" borderId="0" xfId="0" applyNumberFormat="1" applyFont="1" applyBorder="1" applyAlignment="1" applyProtection="1">
      <alignment horizontal="center"/>
    </xf>
    <xf numFmtId="0" fontId="5" fillId="0" borderId="0" xfId="0" applyFont="1" applyBorder="1" applyAlignment="1" applyProtection="1">
      <alignment horizontal="center"/>
    </xf>
    <xf numFmtId="0" fontId="5" fillId="0" borderId="6" xfId="0" applyFont="1" applyBorder="1" applyAlignment="1" applyProtection="1">
      <alignment horizontal="center"/>
    </xf>
    <xf numFmtId="37" fontId="5" fillId="0" borderId="1" xfId="0" applyNumberFormat="1" applyFont="1" applyBorder="1" applyAlignment="1" applyProtection="1">
      <alignment horizontal="center"/>
    </xf>
    <xf numFmtId="37" fontId="5" fillId="0" borderId="0" xfId="0" applyNumberFormat="1" applyFont="1" applyBorder="1" applyAlignment="1" applyProtection="1">
      <alignment horizontal="center"/>
    </xf>
    <xf numFmtId="183" fontId="5" fillId="0" borderId="0" xfId="0" applyNumberFormat="1" applyFont="1" applyBorder="1" applyAlignment="1" applyProtection="1">
      <alignment horizontal="center" shrinkToFit="1"/>
    </xf>
    <xf numFmtId="0" fontId="5" fillId="0" borderId="4" xfId="0" applyFont="1" applyBorder="1" applyAlignment="1" applyProtection="1">
      <alignment horizontal="center"/>
    </xf>
    <xf numFmtId="0" fontId="5" fillId="0" borderId="5" xfId="0" applyFont="1" applyBorder="1" applyAlignment="1" applyProtection="1">
      <alignment horizontal="center"/>
    </xf>
    <xf numFmtId="37" fontId="5" fillId="0" borderId="4" xfId="0" applyNumberFormat="1" applyFont="1" applyBorder="1" applyAlignment="1" applyProtection="1">
      <alignment horizontal="center"/>
    </xf>
    <xf numFmtId="183" fontId="5" fillId="0" borderId="4" xfId="1" applyNumberFormat="1" applyFont="1" applyBorder="1" applyAlignment="1" applyProtection="1">
      <alignment horizontal="center" shrinkToFit="1"/>
    </xf>
    <xf numFmtId="0" fontId="0" fillId="0" borderId="15" xfId="0" applyFont="1" applyBorder="1" applyAlignment="1">
      <alignment horizontal="center" vertical="center"/>
    </xf>
    <xf numFmtId="0" fontId="0" fillId="0" borderId="7" xfId="0" applyFont="1" applyBorder="1" applyAlignment="1">
      <alignment horizontal="center" vertical="center"/>
    </xf>
    <xf numFmtId="0" fontId="5" fillId="0" borderId="15"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27" xfId="0" applyFont="1" applyBorder="1" applyAlignment="1" applyProtection="1">
      <alignment horizontal="center" vertical="center" shrinkToFit="1"/>
    </xf>
    <xf numFmtId="0" fontId="5" fillId="0" borderId="8" xfId="0" applyFont="1" applyBorder="1" applyAlignment="1" applyProtection="1">
      <alignment horizontal="center" vertical="center" shrinkToFit="1"/>
    </xf>
    <xf numFmtId="0" fontId="5" fillId="0" borderId="43" xfId="0" applyFont="1" applyBorder="1" applyAlignment="1" applyProtection="1">
      <alignment horizontal="center" vertical="center" shrinkToFit="1"/>
    </xf>
    <xf numFmtId="177" fontId="6" fillId="0" borderId="2" xfId="0" applyNumberFormat="1" applyFont="1" applyFill="1" applyBorder="1" applyAlignment="1" applyProtection="1">
      <alignment horizontal="right"/>
    </xf>
    <xf numFmtId="37" fontId="6" fillId="0" borderId="2" xfId="0" applyNumberFormat="1" applyFont="1" applyFill="1" applyBorder="1" applyAlignment="1" applyProtection="1">
      <alignment horizontal="right"/>
    </xf>
    <xf numFmtId="177" fontId="6" fillId="0" borderId="2" xfId="0" applyNumberFormat="1" applyFont="1" applyFill="1" applyBorder="1" applyAlignment="1" applyProtection="1"/>
    <xf numFmtId="37" fontId="6" fillId="0" borderId="15" xfId="0" applyNumberFormat="1" applyFont="1" applyBorder="1" applyAlignment="1" applyProtection="1">
      <alignment horizontal="left" vertical="top"/>
    </xf>
    <xf numFmtId="177" fontId="6" fillId="0" borderId="2" xfId="0" applyNumberFormat="1" applyFont="1" applyFill="1" applyBorder="1" applyAlignment="1" applyProtection="1">
      <alignment horizontal="center"/>
    </xf>
    <xf numFmtId="37" fontId="6" fillId="0" borderId="2" xfId="0" applyNumberFormat="1" applyFont="1" applyFill="1" applyBorder="1" applyAlignment="1" applyProtection="1">
      <alignment horizontal="right" shrinkToFit="1"/>
    </xf>
    <xf numFmtId="177" fontId="6" fillId="0" borderId="0" xfId="0" applyNumberFormat="1" applyFont="1" applyFill="1" applyBorder="1" applyAlignment="1" applyProtection="1">
      <alignment horizontal="right"/>
    </xf>
    <xf numFmtId="177" fontId="6" fillId="0" borderId="0" xfId="0" applyNumberFormat="1" applyFont="1" applyFill="1" applyBorder="1" applyAlignment="1" applyProtection="1"/>
    <xf numFmtId="37" fontId="6" fillId="0" borderId="1" xfId="0" applyNumberFormat="1" applyFont="1" applyFill="1" applyBorder="1" applyAlignment="1" applyProtection="1">
      <alignment horizontal="right"/>
    </xf>
    <xf numFmtId="37" fontId="6" fillId="0" borderId="0" xfId="0" applyNumberFormat="1" applyFont="1" applyFill="1" applyBorder="1" applyAlignment="1" applyProtection="1">
      <alignment horizontal="right" shrinkToFit="1"/>
    </xf>
    <xf numFmtId="177" fontId="6" fillId="0" borderId="0" xfId="0" applyNumberFormat="1" applyFont="1" applyFill="1" applyBorder="1" applyAlignment="1" applyProtection="1">
      <alignment horizontal="center"/>
    </xf>
    <xf numFmtId="0" fontId="6" fillId="0" borderId="17" xfId="0" applyFont="1" applyBorder="1" applyAlignment="1" applyProtection="1">
      <alignment horizontal="center" vertical="center"/>
    </xf>
    <xf numFmtId="0" fontId="12" fillId="0" borderId="17" xfId="0" applyFont="1" applyBorder="1" applyAlignment="1" applyProtection="1">
      <alignment horizontal="center" vertical="center"/>
    </xf>
    <xf numFmtId="0" fontId="14" fillId="0" borderId="41" xfId="0" applyFont="1" applyBorder="1" applyAlignment="1" applyProtection="1">
      <alignment horizontal="left" vertical="center" wrapText="1"/>
    </xf>
    <xf numFmtId="0" fontId="14" fillId="0" borderId="15" xfId="0" applyFont="1" applyBorder="1" applyAlignment="1" applyProtection="1">
      <alignment horizontal="left" vertical="center" wrapText="1"/>
    </xf>
    <xf numFmtId="0" fontId="14" fillId="0" borderId="1"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14" fillId="0" borderId="19" xfId="0" applyFont="1" applyBorder="1" applyAlignment="1" applyProtection="1">
      <alignment horizontal="left" vertical="center" wrapText="1"/>
    </xf>
    <xf numFmtId="0" fontId="14" fillId="0" borderId="2" xfId="0" applyFont="1" applyBorder="1" applyAlignment="1" applyProtection="1">
      <alignment horizontal="left" vertical="center" wrapText="1"/>
    </xf>
    <xf numFmtId="0" fontId="5" fillId="0" borderId="29" xfId="0" applyFont="1" applyBorder="1" applyAlignment="1" applyProtection="1">
      <alignment horizontal="center" vertical="center" wrapText="1"/>
    </xf>
    <xf numFmtId="37" fontId="5" fillId="0" borderId="2" xfId="0" applyNumberFormat="1" applyFont="1" applyBorder="1" applyAlignment="1" applyProtection="1">
      <alignment horizontal="right"/>
    </xf>
    <xf numFmtId="37" fontId="5" fillId="0" borderId="1" xfId="0" applyNumberFormat="1" applyFont="1" applyFill="1" applyBorder="1" applyAlignment="1" applyProtection="1">
      <alignment horizontal="right"/>
    </xf>
    <xf numFmtId="37" fontId="5" fillId="0" borderId="0" xfId="0" applyNumberFormat="1" applyFont="1" applyFill="1" applyBorder="1" applyAlignment="1" applyProtection="1">
      <alignment horizontal="right"/>
    </xf>
    <xf numFmtId="37" fontId="5" fillId="0" borderId="2" xfId="0" applyNumberFormat="1" applyFont="1" applyFill="1" applyBorder="1" applyAlignment="1" applyProtection="1">
      <alignment horizontal="right"/>
    </xf>
    <xf numFmtId="38" fontId="5" fillId="0" borderId="2" xfId="1" applyFont="1" applyBorder="1" applyAlignment="1" applyProtection="1">
      <alignment horizontal="right"/>
    </xf>
    <xf numFmtId="38" fontId="5" fillId="0" borderId="0" xfId="1" applyFont="1" applyBorder="1" applyAlignment="1" applyProtection="1">
      <alignment horizontal="right"/>
    </xf>
    <xf numFmtId="37" fontId="5" fillId="0" borderId="4" xfId="0" applyNumberFormat="1" applyFont="1" applyFill="1" applyBorder="1" applyAlignment="1" applyProtection="1">
      <alignment horizontal="right"/>
    </xf>
    <xf numFmtId="38" fontId="5" fillId="0" borderId="4" xfId="1" applyFont="1" applyBorder="1" applyAlignment="1" applyProtection="1">
      <alignment horizontal="right"/>
    </xf>
    <xf numFmtId="0" fontId="5" fillId="0" borderId="5" xfId="0" applyFont="1" applyFill="1" applyBorder="1" applyAlignment="1" applyProtection="1">
      <alignment horizontal="center" vertical="center" textRotation="255"/>
    </xf>
    <xf numFmtId="0" fontId="5" fillId="0" borderId="6" xfId="0" applyFont="1" applyFill="1" applyBorder="1" applyAlignment="1">
      <alignment horizontal="center" vertical="center" textRotation="255"/>
    </xf>
    <xf numFmtId="37" fontId="5" fillId="0" borderId="3" xfId="0" applyNumberFormat="1" applyFont="1" applyFill="1" applyBorder="1" applyAlignment="1" applyProtection="1">
      <alignment horizontal="right"/>
    </xf>
    <xf numFmtId="37" fontId="5" fillId="0" borderId="4" xfId="0" applyNumberFormat="1" applyFont="1" applyFill="1" applyBorder="1" applyAlignment="1" applyProtection="1">
      <alignment horizontal="center"/>
    </xf>
    <xf numFmtId="37" fontId="5" fillId="0" borderId="16" xfId="0" applyNumberFormat="1" applyFont="1" applyFill="1" applyBorder="1" applyAlignment="1" applyProtection="1">
      <alignment horizontal="right"/>
    </xf>
    <xf numFmtId="37" fontId="5" fillId="0" borderId="7" xfId="0" applyNumberFormat="1" applyFont="1" applyFill="1" applyBorder="1" applyAlignment="1" applyProtection="1">
      <alignment horizontal="right"/>
    </xf>
    <xf numFmtId="38" fontId="5" fillId="0" borderId="7" xfId="1" applyFont="1" applyBorder="1" applyAlignment="1" applyProtection="1">
      <alignment horizontal="right"/>
    </xf>
    <xf numFmtId="0" fontId="5" fillId="0" borderId="9" xfId="0" applyFont="1" applyFill="1" applyBorder="1" applyAlignment="1">
      <alignment horizontal="center" vertical="center" textRotation="255"/>
    </xf>
    <xf numFmtId="0" fontId="5" fillId="0" borderId="30" xfId="0" applyFont="1" applyBorder="1" applyAlignment="1" applyProtection="1">
      <alignment horizontal="center" vertical="center"/>
    </xf>
    <xf numFmtId="0" fontId="7" fillId="0" borderId="2" xfId="0" applyFont="1" applyFill="1" applyBorder="1" applyAlignment="1" applyProtection="1">
      <alignment horizontal="left"/>
    </xf>
    <xf numFmtId="0" fontId="0" fillId="0" borderId="28" xfId="0" applyFont="1" applyFill="1" applyBorder="1" applyAlignment="1">
      <alignment vertical="center"/>
    </xf>
    <xf numFmtId="0" fontId="5" fillId="0" borderId="26" xfId="0" applyFont="1" applyFill="1" applyBorder="1" applyAlignment="1" applyProtection="1">
      <alignment horizontal="center" vertical="center"/>
    </xf>
    <xf numFmtId="0" fontId="5" fillId="0" borderId="30" xfId="0" applyFont="1" applyFill="1" applyBorder="1" applyAlignment="1" applyProtection="1">
      <alignment horizontal="center" vertical="center"/>
    </xf>
    <xf numFmtId="0" fontId="5" fillId="0" borderId="28" xfId="0" applyFont="1" applyFill="1" applyBorder="1" applyAlignment="1" applyProtection="1">
      <alignment horizontal="center" vertical="center"/>
    </xf>
    <xf numFmtId="0" fontId="5" fillId="0" borderId="26" xfId="0" applyFont="1" applyFill="1" applyBorder="1" applyAlignment="1" applyProtection="1">
      <alignment horizontal="center" vertical="center" wrapText="1"/>
    </xf>
    <xf numFmtId="177" fontId="5" fillId="0" borderId="2" xfId="0" applyNumberFormat="1" applyFont="1" applyBorder="1" applyAlignment="1" applyProtection="1">
      <alignment horizontal="right"/>
    </xf>
    <xf numFmtId="177" fontId="5" fillId="0" borderId="2" xfId="0" applyNumberFormat="1" applyFont="1" applyFill="1" applyBorder="1" applyAlignment="1" applyProtection="1">
      <alignment horizontal="right"/>
    </xf>
    <xf numFmtId="180" fontId="5" fillId="0" borderId="7" xfId="0" applyNumberFormat="1" applyFont="1" applyBorder="1" applyAlignment="1" applyProtection="1">
      <alignment horizontal="right"/>
    </xf>
    <xf numFmtId="177" fontId="5" fillId="0" borderId="16" xfId="0" applyNumberFormat="1" applyFont="1" applyFill="1" applyBorder="1" applyAlignment="1" applyProtection="1">
      <alignment horizontal="right"/>
    </xf>
    <xf numFmtId="177" fontId="5" fillId="0" borderId="7" xfId="0" applyNumberFormat="1" applyFont="1" applyFill="1" applyBorder="1" applyAlignment="1" applyProtection="1">
      <alignment horizontal="right"/>
    </xf>
    <xf numFmtId="0" fontId="12" fillId="0" borderId="0" xfId="0" applyFont="1" applyBorder="1" applyAlignment="1">
      <alignment horizontal="left" vertical="top" wrapText="1"/>
    </xf>
    <xf numFmtId="41" fontId="5" fillId="0" borderId="0" xfId="0" applyNumberFormat="1" applyFont="1" applyFill="1" applyBorder="1" applyAlignment="1" applyProtection="1">
      <alignment horizontal="right"/>
    </xf>
    <xf numFmtId="41" fontId="5" fillId="0" borderId="4" xfId="0" applyNumberFormat="1" applyFont="1" applyBorder="1" applyAlignment="1" applyProtection="1">
      <alignment horizontal="right"/>
    </xf>
    <xf numFmtId="0" fontId="5" fillId="0" borderId="28" xfId="0" applyFont="1" applyFill="1" applyBorder="1" applyAlignment="1">
      <alignment vertical="center"/>
    </xf>
    <xf numFmtId="0" fontId="5" fillId="0" borderId="6" xfId="0"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10" xfId="0" applyFont="1" applyBorder="1" applyAlignment="1" applyProtection="1">
      <alignment horizontal="center" vertical="center"/>
    </xf>
    <xf numFmtId="0" fontId="5" fillId="0" borderId="4" xfId="0" applyFont="1" applyBorder="1" applyAlignment="1" applyProtection="1">
      <alignment horizontal="center" vertical="center"/>
    </xf>
    <xf numFmtId="0" fontId="16" fillId="0" borderId="0" xfId="0" quotePrefix="1" applyFont="1" applyBorder="1" applyAlignment="1">
      <alignment horizontal="left" vertical="top" wrapText="1"/>
    </xf>
    <xf numFmtId="0" fontId="16" fillId="0" borderId="0" xfId="0" applyFont="1" applyBorder="1" applyAlignment="1">
      <alignment horizontal="left" vertical="top" wrapText="1"/>
    </xf>
    <xf numFmtId="0" fontId="5" fillId="0" borderId="40" xfId="0" applyFont="1" applyBorder="1" applyAlignment="1" applyProtection="1">
      <alignment horizontal="center"/>
    </xf>
    <xf numFmtId="0" fontId="5" fillId="0" borderId="32" xfId="0" applyFont="1" applyBorder="1" applyAlignment="1" applyProtection="1">
      <alignment horizontal="center"/>
    </xf>
    <xf numFmtId="0" fontId="5" fillId="0" borderId="34" xfId="0" applyFont="1" applyBorder="1" applyAlignment="1" applyProtection="1">
      <alignment horizontal="center"/>
    </xf>
    <xf numFmtId="0" fontId="6" fillId="0" borderId="15" xfId="0" applyFont="1" applyBorder="1" applyAlignment="1" applyProtection="1">
      <alignment vertical="top"/>
    </xf>
    <xf numFmtId="0" fontId="10" fillId="0" borderId="0" xfId="0" applyFont="1" applyBorder="1" applyAlignment="1">
      <alignment horizontal="left"/>
    </xf>
    <xf numFmtId="0" fontId="5" fillId="0" borderId="42" xfId="0" applyFont="1" applyBorder="1" applyAlignment="1" applyProtection="1">
      <alignment horizontal="center"/>
    </xf>
    <xf numFmtId="0" fontId="5" fillId="0" borderId="25" xfId="0" applyFont="1" applyBorder="1" applyAlignment="1" applyProtection="1">
      <alignment horizontal="center"/>
    </xf>
    <xf numFmtId="37" fontId="5" fillId="0" borderId="41" xfId="0" applyNumberFormat="1" applyFont="1" applyBorder="1" applyAlignment="1" applyProtection="1">
      <alignment horizontal="center"/>
    </xf>
    <xf numFmtId="37" fontId="5" fillId="0" borderId="15" xfId="0" applyNumberFormat="1" applyFont="1" applyBorder="1" applyAlignment="1" applyProtection="1">
      <alignment horizontal="center"/>
    </xf>
    <xf numFmtId="37" fontId="5" fillId="0" borderId="41" xfId="0" applyNumberFormat="1" applyFont="1" applyBorder="1" applyAlignment="1" applyProtection="1">
      <alignment horizontal="center" vertical="center" shrinkToFit="1"/>
    </xf>
    <xf numFmtId="37" fontId="5" fillId="0" borderId="16" xfId="0" applyNumberFormat="1" applyFont="1" applyBorder="1" applyAlignment="1" applyProtection="1">
      <alignment horizontal="center" vertical="center" shrinkToFit="1"/>
    </xf>
    <xf numFmtId="0" fontId="5" fillId="0" borderId="33" xfId="0" applyFont="1" applyBorder="1" applyAlignment="1" applyProtection="1">
      <alignment horizontal="center"/>
    </xf>
    <xf numFmtId="0" fontId="5" fillId="0" borderId="9" xfId="0" applyFont="1" applyBorder="1" applyAlignment="1" applyProtection="1">
      <alignment horizontal="center"/>
    </xf>
    <xf numFmtId="0" fontId="5" fillId="0" borderId="21" xfId="0" applyFont="1" applyBorder="1" applyAlignment="1">
      <alignment horizontal="center" vertical="center"/>
    </xf>
    <xf numFmtId="38" fontId="5" fillId="0" borderId="0" xfId="1" applyFont="1" applyBorder="1" applyAlignment="1">
      <alignment horizontal="right" vertical="center"/>
    </xf>
    <xf numFmtId="0" fontId="5" fillId="0" borderId="1" xfId="0" applyFont="1" applyBorder="1" applyAlignment="1" applyProtection="1">
      <alignment horizontal="center" vertical="center"/>
    </xf>
    <xf numFmtId="0" fontId="5" fillId="0" borderId="6" xfId="0" applyFont="1" applyBorder="1" applyAlignment="1">
      <alignment horizontal="center" vertical="center"/>
    </xf>
    <xf numFmtId="38" fontId="5" fillId="0" borderId="7" xfId="1" applyFont="1" applyBorder="1" applyAlignment="1">
      <alignment horizontal="right" vertical="center"/>
    </xf>
    <xf numFmtId="0" fontId="6" fillId="0" borderId="15" xfId="0" applyFont="1" applyBorder="1" applyAlignment="1" applyProtection="1">
      <alignment horizontal="right" vertical="top"/>
    </xf>
    <xf numFmtId="0" fontId="5" fillId="0" borderId="48" xfId="0" applyFont="1" applyBorder="1" applyAlignment="1" applyProtection="1">
      <alignment horizontal="center" vertical="center"/>
    </xf>
    <xf numFmtId="0" fontId="5" fillId="0" borderId="49" xfId="0" applyFont="1" applyBorder="1" applyAlignment="1">
      <alignment horizontal="center" vertical="center"/>
    </xf>
    <xf numFmtId="0" fontId="5" fillId="0" borderId="1" xfId="0" applyFont="1" applyFill="1" applyBorder="1" applyAlignment="1" applyProtection="1">
      <alignment horizontal="center" vertical="center"/>
    </xf>
    <xf numFmtId="0" fontId="5" fillId="0" borderId="6" xfId="0" applyFont="1" applyFill="1" applyBorder="1" applyAlignment="1">
      <alignment horizontal="center" vertical="center"/>
    </xf>
    <xf numFmtId="38" fontId="5" fillId="0" borderId="0" xfId="1" applyFont="1" applyFill="1" applyBorder="1" applyAlignment="1">
      <alignment horizontal="right" vertical="center"/>
    </xf>
    <xf numFmtId="0" fontId="5" fillId="0" borderId="6" xfId="0" applyFont="1" applyBorder="1" applyAlignment="1">
      <alignment horizontal="center" vertical="top" textRotation="255"/>
    </xf>
    <xf numFmtId="0" fontId="5" fillId="0" borderId="9" xfId="0" applyFont="1" applyBorder="1" applyAlignment="1">
      <alignment horizontal="center" vertical="center"/>
    </xf>
    <xf numFmtId="0" fontId="5" fillId="0" borderId="6" xfId="0" applyFont="1" applyBorder="1" applyAlignment="1" applyProtection="1">
      <alignment horizontal="center" textRotation="255"/>
    </xf>
    <xf numFmtId="0" fontId="5" fillId="0" borderId="6" xfId="0" applyFont="1" applyBorder="1" applyAlignment="1">
      <alignment horizontal="center" textRotation="255"/>
    </xf>
    <xf numFmtId="0" fontId="11" fillId="0" borderId="58" xfId="0" applyFont="1" applyBorder="1" applyAlignment="1" applyProtection="1">
      <alignment horizontal="center" vertical="center"/>
    </xf>
    <xf numFmtId="0" fontId="5" fillId="0" borderId="59" xfId="0" applyFont="1" applyBorder="1" applyAlignment="1">
      <alignment horizontal="center" vertical="center"/>
    </xf>
    <xf numFmtId="0" fontId="5" fillId="0" borderId="52" xfId="0" applyFont="1" applyBorder="1" applyAlignment="1" applyProtection="1">
      <alignment horizontal="distributed" vertical="center"/>
    </xf>
    <xf numFmtId="0" fontId="5" fillId="0" borderId="53" xfId="0" applyFont="1" applyBorder="1" applyAlignment="1">
      <alignment horizontal="distributed" vertical="center"/>
    </xf>
    <xf numFmtId="38" fontId="5" fillId="0" borderId="0" xfId="1" applyNumberFormat="1" applyFont="1" applyAlignment="1">
      <alignment horizontal="right" vertical="center"/>
    </xf>
    <xf numFmtId="0" fontId="5" fillId="0" borderId="9" xfId="0" applyFont="1" applyBorder="1" applyAlignment="1">
      <alignment horizontal="center" vertical="top" textRotation="255"/>
    </xf>
    <xf numFmtId="0" fontId="11" fillId="0" borderId="50" xfId="0" applyFont="1" applyBorder="1" applyAlignment="1" applyProtection="1">
      <alignment horizontal="center" vertical="center"/>
    </xf>
    <xf numFmtId="0" fontId="5" fillId="0" borderId="51" xfId="0" applyFont="1" applyBorder="1" applyAlignment="1">
      <alignment horizontal="center" vertical="center"/>
    </xf>
    <xf numFmtId="0" fontId="5" fillId="0" borderId="53" xfId="0" applyFont="1" applyBorder="1" applyAlignment="1" applyProtection="1">
      <alignment horizontal="distributed" vertical="center"/>
    </xf>
    <xf numFmtId="0" fontId="5" fillId="0" borderId="49" xfId="0" applyFont="1" applyBorder="1" applyAlignment="1" applyProtection="1">
      <alignment horizontal="center" vertical="center"/>
    </xf>
    <xf numFmtId="0" fontId="5" fillId="0" borderId="5" xfId="0" applyFont="1" applyBorder="1" applyAlignment="1" applyProtection="1">
      <alignment horizontal="center" textRotation="255"/>
    </xf>
    <xf numFmtId="0" fontId="11" fillId="0" borderId="51" xfId="0" applyFont="1" applyBorder="1" applyAlignment="1" applyProtection="1">
      <alignment horizontal="center" vertical="center"/>
    </xf>
    <xf numFmtId="0" fontId="5" fillId="0" borderId="54" xfId="0" applyFont="1" applyBorder="1" applyAlignment="1" applyProtection="1">
      <alignment horizontal="center"/>
    </xf>
    <xf numFmtId="0" fontId="5" fillId="0" borderId="37" xfId="0" applyFont="1" applyBorder="1" applyAlignment="1" applyProtection="1">
      <alignment horizontal="center"/>
    </xf>
    <xf numFmtId="37" fontId="5" fillId="0" borderId="0" xfId="0" applyNumberFormat="1" applyFont="1" applyBorder="1" applyAlignment="1" applyProtection="1">
      <alignment horizontal="center" vertical="center"/>
    </xf>
    <xf numFmtId="37" fontId="11" fillId="0" borderId="0" xfId="0" applyNumberFormat="1" applyFont="1" applyBorder="1" applyAlignment="1" applyProtection="1">
      <alignment horizontal="center"/>
    </xf>
    <xf numFmtId="37" fontId="11" fillId="0" borderId="2" xfId="0" applyNumberFormat="1" applyFont="1" applyBorder="1" applyAlignment="1" applyProtection="1">
      <alignment horizontal="center" vertical="center"/>
    </xf>
    <xf numFmtId="0" fontId="5" fillId="0" borderId="0" xfId="0" applyFont="1" applyBorder="1" applyAlignment="1" applyProtection="1">
      <alignment horizontal="right" vertical="center" indent="2"/>
    </xf>
    <xf numFmtId="0" fontId="5" fillId="0" borderId="6" xfId="0" applyFont="1" applyBorder="1" applyAlignment="1" applyProtection="1">
      <alignment horizontal="right" vertical="center" indent="2"/>
    </xf>
    <xf numFmtId="0" fontId="5" fillId="0" borderId="6" xfId="0" applyFont="1" applyBorder="1" applyAlignment="1">
      <alignment horizontal="right" vertical="center" indent="2"/>
    </xf>
    <xf numFmtId="0" fontId="5" fillId="0" borderId="30" xfId="0" applyFont="1" applyBorder="1" applyAlignment="1"/>
    <xf numFmtId="0" fontId="5" fillId="0" borderId="28" xfId="0" applyFont="1" applyBorder="1" applyAlignment="1"/>
    <xf numFmtId="0" fontId="0" fillId="0" borderId="0" xfId="0" quotePrefix="1" applyFont="1" applyAlignment="1">
      <alignment horizontal="left" vertical="top" wrapText="1"/>
    </xf>
    <xf numFmtId="0" fontId="0" fillId="0" borderId="0" xfId="0" applyFont="1" applyAlignment="1">
      <alignment horizontal="left" vertical="top"/>
    </xf>
    <xf numFmtId="0" fontId="0" fillId="0" borderId="0" xfId="0" applyFont="1" applyAlignment="1">
      <alignment horizontal="left" vertical="top" wrapText="1"/>
    </xf>
    <xf numFmtId="0" fontId="0" fillId="0" borderId="0" xfId="0" quotePrefix="1" applyFont="1" applyBorder="1" applyAlignment="1">
      <alignment horizontal="left" vertical="top" wrapText="1"/>
    </xf>
    <xf numFmtId="0" fontId="0" fillId="0" borderId="0" xfId="0" applyFont="1" applyBorder="1" applyAlignment="1">
      <alignment horizontal="left" vertical="top" wrapText="1"/>
    </xf>
    <xf numFmtId="0" fontId="0" fillId="0" borderId="15" xfId="0" applyFont="1" applyBorder="1" applyAlignment="1">
      <alignment vertical="center"/>
    </xf>
    <xf numFmtId="0" fontId="0" fillId="0" borderId="25" xfId="0" applyFont="1" applyBorder="1" applyAlignment="1">
      <alignment vertical="center"/>
    </xf>
    <xf numFmtId="0" fontId="0" fillId="0" borderId="7" xfId="0" applyFont="1" applyBorder="1" applyAlignment="1">
      <alignment vertical="center"/>
    </xf>
    <xf numFmtId="0" fontId="0" fillId="0" borderId="9" xfId="0" applyFont="1" applyBorder="1" applyAlignment="1">
      <alignment vertical="center"/>
    </xf>
    <xf numFmtId="0" fontId="5" fillId="0" borderId="27" xfId="0" applyFont="1" applyFill="1" applyBorder="1" applyAlignment="1" applyProtection="1">
      <alignment horizontal="distributed" vertical="center"/>
    </xf>
    <xf numFmtId="0" fontId="5" fillId="0" borderId="43" xfId="0" applyFont="1" applyFill="1" applyBorder="1" applyAlignment="1" applyProtection="1">
      <alignment horizontal="distributed" vertical="center"/>
    </xf>
    <xf numFmtId="0" fontId="5" fillId="0" borderId="10" xfId="0" applyFont="1" applyFill="1" applyBorder="1" applyAlignment="1">
      <alignment horizontal="center" vertical="center" textRotation="255"/>
    </xf>
    <xf numFmtId="0" fontId="5" fillId="0" borderId="1" xfId="0" applyFont="1" applyFill="1" applyBorder="1" applyAlignment="1" applyProtection="1">
      <alignment horizontal="distributed" vertical="center"/>
    </xf>
    <xf numFmtId="0" fontId="5" fillId="0" borderId="16" xfId="0" applyFont="1" applyFill="1" applyBorder="1" applyAlignment="1" applyProtection="1">
      <alignment horizontal="distributed" vertical="center"/>
    </xf>
    <xf numFmtId="0" fontId="5" fillId="0" borderId="9" xfId="0" applyFont="1" applyFill="1" applyBorder="1" applyAlignment="1" applyProtection="1">
      <alignment horizontal="distributed" vertical="center"/>
    </xf>
    <xf numFmtId="0" fontId="5" fillId="0" borderId="3" xfId="0" applyFont="1" applyFill="1" applyBorder="1" applyAlignment="1" applyProtection="1">
      <alignment horizontal="distributed" vertical="center"/>
    </xf>
    <xf numFmtId="0" fontId="5" fillId="0" borderId="5" xfId="0" applyFont="1" applyFill="1" applyBorder="1" applyAlignment="1" applyProtection="1">
      <alignment horizontal="distributed" vertical="center"/>
    </xf>
    <xf numFmtId="0" fontId="6" fillId="0" borderId="0" xfId="0" applyFont="1" applyFill="1" applyBorder="1" applyAlignment="1" applyProtection="1">
      <alignment horizontal="center"/>
    </xf>
    <xf numFmtId="0" fontId="6" fillId="0" borderId="6" xfId="0" applyFont="1" applyFill="1" applyBorder="1" applyAlignment="1" applyProtection="1">
      <alignment horizontal="center"/>
    </xf>
    <xf numFmtId="0" fontId="15" fillId="0" borderId="2" xfId="0" applyFont="1" applyFill="1" applyBorder="1" applyAlignment="1" applyProtection="1">
      <alignment horizontal="center"/>
    </xf>
    <xf numFmtId="0" fontId="15" fillId="0" borderId="10" xfId="0" applyFont="1" applyFill="1" applyBorder="1" applyAlignment="1" applyProtection="1">
      <alignment horizontal="center"/>
    </xf>
    <xf numFmtId="0" fontId="5" fillId="0" borderId="24" xfId="0" applyFont="1" applyFill="1" applyBorder="1" applyAlignment="1" applyProtection="1">
      <alignment horizontal="center" vertical="center"/>
    </xf>
    <xf numFmtId="0" fontId="5" fillId="0" borderId="21" xfId="0" applyFont="1" applyFill="1" applyBorder="1" applyAlignment="1">
      <alignment horizontal="center" vertical="center"/>
    </xf>
    <xf numFmtId="0" fontId="5" fillId="0" borderId="16" xfId="0" applyFont="1" applyFill="1" applyBorder="1" applyAlignment="1" applyProtection="1">
      <alignment horizontal="center" vertical="center"/>
    </xf>
    <xf numFmtId="0" fontId="5" fillId="0" borderId="7" xfId="0" applyFont="1" applyFill="1" applyBorder="1" applyAlignment="1">
      <alignment horizontal="center" vertical="center"/>
    </xf>
    <xf numFmtId="0" fontId="6" fillId="0" borderId="4" xfId="0" applyFont="1" applyFill="1" applyBorder="1" applyAlignment="1" applyProtection="1">
      <alignment horizontal="right"/>
    </xf>
    <xf numFmtId="0" fontId="6" fillId="0" borderId="5" xfId="0" applyFont="1" applyFill="1" applyBorder="1" applyAlignment="1" applyProtection="1">
      <alignment horizontal="right"/>
    </xf>
    <xf numFmtId="0" fontId="5" fillId="0" borderId="2" xfId="0" applyFont="1" applyFill="1" applyBorder="1" applyAlignment="1">
      <alignment horizontal="right"/>
    </xf>
    <xf numFmtId="0" fontId="5" fillId="0" borderId="47" xfId="0" applyFont="1" applyFill="1" applyBorder="1" applyAlignment="1" applyProtection="1">
      <alignment horizontal="center" vertical="center"/>
    </xf>
    <xf numFmtId="0" fontId="5" fillId="0" borderId="24" xfId="0" applyFont="1" applyFill="1" applyBorder="1" applyAlignment="1" applyProtection="1">
      <alignment horizontal="center" vertical="center" wrapText="1"/>
    </xf>
    <xf numFmtId="0" fontId="0" fillId="0" borderId="4" xfId="0" applyFont="1" applyFill="1" applyBorder="1" applyAlignment="1" applyProtection="1">
      <alignment horizontal="distributed" vertical="center"/>
    </xf>
    <xf numFmtId="0" fontId="0" fillId="0" borderId="4" xfId="0" applyFont="1" applyFill="1" applyBorder="1" applyAlignment="1">
      <alignment horizontal="distributed" vertical="center"/>
    </xf>
    <xf numFmtId="0" fontId="0" fillId="0" borderId="5" xfId="0" applyFont="1" applyFill="1" applyBorder="1" applyAlignment="1">
      <alignment horizontal="distributed" vertical="center"/>
    </xf>
    <xf numFmtId="0" fontId="0" fillId="0" borderId="0" xfId="0" applyFont="1" applyFill="1" applyBorder="1" applyAlignment="1">
      <alignment horizontal="distributed" vertical="center"/>
    </xf>
    <xf numFmtId="0" fontId="0" fillId="0" borderId="6" xfId="0" applyFont="1" applyFill="1" applyBorder="1" applyAlignment="1">
      <alignment horizontal="distributed" vertical="center"/>
    </xf>
    <xf numFmtId="37" fontId="5" fillId="0" borderId="3" xfId="0" applyNumberFormat="1" applyFont="1" applyFill="1" applyBorder="1" applyAlignment="1" applyProtection="1">
      <alignment horizontal="left" vertical="center"/>
    </xf>
    <xf numFmtId="37" fontId="5" fillId="0" borderId="4" xfId="0" applyNumberFormat="1" applyFont="1" applyFill="1" applyBorder="1" applyAlignment="1" applyProtection="1">
      <alignment horizontal="left" vertical="center"/>
    </xf>
    <xf numFmtId="37" fontId="5" fillId="0" borderId="5" xfId="0" applyNumberFormat="1" applyFont="1" applyFill="1" applyBorder="1" applyAlignment="1" applyProtection="1">
      <alignment horizontal="left" vertical="center"/>
    </xf>
    <xf numFmtId="37" fontId="5" fillId="0" borderId="1" xfId="0" applyNumberFormat="1" applyFont="1" applyFill="1" applyBorder="1" applyAlignment="1" applyProtection="1">
      <alignment horizontal="left" vertical="center"/>
    </xf>
    <xf numFmtId="37" fontId="5" fillId="0" borderId="0" xfId="0" applyNumberFormat="1" applyFont="1" applyFill="1" applyBorder="1" applyAlignment="1" applyProtection="1">
      <alignment horizontal="left" vertical="center"/>
    </xf>
    <xf numFmtId="37" fontId="5" fillId="0" borderId="6" xfId="0" applyNumberFormat="1" applyFont="1" applyFill="1" applyBorder="1" applyAlignment="1" applyProtection="1">
      <alignment horizontal="left" vertical="center"/>
    </xf>
    <xf numFmtId="0" fontId="0" fillId="0" borderId="5" xfId="0" applyFont="1" applyFill="1" applyBorder="1" applyAlignment="1">
      <alignment horizontal="left"/>
    </xf>
    <xf numFmtId="0" fontId="0" fillId="0" borderId="2" xfId="0" applyFont="1" applyFill="1" applyBorder="1" applyAlignment="1">
      <alignment horizontal="left"/>
    </xf>
    <xf numFmtId="0" fontId="0" fillId="0" borderId="10" xfId="0" applyFont="1" applyFill="1" applyBorder="1" applyAlignment="1">
      <alignment horizontal="left"/>
    </xf>
    <xf numFmtId="37" fontId="0" fillId="0" borderId="3" xfId="0" applyNumberFormat="1" applyFont="1" applyFill="1" applyBorder="1" applyAlignment="1" applyProtection="1">
      <alignment horizontal="left" vertical="center"/>
    </xf>
    <xf numFmtId="37" fontId="0" fillId="0" borderId="4" xfId="0" applyNumberFormat="1" applyFont="1" applyFill="1" applyBorder="1" applyAlignment="1" applyProtection="1">
      <alignment horizontal="left" vertical="center"/>
    </xf>
    <xf numFmtId="37" fontId="0" fillId="0" borderId="1" xfId="0" applyNumberFormat="1" applyFont="1" applyFill="1" applyBorder="1" applyAlignment="1" applyProtection="1">
      <alignment horizontal="left" vertical="center"/>
    </xf>
    <xf numFmtId="0" fontId="6" fillId="0" borderId="15" xfId="0" applyFont="1" applyFill="1" applyBorder="1" applyAlignment="1" applyProtection="1">
      <alignment horizontal="left" vertical="top"/>
    </xf>
    <xf numFmtId="37" fontId="6" fillId="0" borderId="0" xfId="0" applyNumberFormat="1" applyFont="1" applyFill="1" applyBorder="1" applyAlignment="1" applyProtection="1">
      <alignment horizontal="left"/>
    </xf>
    <xf numFmtId="0" fontId="0" fillId="0" borderId="7" xfId="0" applyFont="1" applyFill="1" applyBorder="1" applyAlignment="1">
      <alignment horizontal="distributed" vertical="center"/>
    </xf>
    <xf numFmtId="0" fontId="0" fillId="0" borderId="9" xfId="0" applyFont="1" applyFill="1" applyBorder="1" applyAlignment="1">
      <alignment horizontal="distributed" vertical="center"/>
    </xf>
    <xf numFmtId="37" fontId="5" fillId="0" borderId="3" xfId="0" applyNumberFormat="1" applyFont="1" applyFill="1" applyBorder="1" applyAlignment="1" applyProtection="1">
      <alignment horizontal="left"/>
    </xf>
    <xf numFmtId="37" fontId="5" fillId="0" borderId="4" xfId="0" applyNumberFormat="1" applyFont="1" applyFill="1" applyBorder="1" applyAlignment="1" applyProtection="1">
      <alignment horizontal="left"/>
    </xf>
    <xf numFmtId="37" fontId="5" fillId="0" borderId="5" xfId="0" applyNumberFormat="1" applyFont="1" applyFill="1" applyBorder="1" applyAlignment="1" applyProtection="1">
      <alignment horizontal="left"/>
    </xf>
    <xf numFmtId="0" fontId="0" fillId="0" borderId="4" xfId="0" applyFont="1" applyFill="1" applyBorder="1" applyAlignment="1">
      <alignment horizontal="left" vertical="center"/>
    </xf>
    <xf numFmtId="0" fontId="0" fillId="0" borderId="16" xfId="0" applyFont="1" applyFill="1" applyBorder="1" applyAlignment="1">
      <alignment horizontal="left" vertical="center"/>
    </xf>
    <xf numFmtId="0" fontId="0" fillId="0" borderId="7" xfId="0" applyFont="1" applyFill="1" applyBorder="1" applyAlignment="1">
      <alignment horizontal="left" vertical="center"/>
    </xf>
    <xf numFmtId="0" fontId="5" fillId="0" borderId="16" xfId="0" applyFont="1" applyFill="1" applyBorder="1" applyAlignment="1" applyProtection="1">
      <alignment horizontal="left"/>
    </xf>
    <xf numFmtId="0" fontId="5" fillId="0" borderId="7" xfId="0" applyFont="1" applyFill="1" applyBorder="1" applyAlignment="1" applyProtection="1">
      <alignment horizontal="left"/>
    </xf>
    <xf numFmtId="0" fontId="5" fillId="0" borderId="9" xfId="0" applyFont="1" applyFill="1" applyBorder="1" applyAlignment="1" applyProtection="1">
      <alignment horizontal="left"/>
    </xf>
    <xf numFmtId="37" fontId="5" fillId="0" borderId="16" xfId="0" applyNumberFormat="1" applyFont="1" applyFill="1" applyBorder="1" applyAlignment="1" applyProtection="1">
      <alignment horizontal="left"/>
    </xf>
    <xf numFmtId="37" fontId="5" fillId="0" borderId="7" xfId="0" applyNumberFormat="1" applyFont="1" applyFill="1" applyBorder="1" applyAlignment="1" applyProtection="1">
      <alignment horizontal="left"/>
    </xf>
    <xf numFmtId="37" fontId="5" fillId="0" borderId="9" xfId="0" applyNumberFormat="1" applyFont="1" applyFill="1" applyBorder="1" applyAlignment="1" applyProtection="1">
      <alignment horizontal="left"/>
    </xf>
    <xf numFmtId="0" fontId="0" fillId="0" borderId="9" xfId="0" applyFont="1" applyFill="1" applyBorder="1" applyAlignment="1">
      <alignment horizontal="left" vertical="center"/>
    </xf>
    <xf numFmtId="0" fontId="0" fillId="0" borderId="5" xfId="0" applyFont="1" applyFill="1" applyBorder="1" applyAlignment="1" applyProtection="1">
      <alignment horizontal="distributed" vertical="center"/>
    </xf>
    <xf numFmtId="0" fontId="0" fillId="0" borderId="0" xfId="0" applyFont="1" applyFill="1" applyBorder="1" applyAlignment="1" applyProtection="1">
      <alignment horizontal="distributed" vertical="center"/>
    </xf>
    <xf numFmtId="0" fontId="0" fillId="0" borderId="6" xfId="0" applyFont="1" applyFill="1" applyBorder="1" applyAlignment="1" applyProtection="1">
      <alignment horizontal="distributed" vertical="center"/>
    </xf>
    <xf numFmtId="37" fontId="5" fillId="0" borderId="16" xfId="0" applyNumberFormat="1" applyFont="1" applyFill="1" applyBorder="1" applyAlignment="1" applyProtection="1">
      <alignment horizontal="left" vertical="center"/>
    </xf>
    <xf numFmtId="37" fontId="5" fillId="0" borderId="7" xfId="0" applyNumberFormat="1" applyFont="1" applyFill="1" applyBorder="1" applyAlignment="1" applyProtection="1">
      <alignment horizontal="left" vertical="center"/>
    </xf>
    <xf numFmtId="37" fontId="5" fillId="0" borderId="9" xfId="0" applyNumberFormat="1" applyFont="1" applyFill="1" applyBorder="1" applyAlignment="1" applyProtection="1">
      <alignment horizontal="left" vertical="center"/>
    </xf>
    <xf numFmtId="37" fontId="5" fillId="0" borderId="1" xfId="0" applyNumberFormat="1" applyFont="1" applyFill="1" applyBorder="1" applyAlignment="1" applyProtection="1">
      <alignment horizontal="left" vertical="top" wrapText="1"/>
    </xf>
    <xf numFmtId="37" fontId="5" fillId="0" borderId="0" xfId="0" applyNumberFormat="1" applyFont="1" applyFill="1" applyBorder="1" applyAlignment="1" applyProtection="1">
      <alignment horizontal="left" vertical="top" wrapText="1"/>
    </xf>
    <xf numFmtId="0" fontId="10" fillId="0" borderId="0" xfId="0" applyFont="1" applyFill="1" applyBorder="1" applyAlignment="1">
      <alignment horizontal="left"/>
    </xf>
    <xf numFmtId="0" fontId="0" fillId="0" borderId="0" xfId="0" applyFont="1" applyFill="1" applyBorder="1" applyAlignment="1">
      <alignment horizontal="left" vertical="top" wrapText="1"/>
    </xf>
    <xf numFmtId="0" fontId="0" fillId="0" borderId="0" xfId="0" applyFont="1" applyFill="1" applyBorder="1" applyAlignment="1">
      <alignment horizontal="left" vertical="top"/>
    </xf>
    <xf numFmtId="0" fontId="0" fillId="0" borderId="7" xfId="0" applyFont="1" applyFill="1" applyBorder="1" applyAlignment="1" applyProtection="1">
      <alignment horizontal="center"/>
    </xf>
    <xf numFmtId="0" fontId="0" fillId="0" borderId="9" xfId="0" applyFont="1" applyFill="1" applyBorder="1" applyAlignment="1" applyProtection="1">
      <alignment horizontal="center"/>
    </xf>
    <xf numFmtId="0" fontId="0" fillId="0" borderId="16" xfId="0" applyFont="1" applyFill="1" applyBorder="1" applyAlignment="1" applyProtection="1">
      <alignment horizontal="center"/>
    </xf>
  </cellXfs>
  <cellStyles count="3">
    <cellStyle name="桁区切り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16</xdr:col>
      <xdr:colOff>123825</xdr:colOff>
      <xdr:row>5</xdr:row>
      <xdr:rowOff>85725</xdr:rowOff>
    </xdr:from>
    <xdr:to>
      <xdr:col>16</xdr:col>
      <xdr:colOff>200025</xdr:colOff>
      <xdr:row>6</xdr:row>
      <xdr:rowOff>247650</xdr:rowOff>
    </xdr:to>
    <xdr:sp macro="" textlink="">
      <xdr:nvSpPr>
        <xdr:cNvPr id="2" name="AutoShape 8"/>
        <xdr:cNvSpPr>
          <a:spLocks/>
        </xdr:cNvSpPr>
      </xdr:nvSpPr>
      <xdr:spPr bwMode="auto">
        <a:xfrm>
          <a:off x="13535025" y="1181100"/>
          <a:ext cx="76200" cy="352425"/>
        </a:xfrm>
        <a:prstGeom prst="leftBrace">
          <a:avLst>
            <a:gd name="adj1" fmla="val 61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123825</xdr:colOff>
      <xdr:row>5</xdr:row>
      <xdr:rowOff>114300</xdr:rowOff>
    </xdr:from>
    <xdr:to>
      <xdr:col>2</xdr:col>
      <xdr:colOff>200025</xdr:colOff>
      <xdr:row>6</xdr:row>
      <xdr:rowOff>276225</xdr:rowOff>
    </xdr:to>
    <xdr:sp macro="" textlink="">
      <xdr:nvSpPr>
        <xdr:cNvPr id="3" name="AutoShape 8"/>
        <xdr:cNvSpPr>
          <a:spLocks/>
        </xdr:cNvSpPr>
      </xdr:nvSpPr>
      <xdr:spPr bwMode="auto">
        <a:xfrm>
          <a:off x="1800225" y="1209675"/>
          <a:ext cx="76200" cy="323850"/>
        </a:xfrm>
        <a:prstGeom prst="leftBrace">
          <a:avLst>
            <a:gd name="adj1" fmla="val 6077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635577</xdr:colOff>
      <xdr:row>16</xdr:row>
      <xdr:rowOff>88900</xdr:rowOff>
    </xdr:from>
    <xdr:to>
      <xdr:col>4</xdr:col>
      <xdr:colOff>292362</xdr:colOff>
      <xdr:row>18</xdr:row>
      <xdr:rowOff>92513</xdr:rowOff>
    </xdr:to>
    <xdr:sp macro="" textlink="" fLocksText="0">
      <xdr:nvSpPr>
        <xdr:cNvPr id="2" name="正方形/長方形 1"/>
        <xdr:cNvSpPr/>
      </xdr:nvSpPr>
      <xdr:spPr>
        <a:xfrm>
          <a:off x="3150177" y="3594100"/>
          <a:ext cx="494985" cy="4417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chemeClr val="tx1"/>
              </a:solidFill>
              <a:latin typeface="ＭＳ 明朝" panose="02020609040205080304" pitchFamily="17" charset="-128"/>
              <a:ea typeface="ＭＳ 明朝" panose="02020609040205080304" pitchFamily="17" charset="-128"/>
            </a:rPr>
            <a:t>γ</a:t>
          </a: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28</xdr:col>
      <xdr:colOff>0</xdr:colOff>
      <xdr:row>16</xdr:row>
      <xdr:rowOff>0</xdr:rowOff>
    </xdr:from>
    <xdr:to>
      <xdr:col>28</xdr:col>
      <xdr:colOff>317792</xdr:colOff>
      <xdr:row>16</xdr:row>
      <xdr:rowOff>88900</xdr:rowOff>
    </xdr:to>
    <xdr:sp macro="" textlink="" fLocksText="0">
      <xdr:nvSpPr>
        <xdr:cNvPr id="3" name="正方形/長方形 2"/>
        <xdr:cNvSpPr/>
      </xdr:nvSpPr>
      <xdr:spPr>
        <a:xfrm>
          <a:off x="23469600" y="3505200"/>
          <a:ext cx="317792" cy="88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chemeClr val="tx1"/>
              </a:solidFill>
              <a:latin typeface="ＭＳ 明朝" panose="02020609040205080304" pitchFamily="17" charset="-128"/>
              <a:ea typeface="ＭＳ 明朝" panose="02020609040205080304" pitchFamily="17" charset="-128"/>
            </a:rPr>
            <a:t>γ</a:t>
          </a: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28</xdr:col>
      <xdr:colOff>0</xdr:colOff>
      <xdr:row>16</xdr:row>
      <xdr:rowOff>76200</xdr:rowOff>
    </xdr:from>
    <xdr:to>
      <xdr:col>28</xdr:col>
      <xdr:colOff>317792</xdr:colOff>
      <xdr:row>18</xdr:row>
      <xdr:rowOff>79688</xdr:rowOff>
    </xdr:to>
    <xdr:sp macro="" textlink="" fLocksText="0">
      <xdr:nvSpPr>
        <xdr:cNvPr id="4" name="正方形/長方形 3"/>
        <xdr:cNvSpPr/>
      </xdr:nvSpPr>
      <xdr:spPr>
        <a:xfrm>
          <a:off x="23469600" y="3581400"/>
          <a:ext cx="317792" cy="44163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chemeClr val="tx1"/>
              </a:solidFill>
              <a:latin typeface="ＭＳ 明朝" panose="02020609040205080304" pitchFamily="17" charset="-128"/>
              <a:ea typeface="ＭＳ 明朝" panose="02020609040205080304" pitchFamily="17" charset="-128"/>
            </a:rPr>
            <a:t>γ</a:t>
          </a: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12</xdr:col>
      <xdr:colOff>105064</xdr:colOff>
      <xdr:row>19</xdr:row>
      <xdr:rowOff>85725</xdr:rowOff>
    </xdr:from>
    <xdr:to>
      <xdr:col>12</xdr:col>
      <xdr:colOff>422564</xdr:colOff>
      <xdr:row>21</xdr:row>
      <xdr:rowOff>79845</xdr:rowOff>
    </xdr:to>
    <xdr:sp macro="" textlink="" fLocksText="0">
      <xdr:nvSpPr>
        <xdr:cNvPr id="5" name="正方形/長方形 4"/>
        <xdr:cNvSpPr/>
      </xdr:nvSpPr>
      <xdr:spPr>
        <a:xfrm>
          <a:off x="10163464" y="4248150"/>
          <a:ext cx="317500" cy="4322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chemeClr val="tx1"/>
              </a:solidFill>
              <a:latin typeface="ＭＳ 明朝" panose="02020609040205080304" pitchFamily="17" charset="-128"/>
              <a:ea typeface="ＭＳ 明朝" panose="02020609040205080304" pitchFamily="17" charset="-128"/>
            </a:rPr>
            <a:t>γ</a:t>
          </a: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12</xdr:col>
      <xdr:colOff>635577</xdr:colOff>
      <xdr:row>19</xdr:row>
      <xdr:rowOff>85725</xdr:rowOff>
    </xdr:from>
    <xdr:to>
      <xdr:col>13</xdr:col>
      <xdr:colOff>292362</xdr:colOff>
      <xdr:row>21</xdr:row>
      <xdr:rowOff>79845</xdr:rowOff>
    </xdr:to>
    <xdr:sp macro="" textlink="" fLocksText="0">
      <xdr:nvSpPr>
        <xdr:cNvPr id="6" name="正方形/長方形 5"/>
        <xdr:cNvSpPr/>
      </xdr:nvSpPr>
      <xdr:spPr>
        <a:xfrm>
          <a:off x="10693977" y="4248150"/>
          <a:ext cx="494985" cy="4322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chemeClr val="tx1"/>
              </a:solidFill>
              <a:latin typeface="ＭＳ 明朝" panose="02020609040205080304" pitchFamily="17" charset="-128"/>
              <a:ea typeface="ＭＳ 明朝" panose="02020609040205080304" pitchFamily="17" charset="-128"/>
            </a:rPr>
            <a:t>γ</a:t>
          </a: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63500</xdr:colOff>
      <xdr:row>26</xdr:row>
      <xdr:rowOff>254000</xdr:rowOff>
    </xdr:from>
    <xdr:to>
      <xdr:col>25</xdr:col>
      <xdr:colOff>50800</xdr:colOff>
      <xdr:row>27</xdr:row>
      <xdr:rowOff>0</xdr:rowOff>
    </xdr:to>
    <xdr:sp macro="" textlink="" fLocksText="0">
      <xdr:nvSpPr>
        <xdr:cNvPr id="2" name="正方形/長方形 1"/>
        <xdr:cNvSpPr/>
      </xdr:nvSpPr>
      <xdr:spPr>
        <a:xfrm>
          <a:off x="19342100" y="5911850"/>
          <a:ext cx="1663700" cy="3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chemeClr val="tx1"/>
              </a:solidFill>
              <a:latin typeface="ＭＳ 明朝" panose="02020609040205080304" pitchFamily="17" charset="-128"/>
              <a:ea typeface="ＭＳ 明朝" panose="02020609040205080304" pitchFamily="17" charset="-128"/>
            </a:rPr>
            <a:t>γ</a:t>
          </a: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41</xdr:col>
      <xdr:colOff>63500</xdr:colOff>
      <xdr:row>26</xdr:row>
      <xdr:rowOff>266700</xdr:rowOff>
    </xdr:from>
    <xdr:to>
      <xdr:col>43</xdr:col>
      <xdr:colOff>50800</xdr:colOff>
      <xdr:row>27</xdr:row>
      <xdr:rowOff>0</xdr:rowOff>
    </xdr:to>
    <xdr:sp macro="" textlink="" fLocksText="0">
      <xdr:nvSpPr>
        <xdr:cNvPr id="3" name="正方形/長方形 2"/>
        <xdr:cNvSpPr/>
      </xdr:nvSpPr>
      <xdr:spPr>
        <a:xfrm>
          <a:off x="34429700" y="5915025"/>
          <a:ext cx="16637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chemeClr val="tx1"/>
              </a:solidFill>
              <a:latin typeface="ＭＳ 明朝" panose="02020609040205080304" pitchFamily="17" charset="-128"/>
              <a:ea typeface="ＭＳ 明朝" panose="02020609040205080304" pitchFamily="17" charset="-128"/>
            </a:rPr>
            <a:t>γ</a:t>
          </a: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41</xdr:col>
      <xdr:colOff>63500</xdr:colOff>
      <xdr:row>27</xdr:row>
      <xdr:rowOff>0</xdr:rowOff>
    </xdr:from>
    <xdr:to>
      <xdr:col>43</xdr:col>
      <xdr:colOff>50800</xdr:colOff>
      <xdr:row>27</xdr:row>
      <xdr:rowOff>101600</xdr:rowOff>
    </xdr:to>
    <xdr:sp macro="" textlink="" fLocksText="0">
      <xdr:nvSpPr>
        <xdr:cNvPr id="4" name="正方形/長方形 3"/>
        <xdr:cNvSpPr/>
      </xdr:nvSpPr>
      <xdr:spPr>
        <a:xfrm>
          <a:off x="34429700" y="5915025"/>
          <a:ext cx="1663700" cy="101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chemeClr val="tx1"/>
              </a:solidFill>
              <a:latin typeface="ＭＳ 明朝" panose="02020609040205080304" pitchFamily="17" charset="-128"/>
              <a:ea typeface="ＭＳ 明朝" panose="02020609040205080304" pitchFamily="17" charset="-128"/>
            </a:rPr>
            <a:t>γ</a:t>
          </a: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123825</xdr:colOff>
      <xdr:row>3</xdr:row>
      <xdr:rowOff>85725</xdr:rowOff>
    </xdr:from>
    <xdr:to>
      <xdr:col>2</xdr:col>
      <xdr:colOff>200025</xdr:colOff>
      <xdr:row>5</xdr:row>
      <xdr:rowOff>0</xdr:rowOff>
    </xdr:to>
    <xdr:sp macro="" textlink="">
      <xdr:nvSpPr>
        <xdr:cNvPr id="2" name="AutoShape 8"/>
        <xdr:cNvSpPr>
          <a:spLocks/>
        </xdr:cNvSpPr>
      </xdr:nvSpPr>
      <xdr:spPr bwMode="auto">
        <a:xfrm>
          <a:off x="1866900" y="1438275"/>
          <a:ext cx="76200" cy="733425"/>
        </a:xfrm>
        <a:prstGeom prst="leftBrace">
          <a:avLst>
            <a:gd name="adj1" fmla="val 8020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X44"/>
  <sheetViews>
    <sheetView showGridLines="0" topLeftCell="A10" zoomScale="75" zoomScaleNormal="75" workbookViewId="0">
      <selection activeCell="X8" sqref="X8"/>
    </sheetView>
  </sheetViews>
  <sheetFormatPr defaultRowHeight="17.25"/>
  <cols>
    <col min="1" max="1" width="4.296875" style="295" customWidth="1"/>
    <col min="2" max="2" width="20.09765625" style="295" customWidth="1"/>
    <col min="3" max="5" width="3" style="295" customWidth="1"/>
    <col min="6" max="7" width="1.8984375" style="295" customWidth="1"/>
    <col min="8" max="8" width="1.5" style="295" customWidth="1"/>
    <col min="9" max="9" width="2.3984375" style="295" customWidth="1"/>
    <col min="10" max="10" width="1.5" style="295" customWidth="1"/>
    <col min="11" max="12" width="1.8984375" style="295" customWidth="1"/>
    <col min="13" max="13" width="1.5" style="295" customWidth="1"/>
    <col min="14" max="14" width="2.8984375" style="295" customWidth="1"/>
    <col min="15" max="16" width="7.19921875" style="295" customWidth="1"/>
    <col min="17" max="18" width="4" style="295" customWidth="1"/>
    <col min="19" max="19" width="7.09765625" style="295" customWidth="1"/>
    <col min="20" max="20" width="6.8984375" style="295" customWidth="1"/>
    <col min="21" max="21" width="3.69921875" style="295" customWidth="1"/>
    <col min="22" max="22" width="4" style="295" customWidth="1"/>
    <col min="23" max="16384" width="8.796875" style="295"/>
  </cols>
  <sheetData>
    <row r="1" spans="1:24" ht="30" customHeight="1">
      <c r="A1" s="429" t="s">
        <v>31</v>
      </c>
      <c r="B1" s="429"/>
      <c r="C1" s="429"/>
      <c r="D1" s="429"/>
      <c r="E1" s="429"/>
      <c r="F1" s="429"/>
      <c r="G1" s="429"/>
      <c r="H1" s="429"/>
      <c r="I1" s="429"/>
      <c r="J1" s="429"/>
      <c r="K1" s="429"/>
      <c r="L1" s="429"/>
      <c r="M1" s="429"/>
      <c r="N1" s="429"/>
      <c r="O1" s="429"/>
      <c r="P1" s="429"/>
      <c r="Q1" s="429"/>
      <c r="R1" s="429"/>
      <c r="S1" s="429"/>
      <c r="T1" s="429"/>
      <c r="U1" s="429"/>
      <c r="V1" s="429"/>
    </row>
    <row r="2" spans="1:24" ht="23.25" customHeight="1">
      <c r="A2" s="4"/>
      <c r="B2" s="4"/>
      <c r="C2" s="4"/>
      <c r="D2" s="4"/>
      <c r="E2" s="4"/>
      <c r="F2" s="4"/>
      <c r="G2" s="4"/>
      <c r="H2" s="4"/>
      <c r="I2" s="4"/>
      <c r="J2" s="4"/>
      <c r="K2" s="4"/>
      <c r="L2" s="4"/>
      <c r="M2" s="4"/>
      <c r="N2" s="4"/>
      <c r="O2" s="4"/>
      <c r="P2" s="4"/>
      <c r="Q2" s="4"/>
      <c r="R2" s="4"/>
      <c r="S2" s="4"/>
      <c r="T2" s="4"/>
      <c r="U2" s="4"/>
      <c r="V2" s="4"/>
    </row>
    <row r="3" spans="1:24" ht="22.5" customHeight="1">
      <c r="A3" s="430" t="s">
        <v>237</v>
      </c>
      <c r="B3" s="430"/>
      <c r="C3" s="430"/>
      <c r="D3" s="430"/>
      <c r="E3" s="430"/>
      <c r="F3" s="430"/>
      <c r="G3" s="430"/>
      <c r="H3" s="430"/>
      <c r="I3" s="430"/>
      <c r="J3" s="430"/>
      <c r="K3" s="430"/>
      <c r="L3" s="430"/>
      <c r="M3" s="430"/>
      <c r="N3" s="430"/>
      <c r="O3" s="430"/>
      <c r="P3" s="430"/>
      <c r="Q3" s="152"/>
      <c r="R3" s="152"/>
      <c r="S3" s="152"/>
      <c r="T3" s="152"/>
      <c r="U3" s="152"/>
      <c r="V3" s="152"/>
    </row>
    <row r="4" spans="1:24" ht="7.5" customHeight="1">
      <c r="A4" s="325"/>
      <c r="B4" s="325"/>
      <c r="C4" s="325"/>
      <c r="D4" s="325"/>
      <c r="E4" s="325"/>
      <c r="F4" s="325"/>
      <c r="G4" s="325"/>
      <c r="H4" s="325"/>
      <c r="I4" s="325"/>
      <c r="J4" s="325"/>
      <c r="K4" s="325"/>
      <c r="L4" s="325"/>
      <c r="M4" s="325"/>
      <c r="N4" s="151"/>
      <c r="O4" s="306"/>
      <c r="P4" s="306"/>
      <c r="Q4" s="306"/>
      <c r="R4" s="306"/>
      <c r="S4" s="306"/>
      <c r="T4" s="306"/>
      <c r="U4" s="306"/>
      <c r="V4" s="306"/>
    </row>
    <row r="5" spans="1:24" ht="129.19999999999999" customHeight="1">
      <c r="A5" s="325"/>
      <c r="B5" s="431" t="s">
        <v>236</v>
      </c>
      <c r="C5" s="432"/>
      <c r="D5" s="432"/>
      <c r="E5" s="432"/>
      <c r="F5" s="432"/>
      <c r="G5" s="432"/>
      <c r="H5" s="432"/>
      <c r="I5" s="432"/>
      <c r="J5" s="432"/>
      <c r="K5" s="432"/>
      <c r="L5" s="432"/>
      <c r="M5" s="432"/>
      <c r="N5" s="432"/>
      <c r="O5" s="432"/>
      <c r="P5" s="432"/>
      <c r="Q5" s="432"/>
      <c r="R5" s="432"/>
      <c r="S5" s="432"/>
      <c r="T5" s="432"/>
      <c r="U5" s="432"/>
      <c r="V5" s="432"/>
    </row>
    <row r="6" spans="1:24" ht="31.5" customHeight="1">
      <c r="A6" s="325"/>
      <c r="B6" s="433" t="s">
        <v>32</v>
      </c>
      <c r="C6" s="423"/>
      <c r="D6" s="434" t="s">
        <v>235</v>
      </c>
      <c r="E6" s="434"/>
      <c r="F6" s="434"/>
      <c r="G6" s="434"/>
      <c r="H6" s="434"/>
      <c r="I6" s="420" t="s">
        <v>234</v>
      </c>
      <c r="J6" s="420"/>
      <c r="K6" s="420"/>
      <c r="L6" s="420"/>
      <c r="M6" s="420"/>
      <c r="N6" s="420"/>
      <c r="O6" s="248"/>
      <c r="P6" s="422" t="s">
        <v>33</v>
      </c>
      <c r="Q6" s="423"/>
      <c r="R6" s="435" t="s">
        <v>233</v>
      </c>
      <c r="S6" s="434"/>
      <c r="T6" s="249">
        <v>190</v>
      </c>
      <c r="U6" s="246" t="s">
        <v>36</v>
      </c>
      <c r="V6" s="150"/>
    </row>
    <row r="7" spans="1:24" ht="31.5" customHeight="1">
      <c r="A7" s="325"/>
      <c r="B7" s="433"/>
      <c r="C7" s="423"/>
      <c r="D7" s="434" t="s">
        <v>231</v>
      </c>
      <c r="E7" s="434"/>
      <c r="F7" s="434"/>
      <c r="G7" s="434"/>
      <c r="H7" s="434"/>
      <c r="I7" s="421" t="s">
        <v>232</v>
      </c>
      <c r="J7" s="421"/>
      <c r="K7" s="421"/>
      <c r="L7" s="421"/>
      <c r="M7" s="421"/>
      <c r="N7" s="421"/>
      <c r="O7" s="248"/>
      <c r="P7" s="422"/>
      <c r="Q7" s="423"/>
      <c r="R7" s="434" t="s">
        <v>231</v>
      </c>
      <c r="S7" s="434"/>
      <c r="T7" s="249">
        <v>239</v>
      </c>
      <c r="U7" s="246" t="s">
        <v>36</v>
      </c>
      <c r="V7" s="150"/>
    </row>
    <row r="8" spans="1:24" ht="59.25" customHeight="1">
      <c r="A8" s="419" t="s">
        <v>37</v>
      </c>
      <c r="B8" s="419"/>
      <c r="C8" s="419"/>
      <c r="D8" s="419"/>
      <c r="E8" s="419"/>
      <c r="F8" s="419"/>
      <c r="G8" s="419"/>
      <c r="H8" s="419"/>
      <c r="I8" s="419"/>
      <c r="J8" s="419"/>
      <c r="K8" s="419"/>
      <c r="L8" s="419"/>
      <c r="M8" s="419"/>
      <c r="N8" s="419"/>
      <c r="O8" s="2"/>
      <c r="P8" s="2"/>
      <c r="Q8" s="2"/>
      <c r="R8" s="2"/>
      <c r="S8" s="2"/>
      <c r="T8" s="2"/>
      <c r="U8" s="2"/>
      <c r="V8" s="2"/>
    </row>
    <row r="9" spans="1:24" ht="18" thickBot="1">
      <c r="A9" s="111"/>
      <c r="B9" s="111"/>
      <c r="C9" s="111"/>
      <c r="D9" s="111"/>
      <c r="E9" s="111"/>
      <c r="F9" s="111"/>
      <c r="G9" s="111"/>
      <c r="H9" s="111"/>
      <c r="I9" s="111"/>
      <c r="J9" s="111"/>
      <c r="K9" s="111"/>
      <c r="L9" s="111"/>
      <c r="M9" s="111"/>
      <c r="N9" s="111"/>
      <c r="O9" s="111"/>
      <c r="P9" s="111"/>
      <c r="Q9" s="448" t="s">
        <v>308</v>
      </c>
      <c r="R9" s="448"/>
      <c r="S9" s="448"/>
      <c r="T9" s="448"/>
      <c r="U9" s="448"/>
      <c r="V9" s="448"/>
    </row>
    <row r="10" spans="1:24" s="78" customFormat="1" ht="37.5" customHeight="1">
      <c r="A10" s="478" t="s">
        <v>2</v>
      </c>
      <c r="B10" s="479"/>
      <c r="C10" s="479"/>
      <c r="D10" s="479"/>
      <c r="E10" s="479"/>
      <c r="F10" s="479"/>
      <c r="G10" s="479"/>
      <c r="H10" s="479"/>
      <c r="I10" s="479"/>
      <c r="J10" s="479"/>
      <c r="K10" s="479"/>
      <c r="L10" s="479"/>
      <c r="M10" s="479"/>
      <c r="N10" s="479"/>
      <c r="O10" s="452" t="s">
        <v>307</v>
      </c>
      <c r="P10" s="453"/>
      <c r="Q10" s="453"/>
      <c r="R10" s="454"/>
      <c r="S10" s="452" t="s">
        <v>306</v>
      </c>
      <c r="T10" s="453"/>
      <c r="U10" s="453"/>
      <c r="V10" s="454"/>
    </row>
    <row r="11" spans="1:24" ht="37.5" customHeight="1">
      <c r="A11" s="466" t="s">
        <v>0</v>
      </c>
      <c r="B11" s="314" t="s">
        <v>3</v>
      </c>
      <c r="C11" s="324"/>
      <c r="D11" s="323"/>
      <c r="E11" s="323"/>
      <c r="F11" s="323"/>
      <c r="G11" s="323"/>
      <c r="H11" s="323"/>
      <c r="I11" s="323"/>
      <c r="J11" s="323"/>
      <c r="K11" s="322"/>
      <c r="L11" s="322"/>
      <c r="M11" s="322"/>
      <c r="N11" s="322"/>
      <c r="O11" s="457">
        <v>243</v>
      </c>
      <c r="P11" s="458"/>
      <c r="Q11" s="289" t="s">
        <v>26</v>
      </c>
      <c r="R11" s="321"/>
      <c r="S11" s="457">
        <v>243</v>
      </c>
      <c r="T11" s="458"/>
      <c r="U11" s="289" t="s">
        <v>26</v>
      </c>
      <c r="V11" s="321"/>
    </row>
    <row r="12" spans="1:24" ht="37.5" customHeight="1">
      <c r="A12" s="467"/>
      <c r="B12" s="311" t="s">
        <v>4</v>
      </c>
      <c r="C12" s="438" t="s">
        <v>18</v>
      </c>
      <c r="D12" s="438"/>
      <c r="E12" s="438"/>
      <c r="F12" s="438"/>
      <c r="G12" s="438"/>
      <c r="H12" s="438"/>
      <c r="I12" s="438"/>
      <c r="J12" s="438"/>
      <c r="K12" s="438"/>
      <c r="L12" s="438"/>
      <c r="M12" s="438"/>
      <c r="N12" s="438"/>
      <c r="O12" s="459">
        <v>8455</v>
      </c>
      <c r="P12" s="460"/>
      <c r="Q12" s="320" t="s">
        <v>28</v>
      </c>
      <c r="R12" s="319"/>
      <c r="S12" s="459">
        <v>7588</v>
      </c>
      <c r="T12" s="460"/>
      <c r="U12" s="320" t="s">
        <v>28</v>
      </c>
      <c r="V12" s="319"/>
    </row>
    <row r="13" spans="1:24" ht="37.5" customHeight="1">
      <c r="A13" s="467"/>
      <c r="B13" s="311" t="s">
        <v>5</v>
      </c>
      <c r="C13" s="470" t="s">
        <v>305</v>
      </c>
      <c r="D13" s="470"/>
      <c r="E13" s="470"/>
      <c r="F13" s="470"/>
      <c r="G13" s="470"/>
      <c r="H13" s="470"/>
      <c r="I13" s="470"/>
      <c r="J13" s="470"/>
      <c r="K13" s="470"/>
      <c r="L13" s="470"/>
      <c r="M13" s="470"/>
      <c r="N13" s="470"/>
      <c r="O13" s="459">
        <v>23217</v>
      </c>
      <c r="P13" s="460"/>
      <c r="Q13" s="320" t="s">
        <v>28</v>
      </c>
      <c r="R13" s="319"/>
      <c r="S13" s="459">
        <v>20569</v>
      </c>
      <c r="T13" s="460"/>
      <c r="U13" s="320" t="s">
        <v>28</v>
      </c>
      <c r="V13" s="319"/>
    </row>
    <row r="14" spans="1:24" ht="37.5" customHeight="1">
      <c r="A14" s="467"/>
      <c r="B14" s="311" t="s">
        <v>6</v>
      </c>
      <c r="C14" s="438" t="s">
        <v>19</v>
      </c>
      <c r="D14" s="438"/>
      <c r="E14" s="438"/>
      <c r="F14" s="438"/>
      <c r="G14" s="438"/>
      <c r="H14" s="438"/>
      <c r="I14" s="438"/>
      <c r="J14" s="438"/>
      <c r="K14" s="438"/>
      <c r="L14" s="438"/>
      <c r="M14" s="438"/>
      <c r="N14" s="438"/>
      <c r="O14" s="459">
        <v>80019</v>
      </c>
      <c r="P14" s="460"/>
      <c r="Q14" s="320" t="s">
        <v>28</v>
      </c>
      <c r="R14" s="319"/>
      <c r="S14" s="459">
        <v>70210</v>
      </c>
      <c r="T14" s="460"/>
      <c r="U14" s="320" t="s">
        <v>28</v>
      </c>
      <c r="V14" s="319"/>
    </row>
    <row r="15" spans="1:24" ht="18.75" customHeight="1">
      <c r="A15" s="467"/>
      <c r="B15" s="471" t="s">
        <v>7</v>
      </c>
      <c r="C15" s="279"/>
      <c r="D15" s="296"/>
      <c r="E15" s="296"/>
      <c r="F15" s="296"/>
      <c r="G15" s="137" t="s">
        <v>303</v>
      </c>
      <c r="H15" s="482" t="s">
        <v>304</v>
      </c>
      <c r="I15" s="137" t="s">
        <v>303</v>
      </c>
      <c r="J15" s="484" t="s">
        <v>302</v>
      </c>
      <c r="K15" s="296"/>
      <c r="L15" s="296"/>
      <c r="M15" s="296"/>
      <c r="N15" s="296"/>
      <c r="O15" s="418">
        <f>+O14/O12</f>
        <v>9.4641040804257841</v>
      </c>
      <c r="P15" s="427">
        <f>-(+O14/O13)</f>
        <v>-3.4465693242020934</v>
      </c>
      <c r="Q15" s="442" t="s">
        <v>26</v>
      </c>
      <c r="R15" s="319"/>
      <c r="S15" s="418">
        <f>+S14/S12</f>
        <v>9.2527675276752763</v>
      </c>
      <c r="T15" s="427">
        <f>-(+S14/S13)</f>
        <v>-3.4133890806553553</v>
      </c>
      <c r="U15" s="442" t="s">
        <v>26</v>
      </c>
      <c r="V15" s="319"/>
      <c r="W15" s="315"/>
      <c r="X15" s="296"/>
    </row>
    <row r="16" spans="1:24" ht="18.75" customHeight="1">
      <c r="A16" s="480"/>
      <c r="B16" s="472"/>
      <c r="C16" s="273"/>
      <c r="D16" s="317"/>
      <c r="E16" s="317"/>
      <c r="F16" s="317"/>
      <c r="G16" s="318" t="s">
        <v>301</v>
      </c>
      <c r="H16" s="483"/>
      <c r="I16" s="318" t="s">
        <v>300</v>
      </c>
      <c r="J16" s="485"/>
      <c r="K16" s="317"/>
      <c r="L16" s="317"/>
      <c r="M16" s="317"/>
      <c r="N16" s="317"/>
      <c r="O16" s="449"/>
      <c r="P16" s="450"/>
      <c r="Q16" s="451"/>
      <c r="R16" s="316"/>
      <c r="S16" s="449"/>
      <c r="T16" s="450"/>
      <c r="U16" s="451"/>
      <c r="V16" s="316"/>
      <c r="W16" s="315"/>
      <c r="X16" s="296"/>
    </row>
    <row r="17" spans="1:24" ht="37.5" customHeight="1">
      <c r="A17" s="466" t="s">
        <v>1</v>
      </c>
      <c r="B17" s="314" t="s">
        <v>8</v>
      </c>
      <c r="C17" s="438" t="s">
        <v>20</v>
      </c>
      <c r="D17" s="438"/>
      <c r="E17" s="438"/>
      <c r="F17" s="438"/>
      <c r="G17" s="438"/>
      <c r="H17" s="438"/>
      <c r="I17" s="438"/>
      <c r="J17" s="438"/>
      <c r="K17" s="438"/>
      <c r="L17" s="438"/>
      <c r="M17" s="438"/>
      <c r="N17" s="438"/>
      <c r="O17" s="455">
        <v>239</v>
      </c>
      <c r="P17" s="456"/>
      <c r="Q17" s="313" t="s">
        <v>29</v>
      </c>
      <c r="R17" s="312"/>
      <c r="S17" s="455" t="s">
        <v>299</v>
      </c>
      <c r="T17" s="456"/>
      <c r="U17" s="313" t="s">
        <v>29</v>
      </c>
      <c r="V17" s="312"/>
      <c r="W17" s="481"/>
      <c r="X17" s="426"/>
    </row>
    <row r="18" spans="1:24" ht="37.5" customHeight="1">
      <c r="A18" s="467"/>
      <c r="B18" s="311" t="s">
        <v>9</v>
      </c>
      <c r="C18" s="438" t="s">
        <v>21</v>
      </c>
      <c r="D18" s="438"/>
      <c r="E18" s="438"/>
      <c r="F18" s="438"/>
      <c r="G18" s="438"/>
      <c r="H18" s="438"/>
      <c r="I18" s="438"/>
      <c r="J18" s="438"/>
      <c r="K18" s="438"/>
      <c r="L18" s="438"/>
      <c r="M18" s="438"/>
      <c r="N18" s="438"/>
      <c r="O18" s="424">
        <v>6429</v>
      </c>
      <c r="P18" s="425"/>
      <c r="Q18" s="290" t="s">
        <v>27</v>
      </c>
      <c r="R18" s="305"/>
      <c r="S18" s="424">
        <v>6038</v>
      </c>
      <c r="T18" s="425"/>
      <c r="U18" s="290" t="s">
        <v>27</v>
      </c>
      <c r="V18" s="305"/>
    </row>
    <row r="19" spans="1:24" ht="37.5" customHeight="1">
      <c r="A19" s="467"/>
      <c r="B19" s="311" t="s">
        <v>10</v>
      </c>
      <c r="C19" s="438" t="s">
        <v>22</v>
      </c>
      <c r="D19" s="438"/>
      <c r="E19" s="438"/>
      <c r="F19" s="438"/>
      <c r="G19" s="438"/>
      <c r="H19" s="438"/>
      <c r="I19" s="438"/>
      <c r="J19" s="438"/>
      <c r="K19" s="438"/>
      <c r="L19" s="438"/>
      <c r="M19" s="438"/>
      <c r="N19" s="438"/>
      <c r="O19" s="424">
        <v>6387</v>
      </c>
      <c r="P19" s="425"/>
      <c r="Q19" s="290" t="s">
        <v>27</v>
      </c>
      <c r="R19" s="305"/>
      <c r="S19" s="424">
        <v>6025</v>
      </c>
      <c r="T19" s="425"/>
      <c r="U19" s="290" t="s">
        <v>27</v>
      </c>
      <c r="V19" s="305"/>
    </row>
    <row r="20" spans="1:24" ht="37.5" customHeight="1">
      <c r="A20" s="467"/>
      <c r="B20" s="311" t="s">
        <v>11</v>
      </c>
      <c r="C20" s="438" t="s">
        <v>23</v>
      </c>
      <c r="D20" s="438"/>
      <c r="E20" s="438"/>
      <c r="F20" s="438"/>
      <c r="G20" s="438"/>
      <c r="H20" s="438"/>
      <c r="I20" s="438"/>
      <c r="J20" s="438"/>
      <c r="K20" s="438"/>
      <c r="L20" s="438"/>
      <c r="M20" s="438"/>
      <c r="N20" s="438"/>
      <c r="O20" s="424">
        <v>75038</v>
      </c>
      <c r="P20" s="426"/>
      <c r="Q20" s="290" t="s">
        <v>27</v>
      </c>
      <c r="R20" s="305"/>
      <c r="S20" s="424">
        <v>67482</v>
      </c>
      <c r="T20" s="426"/>
      <c r="U20" s="290" t="s">
        <v>27</v>
      </c>
      <c r="V20" s="305"/>
    </row>
    <row r="21" spans="1:24" ht="37.5" customHeight="1">
      <c r="A21" s="467"/>
      <c r="B21" s="311" t="s">
        <v>12</v>
      </c>
      <c r="C21" s="438" t="s">
        <v>24</v>
      </c>
      <c r="D21" s="438"/>
      <c r="E21" s="438"/>
      <c r="F21" s="438"/>
      <c r="G21" s="438"/>
      <c r="H21" s="438"/>
      <c r="I21" s="438"/>
      <c r="J21" s="438"/>
      <c r="K21" s="438"/>
      <c r="L21" s="438"/>
      <c r="M21" s="438"/>
      <c r="N21" s="438"/>
      <c r="O21" s="424">
        <v>68651</v>
      </c>
      <c r="P21" s="426"/>
      <c r="Q21" s="290" t="s">
        <v>27</v>
      </c>
      <c r="R21" s="305"/>
      <c r="S21" s="424">
        <v>61457</v>
      </c>
      <c r="T21" s="426"/>
      <c r="U21" s="290" t="s">
        <v>27</v>
      </c>
      <c r="V21" s="305"/>
    </row>
    <row r="22" spans="1:24" ht="18.75" customHeight="1">
      <c r="A22" s="467"/>
      <c r="B22" s="471" t="s">
        <v>13</v>
      </c>
      <c r="C22" s="279"/>
      <c r="D22" s="463" t="s">
        <v>298</v>
      </c>
      <c r="E22" s="463"/>
      <c r="F22" s="463"/>
      <c r="G22" s="463"/>
      <c r="H22" s="463"/>
      <c r="I22" s="438" t="s">
        <v>297</v>
      </c>
      <c r="J22" s="438" t="s">
        <v>296</v>
      </c>
      <c r="K22" s="438"/>
      <c r="L22" s="438"/>
      <c r="M22" s="438"/>
      <c r="N22" s="438"/>
      <c r="O22" s="439">
        <v>86</v>
      </c>
      <c r="P22" s="440"/>
      <c r="Q22" s="443" t="s">
        <v>295</v>
      </c>
      <c r="R22" s="305"/>
      <c r="S22" s="439">
        <v>78</v>
      </c>
      <c r="T22" s="440"/>
      <c r="U22" s="443" t="s">
        <v>295</v>
      </c>
      <c r="V22" s="305"/>
    </row>
    <row r="23" spans="1:24" ht="18.75" customHeight="1">
      <c r="A23" s="467"/>
      <c r="B23" s="473"/>
      <c r="C23" s="310"/>
      <c r="D23" s="476" t="s">
        <v>25</v>
      </c>
      <c r="E23" s="476"/>
      <c r="F23" s="476"/>
      <c r="G23" s="476"/>
      <c r="H23" s="476"/>
      <c r="I23" s="475"/>
      <c r="J23" s="438"/>
      <c r="K23" s="438"/>
      <c r="L23" s="438"/>
      <c r="M23" s="438"/>
      <c r="N23" s="438"/>
      <c r="O23" s="441"/>
      <c r="P23" s="440"/>
      <c r="Q23" s="445"/>
      <c r="R23" s="308"/>
      <c r="S23" s="441"/>
      <c r="T23" s="440"/>
      <c r="U23" s="445"/>
      <c r="V23" s="308"/>
      <c r="W23" s="309"/>
    </row>
    <row r="24" spans="1:24" ht="18.75" customHeight="1">
      <c r="A24" s="467"/>
      <c r="B24" s="471" t="s">
        <v>14</v>
      </c>
      <c r="C24" s="279"/>
      <c r="D24" s="296"/>
      <c r="E24" s="463" t="s">
        <v>294</v>
      </c>
      <c r="F24" s="463"/>
      <c r="G24" s="463"/>
      <c r="H24" s="463"/>
      <c r="I24" s="463"/>
      <c r="J24" s="463"/>
      <c r="K24" s="463"/>
      <c r="L24" s="296"/>
      <c r="M24" s="296"/>
      <c r="N24" s="296"/>
      <c r="O24" s="439">
        <v>31.2</v>
      </c>
      <c r="P24" s="440"/>
      <c r="Q24" s="443" t="s">
        <v>293</v>
      </c>
      <c r="R24" s="308"/>
      <c r="S24" s="439">
        <v>32.4</v>
      </c>
      <c r="T24" s="440"/>
      <c r="U24" s="443" t="s">
        <v>293</v>
      </c>
      <c r="V24" s="308"/>
    </row>
    <row r="25" spans="1:24" ht="18.75" customHeight="1">
      <c r="A25" s="467"/>
      <c r="B25" s="473"/>
      <c r="C25" s="279"/>
      <c r="D25" s="296"/>
      <c r="E25" s="296"/>
      <c r="F25" s="475" t="s">
        <v>292</v>
      </c>
      <c r="G25" s="475"/>
      <c r="H25" s="475"/>
      <c r="I25" s="475"/>
      <c r="J25" s="475"/>
      <c r="K25" s="296"/>
      <c r="L25" s="296"/>
      <c r="M25" s="296"/>
      <c r="N25" s="296"/>
      <c r="O25" s="441"/>
      <c r="P25" s="440"/>
      <c r="Q25" s="445"/>
      <c r="R25" s="305"/>
      <c r="S25" s="441"/>
      <c r="T25" s="440"/>
      <c r="U25" s="445"/>
      <c r="V25" s="305"/>
    </row>
    <row r="26" spans="1:24" ht="18.75" customHeight="1">
      <c r="A26" s="467"/>
      <c r="B26" s="471" t="s">
        <v>15</v>
      </c>
      <c r="C26" s="300"/>
      <c r="D26" s="296"/>
      <c r="E26" s="463" t="s">
        <v>291</v>
      </c>
      <c r="F26" s="463"/>
      <c r="G26" s="463"/>
      <c r="H26" s="463"/>
      <c r="I26" s="463"/>
      <c r="J26" s="463"/>
      <c r="K26" s="463"/>
      <c r="L26" s="296"/>
      <c r="M26" s="296"/>
      <c r="N26" s="296"/>
      <c r="O26" s="439">
        <f>O21/((O18+O19)/2)</f>
        <v>10.71332709113608</v>
      </c>
      <c r="P26" s="446"/>
      <c r="Q26" s="442" t="s">
        <v>26</v>
      </c>
      <c r="R26" s="305"/>
      <c r="S26" s="439">
        <f>S21/((S18+S19)/2)</f>
        <v>10.189339301997844</v>
      </c>
      <c r="T26" s="446"/>
      <c r="U26" s="442" t="s">
        <v>26</v>
      </c>
      <c r="V26" s="305"/>
    </row>
    <row r="27" spans="1:24" ht="18.75" customHeight="1">
      <c r="A27" s="467"/>
      <c r="B27" s="473"/>
      <c r="C27" s="300"/>
      <c r="D27" s="296"/>
      <c r="E27" s="477" t="s">
        <v>290</v>
      </c>
      <c r="F27" s="477"/>
      <c r="G27" s="477"/>
      <c r="H27" s="477"/>
      <c r="I27" s="477"/>
      <c r="J27" s="477"/>
      <c r="K27" s="477"/>
      <c r="L27" s="296"/>
      <c r="M27" s="296"/>
      <c r="N27" s="296"/>
      <c r="O27" s="441"/>
      <c r="P27" s="446"/>
      <c r="Q27" s="442"/>
      <c r="R27" s="305"/>
      <c r="S27" s="441"/>
      <c r="T27" s="446"/>
      <c r="U27" s="442"/>
      <c r="V27" s="305"/>
    </row>
    <row r="28" spans="1:24" ht="18.75" customHeight="1">
      <c r="A28" s="467"/>
      <c r="B28" s="471" t="s">
        <v>16</v>
      </c>
      <c r="C28" s="300"/>
      <c r="D28" s="296"/>
      <c r="E28" s="296"/>
      <c r="F28" s="306"/>
      <c r="G28" s="291" t="s">
        <v>289</v>
      </c>
      <c r="H28" s="464"/>
      <c r="I28" s="464"/>
      <c r="J28" s="464"/>
      <c r="K28" s="306"/>
      <c r="L28" s="306"/>
      <c r="M28" s="306"/>
      <c r="N28" s="306"/>
      <c r="O28" s="439">
        <f>O14/O20</f>
        <v>1.0663797009515179</v>
      </c>
      <c r="P28" s="440"/>
      <c r="Q28" s="442" t="s">
        <v>30</v>
      </c>
      <c r="R28" s="305"/>
      <c r="S28" s="439">
        <f>S14/S20</f>
        <v>1.0404255949734744</v>
      </c>
      <c r="T28" s="440"/>
      <c r="U28" s="442" t="s">
        <v>30</v>
      </c>
      <c r="V28" s="305"/>
      <c r="W28" s="439"/>
      <c r="X28" s="307"/>
    </row>
    <row r="29" spans="1:24" ht="18.75" customHeight="1">
      <c r="A29" s="467"/>
      <c r="B29" s="473"/>
      <c r="C29" s="300"/>
      <c r="D29" s="296"/>
      <c r="E29" s="296"/>
      <c r="F29" s="306"/>
      <c r="G29" s="253" t="s">
        <v>288</v>
      </c>
      <c r="H29" s="464"/>
      <c r="I29" s="464"/>
      <c r="J29" s="464"/>
      <c r="K29" s="306"/>
      <c r="L29" s="306"/>
      <c r="M29" s="306"/>
      <c r="N29" s="306"/>
      <c r="O29" s="441"/>
      <c r="P29" s="440"/>
      <c r="Q29" s="442"/>
      <c r="R29" s="305"/>
      <c r="S29" s="441"/>
      <c r="T29" s="440"/>
      <c r="U29" s="442"/>
      <c r="V29" s="305"/>
      <c r="W29" s="439"/>
      <c r="X29" s="307"/>
    </row>
    <row r="30" spans="1:24" ht="18.75" customHeight="1">
      <c r="A30" s="467"/>
      <c r="B30" s="471" t="s">
        <v>17</v>
      </c>
      <c r="C30" s="300"/>
      <c r="D30" s="260" t="s">
        <v>286</v>
      </c>
      <c r="E30" s="438" t="s">
        <v>285</v>
      </c>
      <c r="F30" s="464">
        <v>100</v>
      </c>
      <c r="G30" s="464"/>
      <c r="H30" s="461" t="s">
        <v>287</v>
      </c>
      <c r="I30" s="291" t="s">
        <v>286</v>
      </c>
      <c r="J30" s="464" t="s">
        <v>285</v>
      </c>
      <c r="K30" s="464">
        <v>100</v>
      </c>
      <c r="L30" s="464"/>
      <c r="M30" s="461" t="s">
        <v>284</v>
      </c>
      <c r="N30" s="306"/>
      <c r="O30" s="418">
        <f>ROUND(O18/O12*100,1)</f>
        <v>76</v>
      </c>
      <c r="P30" s="427">
        <f>-(O18/O13*100)</f>
        <v>-27.690916139036055</v>
      </c>
      <c r="Q30" s="443" t="s">
        <v>283</v>
      </c>
      <c r="R30" s="305"/>
      <c r="S30" s="418">
        <f>ROUND(S18/S12*100,1)</f>
        <v>79.599999999999994</v>
      </c>
      <c r="T30" s="427">
        <f>-(S18/S13*100)</f>
        <v>-29.354854392532452</v>
      </c>
      <c r="U30" s="443" t="s">
        <v>283</v>
      </c>
      <c r="V30" s="305"/>
      <c r="W30" s="418"/>
    </row>
    <row r="31" spans="1:24" ht="18.75" customHeight="1" thickBot="1">
      <c r="A31" s="468"/>
      <c r="B31" s="474"/>
      <c r="C31" s="111"/>
      <c r="D31" s="304" t="s">
        <v>282</v>
      </c>
      <c r="E31" s="469"/>
      <c r="F31" s="465"/>
      <c r="G31" s="465"/>
      <c r="H31" s="462"/>
      <c r="I31" s="303" t="s">
        <v>281</v>
      </c>
      <c r="J31" s="465"/>
      <c r="K31" s="465"/>
      <c r="L31" s="465"/>
      <c r="M31" s="462"/>
      <c r="N31" s="302"/>
      <c r="O31" s="447"/>
      <c r="P31" s="428"/>
      <c r="Q31" s="444"/>
      <c r="R31" s="301"/>
      <c r="S31" s="447"/>
      <c r="T31" s="428"/>
      <c r="U31" s="444"/>
      <c r="V31" s="301"/>
      <c r="W31" s="418"/>
    </row>
    <row r="32" spans="1:24">
      <c r="A32" s="296"/>
      <c r="B32" s="297"/>
      <c r="C32" s="300"/>
      <c r="D32" s="300"/>
      <c r="E32" s="300"/>
      <c r="F32" s="300"/>
      <c r="G32" s="300"/>
      <c r="H32" s="300"/>
      <c r="I32" s="300"/>
      <c r="J32" s="300"/>
      <c r="K32" s="296"/>
      <c r="L32" s="296"/>
      <c r="M32" s="296"/>
      <c r="N32" s="296"/>
      <c r="O32" s="297"/>
      <c r="P32" s="297"/>
      <c r="Q32" s="436" t="s">
        <v>230</v>
      </c>
      <c r="R32" s="437"/>
      <c r="S32" s="437"/>
      <c r="T32" s="437"/>
      <c r="U32" s="437"/>
      <c r="V32" s="437"/>
    </row>
    <row r="33" spans="1:22">
      <c r="A33" s="296"/>
      <c r="B33" s="297"/>
      <c r="C33" s="300"/>
      <c r="D33" s="300"/>
      <c r="E33" s="300"/>
      <c r="F33" s="300"/>
      <c r="G33" s="300"/>
      <c r="H33" s="300"/>
      <c r="I33" s="300"/>
      <c r="J33" s="300"/>
      <c r="K33" s="296"/>
      <c r="L33" s="296"/>
      <c r="M33" s="296"/>
      <c r="N33" s="296"/>
      <c r="O33" s="297"/>
      <c r="P33" s="297"/>
      <c r="Q33" s="297"/>
      <c r="R33" s="297"/>
      <c r="S33" s="297"/>
      <c r="T33" s="298"/>
      <c r="U33" s="297"/>
      <c r="V33" s="297"/>
    </row>
    <row r="34" spans="1:22">
      <c r="A34" s="296"/>
      <c r="B34" s="297"/>
      <c r="C34" s="296"/>
      <c r="D34" s="296"/>
      <c r="E34" s="296"/>
      <c r="F34" s="296"/>
      <c r="G34" s="296"/>
      <c r="H34" s="296"/>
      <c r="I34" s="296"/>
      <c r="J34" s="296"/>
      <c r="K34" s="296"/>
      <c r="L34" s="296"/>
      <c r="M34" s="296"/>
      <c r="N34" s="296"/>
      <c r="O34" s="297"/>
      <c r="P34" s="297"/>
      <c r="Q34" s="297"/>
      <c r="R34" s="297"/>
      <c r="S34" s="297"/>
      <c r="T34" s="298"/>
      <c r="U34" s="297"/>
      <c r="V34" s="297"/>
    </row>
    <row r="35" spans="1:22">
      <c r="A35" s="296"/>
      <c r="B35" s="297"/>
      <c r="C35" s="296"/>
      <c r="D35" s="296"/>
      <c r="E35" s="296"/>
      <c r="F35" s="296"/>
      <c r="G35" s="296"/>
      <c r="H35" s="296"/>
      <c r="I35" s="296"/>
      <c r="J35" s="296"/>
      <c r="K35" s="296"/>
      <c r="L35" s="296"/>
      <c r="M35" s="296"/>
      <c r="N35" s="296"/>
      <c r="O35" s="297"/>
      <c r="P35" s="297"/>
      <c r="Q35" s="297"/>
      <c r="R35" s="297"/>
      <c r="S35" s="297"/>
      <c r="T35" s="298"/>
      <c r="U35" s="297"/>
      <c r="V35" s="297"/>
    </row>
    <row r="36" spans="1:22">
      <c r="A36" s="296"/>
      <c r="B36" s="297"/>
      <c r="C36" s="296"/>
      <c r="D36" s="296"/>
      <c r="E36" s="296"/>
      <c r="F36" s="296"/>
      <c r="G36" s="296"/>
      <c r="H36" s="296"/>
      <c r="I36" s="296"/>
      <c r="J36" s="296"/>
      <c r="K36" s="296"/>
      <c r="L36" s="296"/>
      <c r="M36" s="296"/>
      <c r="N36" s="296"/>
      <c r="O36" s="297"/>
      <c r="P36" s="297"/>
      <c r="Q36" s="297"/>
      <c r="R36" s="297"/>
      <c r="S36" s="297"/>
      <c r="T36" s="298"/>
      <c r="U36" s="297"/>
      <c r="V36" s="297"/>
    </row>
    <row r="37" spans="1:22">
      <c r="A37" s="296"/>
      <c r="B37" s="297"/>
      <c r="C37" s="296"/>
      <c r="D37" s="296"/>
      <c r="E37" s="296"/>
      <c r="F37" s="296"/>
      <c r="G37" s="296"/>
      <c r="H37" s="296"/>
      <c r="I37" s="296"/>
      <c r="J37" s="296"/>
      <c r="K37" s="296"/>
      <c r="L37" s="296"/>
      <c r="M37" s="296"/>
      <c r="N37" s="296"/>
      <c r="O37" s="297"/>
      <c r="P37" s="297"/>
      <c r="Q37" s="297"/>
      <c r="R37" s="297"/>
      <c r="S37" s="297"/>
      <c r="T37" s="298"/>
      <c r="U37" s="297"/>
      <c r="V37" s="297"/>
    </row>
    <row r="38" spans="1:22">
      <c r="A38" s="296"/>
      <c r="B38" s="297"/>
      <c r="C38" s="296"/>
      <c r="D38" s="296"/>
      <c r="E38" s="296"/>
      <c r="F38" s="296"/>
      <c r="G38" s="296"/>
      <c r="H38" s="296"/>
      <c r="I38" s="296"/>
      <c r="J38" s="296"/>
      <c r="K38" s="296"/>
      <c r="L38" s="296"/>
      <c r="M38" s="296"/>
      <c r="N38" s="296"/>
      <c r="O38" s="297"/>
      <c r="P38" s="297"/>
      <c r="Q38" s="297"/>
      <c r="R38" s="297"/>
      <c r="S38" s="297"/>
      <c r="T38" s="298"/>
      <c r="U38" s="297"/>
      <c r="V38" s="297"/>
    </row>
    <row r="39" spans="1:22">
      <c r="A39" s="296"/>
      <c r="B39" s="297"/>
      <c r="C39" s="296"/>
      <c r="D39" s="296"/>
      <c r="E39" s="296"/>
      <c r="F39" s="296"/>
      <c r="G39" s="296"/>
      <c r="H39" s="296"/>
      <c r="I39" s="296"/>
      <c r="J39" s="296"/>
      <c r="K39" s="296"/>
      <c r="L39" s="296"/>
      <c r="M39" s="296"/>
      <c r="N39" s="296"/>
      <c r="O39" s="299"/>
      <c r="P39" s="297"/>
      <c r="Q39" s="297"/>
      <c r="R39" s="297"/>
      <c r="S39" s="297"/>
      <c r="T39" s="298"/>
      <c r="U39" s="297"/>
      <c r="V39" s="297"/>
    </row>
    <row r="40" spans="1:22">
      <c r="A40" s="296"/>
      <c r="B40" s="297"/>
      <c r="C40" s="296"/>
      <c r="D40" s="296"/>
      <c r="E40" s="296"/>
      <c r="F40" s="296"/>
      <c r="G40" s="296"/>
      <c r="H40" s="296"/>
      <c r="I40" s="296"/>
      <c r="J40" s="296"/>
      <c r="K40" s="296"/>
      <c r="L40" s="296"/>
      <c r="M40" s="296"/>
      <c r="N40" s="296"/>
      <c r="O40" s="297"/>
      <c r="P40" s="297"/>
      <c r="Q40" s="297"/>
      <c r="R40" s="297"/>
      <c r="S40" s="297"/>
      <c r="T40" s="298"/>
      <c r="U40" s="297"/>
      <c r="V40" s="297"/>
    </row>
    <row r="41" spans="1:22">
      <c r="A41" s="296"/>
      <c r="B41" s="297"/>
      <c r="C41" s="296"/>
      <c r="D41" s="296"/>
      <c r="E41" s="296"/>
      <c r="F41" s="296"/>
      <c r="G41" s="296"/>
      <c r="H41" s="296"/>
      <c r="I41" s="296"/>
      <c r="J41" s="296"/>
      <c r="K41" s="296"/>
      <c r="L41" s="296"/>
      <c r="M41" s="296"/>
      <c r="N41" s="296"/>
      <c r="O41" s="297"/>
      <c r="P41" s="297"/>
      <c r="Q41" s="297"/>
      <c r="R41" s="297"/>
      <c r="S41" s="297"/>
      <c r="T41" s="298"/>
      <c r="U41" s="297"/>
      <c r="V41" s="297"/>
    </row>
    <row r="42" spans="1:22">
      <c r="A42" s="296"/>
      <c r="B42" s="297"/>
      <c r="C42" s="296"/>
      <c r="D42" s="296"/>
      <c r="E42" s="296"/>
      <c r="F42" s="296"/>
      <c r="G42" s="296"/>
      <c r="H42" s="296"/>
      <c r="I42" s="296"/>
      <c r="J42" s="296"/>
      <c r="K42" s="296"/>
      <c r="L42" s="296"/>
      <c r="M42" s="296"/>
      <c r="N42" s="296"/>
      <c r="O42" s="297"/>
      <c r="P42" s="297"/>
      <c r="Q42" s="297"/>
      <c r="R42" s="297"/>
      <c r="S42" s="297"/>
      <c r="T42" s="298"/>
      <c r="U42" s="297"/>
      <c r="V42" s="297"/>
    </row>
    <row r="43" spans="1:22">
      <c r="A43" s="296"/>
      <c r="B43" s="297"/>
      <c r="C43" s="296"/>
      <c r="D43" s="296"/>
      <c r="E43" s="296"/>
      <c r="F43" s="296"/>
      <c r="G43" s="296"/>
      <c r="H43" s="296"/>
      <c r="I43" s="296"/>
      <c r="J43" s="296"/>
      <c r="K43" s="296"/>
      <c r="L43" s="296"/>
      <c r="M43" s="296"/>
      <c r="N43" s="296"/>
      <c r="O43" s="297"/>
      <c r="P43" s="297"/>
      <c r="Q43" s="297"/>
      <c r="R43" s="297"/>
      <c r="S43" s="297"/>
      <c r="T43" s="298"/>
      <c r="U43" s="297"/>
      <c r="V43" s="297"/>
    </row>
    <row r="44" spans="1:22">
      <c r="A44" s="296"/>
      <c r="B44" s="296"/>
      <c r="C44" s="296"/>
      <c r="D44" s="296"/>
      <c r="E44" s="296"/>
      <c r="F44" s="296"/>
      <c r="G44" s="296"/>
      <c r="H44" s="296"/>
      <c r="I44" s="296"/>
      <c r="J44" s="296"/>
      <c r="K44" s="296"/>
      <c r="L44" s="296"/>
      <c r="M44" s="296"/>
      <c r="N44" s="296"/>
      <c r="O44" s="296"/>
      <c r="P44" s="296"/>
      <c r="Q44" s="296"/>
      <c r="R44" s="296"/>
      <c r="S44" s="296"/>
      <c r="T44" s="296"/>
      <c r="U44" s="296"/>
      <c r="V44" s="296"/>
    </row>
  </sheetData>
  <mergeCells count="102">
    <mergeCell ref="O11:P11"/>
    <mergeCell ref="O12:P12"/>
    <mergeCell ref="O13:P13"/>
    <mergeCell ref="O14:P14"/>
    <mergeCell ref="A10:N10"/>
    <mergeCell ref="A11:A16"/>
    <mergeCell ref="W28:W29"/>
    <mergeCell ref="W17:X17"/>
    <mergeCell ref="C12:N12"/>
    <mergeCell ref="C14:N14"/>
    <mergeCell ref="H15:H16"/>
    <mergeCell ref="J15:J16"/>
    <mergeCell ref="C21:N21"/>
    <mergeCell ref="O15:O16"/>
    <mergeCell ref="P15:P16"/>
    <mergeCell ref="U15:U16"/>
    <mergeCell ref="A17:A31"/>
    <mergeCell ref="K30:L31"/>
    <mergeCell ref="I28:J29"/>
    <mergeCell ref="E30:E31"/>
    <mergeCell ref="F30:G31"/>
    <mergeCell ref="C13:N13"/>
    <mergeCell ref="B15:B16"/>
    <mergeCell ref="B22:B23"/>
    <mergeCell ref="B24:B25"/>
    <mergeCell ref="B26:B27"/>
    <mergeCell ref="B28:B29"/>
    <mergeCell ref="B30:B31"/>
    <mergeCell ref="C19:N19"/>
    <mergeCell ref="C20:N20"/>
    <mergeCell ref="F25:J25"/>
    <mergeCell ref="D22:H22"/>
    <mergeCell ref="I22:I23"/>
    <mergeCell ref="D23:H23"/>
    <mergeCell ref="E27:K27"/>
    <mergeCell ref="H28:H29"/>
    <mergeCell ref="O19:P19"/>
    <mergeCell ref="M30:M31"/>
    <mergeCell ref="O22:P23"/>
    <mergeCell ref="Q22:Q23"/>
    <mergeCell ref="O30:O31"/>
    <mergeCell ref="O17:P17"/>
    <mergeCell ref="O18:P18"/>
    <mergeCell ref="P30:P31"/>
    <mergeCell ref="C17:N17"/>
    <mergeCell ref="C18:N18"/>
    <mergeCell ref="E26:K26"/>
    <mergeCell ref="E24:K24"/>
    <mergeCell ref="O24:P25"/>
    <mergeCell ref="H30:H31"/>
    <mergeCell ref="J30:J31"/>
    <mergeCell ref="O26:P27"/>
    <mergeCell ref="O28:P29"/>
    <mergeCell ref="Q32:V32"/>
    <mergeCell ref="J22:N23"/>
    <mergeCell ref="S28:T29"/>
    <mergeCell ref="U28:U29"/>
    <mergeCell ref="U30:U31"/>
    <mergeCell ref="U22:U23"/>
    <mergeCell ref="Q30:Q31"/>
    <mergeCell ref="S22:T23"/>
    <mergeCell ref="S26:T27"/>
    <mergeCell ref="S30:S31"/>
    <mergeCell ref="Q26:Q27"/>
    <mergeCell ref="Q28:Q29"/>
    <mergeCell ref="U24:U25"/>
    <mergeCell ref="U26:U27"/>
    <mergeCell ref="S24:T25"/>
    <mergeCell ref="Q24:Q25"/>
    <mergeCell ref="A1:V1"/>
    <mergeCell ref="A3:P3"/>
    <mergeCell ref="B5:V5"/>
    <mergeCell ref="B6:B7"/>
    <mergeCell ref="C6:C7"/>
    <mergeCell ref="D6:H6"/>
    <mergeCell ref="D7:H7"/>
    <mergeCell ref="R6:S6"/>
    <mergeCell ref="R7:S7"/>
    <mergeCell ref="W30:W31"/>
    <mergeCell ref="A8:N8"/>
    <mergeCell ref="I6:N6"/>
    <mergeCell ref="I7:N7"/>
    <mergeCell ref="P6:P7"/>
    <mergeCell ref="Q6:Q7"/>
    <mergeCell ref="S19:T19"/>
    <mergeCell ref="S20:T20"/>
    <mergeCell ref="S21:T21"/>
    <mergeCell ref="T30:T31"/>
    <mergeCell ref="Q9:V9"/>
    <mergeCell ref="S15:S16"/>
    <mergeCell ref="T15:T16"/>
    <mergeCell ref="Q15:Q16"/>
    <mergeCell ref="O10:R10"/>
    <mergeCell ref="O20:P20"/>
    <mergeCell ref="O21:P21"/>
    <mergeCell ref="S17:T17"/>
    <mergeCell ref="S18:T18"/>
    <mergeCell ref="S10:V10"/>
    <mergeCell ref="S11:T11"/>
    <mergeCell ref="S12:T12"/>
    <mergeCell ref="S13:T13"/>
    <mergeCell ref="S14:T14"/>
  </mergeCells>
  <phoneticPr fontId="2"/>
  <printOptions horizontalCentered="1" verticalCentered="1"/>
  <pageMargins left="0.39370078740157483" right="0.39370078740157483" top="0.59055118110236227" bottom="0.78740157480314965" header="0.51181102362204722" footer="0.39370078740157483"/>
  <pageSetup paperSize="9" scale="75"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AL40"/>
  <sheetViews>
    <sheetView showGridLines="0" topLeftCell="A22" zoomScale="70" zoomScaleNormal="70" workbookViewId="0">
      <selection activeCell="Q14" sqref="Q14"/>
    </sheetView>
  </sheetViews>
  <sheetFormatPr defaultRowHeight="17.25"/>
  <cols>
    <col min="1" max="1" width="2.296875" style="295" customWidth="1"/>
    <col min="2" max="2" width="9.59765625" style="295" customWidth="1"/>
    <col min="3" max="15" width="6.8984375" style="295" customWidth="1"/>
    <col min="16" max="28" width="6.8984375" style="325" customWidth="1"/>
    <col min="29" max="33" width="6.8984375" style="295" customWidth="1"/>
    <col min="34" max="34" width="6.69921875" style="295" customWidth="1"/>
    <col min="35" max="37" width="8.69921875" style="295" customWidth="1"/>
    <col min="38" max="16384" width="8.796875" style="295"/>
  </cols>
  <sheetData>
    <row r="1" spans="1:38" ht="22.5" customHeight="1">
      <c r="A1" s="247" t="s">
        <v>339</v>
      </c>
      <c r="B1" s="247"/>
      <c r="C1" s="247"/>
      <c r="D1" s="247"/>
      <c r="E1" s="247"/>
      <c r="F1" s="247"/>
      <c r="G1" s="247"/>
      <c r="H1" s="247"/>
      <c r="I1" s="296"/>
      <c r="J1" s="296"/>
      <c r="K1" s="296"/>
      <c r="L1" s="296"/>
      <c r="M1" s="296"/>
      <c r="N1" s="296"/>
      <c r="O1" s="296"/>
      <c r="P1" s="306"/>
      <c r="Q1" s="306"/>
      <c r="R1" s="306"/>
      <c r="S1" s="306"/>
      <c r="T1" s="306"/>
      <c r="U1" s="306"/>
      <c r="V1" s="306"/>
      <c r="W1" s="306"/>
      <c r="X1" s="306"/>
      <c r="Y1" s="306"/>
      <c r="Z1" s="306"/>
      <c r="AA1" s="306"/>
      <c r="AB1" s="306"/>
      <c r="AC1" s="296"/>
      <c r="AD1" s="296"/>
      <c r="AE1" s="296"/>
      <c r="AF1" s="296"/>
      <c r="AG1" s="296"/>
      <c r="AH1" s="296"/>
      <c r="AI1" s="296"/>
      <c r="AJ1" s="296"/>
      <c r="AK1" s="296"/>
      <c r="AL1" s="296"/>
    </row>
    <row r="2" spans="1:38" ht="18" thickBot="1">
      <c r="A2" s="296"/>
      <c r="B2" s="296"/>
      <c r="C2" s="351"/>
      <c r="D2" s="351"/>
      <c r="E2" s="351"/>
      <c r="F2" s="351"/>
      <c r="G2" s="351"/>
      <c r="H2" s="351"/>
      <c r="I2" s="351"/>
      <c r="J2" s="351"/>
      <c r="K2" s="351"/>
      <c r="L2" s="351"/>
      <c r="M2" s="351"/>
      <c r="N2" s="351"/>
      <c r="O2" s="351"/>
      <c r="P2" s="352"/>
      <c r="Q2" s="352"/>
      <c r="R2" s="31"/>
      <c r="S2" s="352"/>
      <c r="T2" s="352"/>
      <c r="U2" s="352"/>
      <c r="V2" s="352"/>
      <c r="W2" s="352"/>
      <c r="X2" s="352"/>
      <c r="Y2" s="352"/>
      <c r="Z2" s="352"/>
      <c r="AA2" s="352"/>
      <c r="AB2" s="352"/>
      <c r="AC2" s="351"/>
      <c r="AD2" s="351"/>
      <c r="AE2" s="351"/>
      <c r="AF2" s="256"/>
      <c r="AG2" s="256" t="s">
        <v>338</v>
      </c>
      <c r="AH2" s="296"/>
      <c r="AI2" s="296"/>
      <c r="AJ2" s="296"/>
      <c r="AK2" s="296"/>
      <c r="AL2" s="296"/>
    </row>
    <row r="3" spans="1:38" ht="17.25" customHeight="1">
      <c r="A3" s="503" t="s">
        <v>2</v>
      </c>
      <c r="B3" s="504"/>
      <c r="C3" s="517" t="s">
        <v>337</v>
      </c>
      <c r="D3" s="490" t="s">
        <v>38</v>
      </c>
      <c r="E3" s="491"/>
      <c r="F3" s="491"/>
      <c r="G3" s="491"/>
      <c r="H3" s="491"/>
      <c r="I3" s="491"/>
      <c r="J3" s="491"/>
      <c r="K3" s="491"/>
      <c r="L3" s="491"/>
      <c r="M3" s="491"/>
      <c r="N3" s="491"/>
      <c r="O3" s="491"/>
      <c r="P3" s="491"/>
      <c r="Q3" s="491"/>
      <c r="R3" s="491"/>
      <c r="S3" s="491"/>
      <c r="T3" s="491"/>
      <c r="U3" s="491"/>
      <c r="V3" s="491"/>
      <c r="W3" s="491"/>
      <c r="X3" s="491"/>
      <c r="Y3" s="491"/>
      <c r="Z3" s="492"/>
      <c r="AA3" s="490" t="s">
        <v>39</v>
      </c>
      <c r="AB3" s="491"/>
      <c r="AC3" s="492"/>
      <c r="AD3" s="490" t="s">
        <v>40</v>
      </c>
      <c r="AE3" s="491"/>
      <c r="AF3" s="491"/>
      <c r="AG3" s="350"/>
      <c r="AH3" s="296"/>
      <c r="AI3" s="296"/>
      <c r="AJ3" s="296"/>
      <c r="AK3" s="296"/>
      <c r="AL3" s="296"/>
    </row>
    <row r="4" spans="1:38" ht="112.5" customHeight="1">
      <c r="A4" s="505"/>
      <c r="B4" s="506"/>
      <c r="C4" s="518"/>
      <c r="D4" s="349" t="s">
        <v>336</v>
      </c>
      <c r="E4" s="338" t="s">
        <v>222</v>
      </c>
      <c r="F4" s="349" t="s">
        <v>41</v>
      </c>
      <c r="G4" s="349" t="s">
        <v>42</v>
      </c>
      <c r="H4" s="345" t="s">
        <v>43</v>
      </c>
      <c r="I4" s="346" t="s">
        <v>44</v>
      </c>
      <c r="J4" s="346" t="s">
        <v>45</v>
      </c>
      <c r="K4" s="349" t="s">
        <v>46</v>
      </c>
      <c r="L4" s="338" t="s">
        <v>47</v>
      </c>
      <c r="M4" s="349" t="s">
        <v>48</v>
      </c>
      <c r="N4" s="348" t="s">
        <v>324</v>
      </c>
      <c r="O4" s="347" t="s">
        <v>323</v>
      </c>
      <c r="P4" s="331" t="s">
        <v>261</v>
      </c>
      <c r="Q4" s="331" t="s">
        <v>260</v>
      </c>
      <c r="R4" s="330" t="s">
        <v>259</v>
      </c>
      <c r="S4" s="334" t="s">
        <v>322</v>
      </c>
      <c r="T4" s="330" t="s">
        <v>321</v>
      </c>
      <c r="U4" s="331" t="s">
        <v>320</v>
      </c>
      <c r="V4" s="331" t="s">
        <v>319</v>
      </c>
      <c r="W4" s="330" t="s">
        <v>49</v>
      </c>
      <c r="X4" s="330" t="s">
        <v>240</v>
      </c>
      <c r="Y4" s="347" t="s">
        <v>318</v>
      </c>
      <c r="Z4" s="331" t="s">
        <v>258</v>
      </c>
      <c r="AA4" s="331" t="s">
        <v>333</v>
      </c>
      <c r="AB4" s="330" t="s">
        <v>335</v>
      </c>
      <c r="AC4" s="345" t="s">
        <v>334</v>
      </c>
      <c r="AD4" s="346" t="s">
        <v>333</v>
      </c>
      <c r="AE4" s="345" t="s">
        <v>50</v>
      </c>
      <c r="AF4" s="345" t="s">
        <v>51</v>
      </c>
      <c r="AG4" s="344" t="s">
        <v>52</v>
      </c>
      <c r="AH4" s="296"/>
      <c r="AI4" s="296"/>
      <c r="AJ4" s="296"/>
    </row>
    <row r="5" spans="1:38" ht="24" customHeight="1">
      <c r="A5" s="499" t="s">
        <v>1</v>
      </c>
      <c r="B5" s="343" t="s">
        <v>6</v>
      </c>
      <c r="C5" s="10">
        <f>D5+AA5+AD5+AG5</f>
        <v>75038</v>
      </c>
      <c r="D5" s="265">
        <f>SUM(E5:Y5)</f>
        <v>63424</v>
      </c>
      <c r="E5" s="265">
        <v>6602</v>
      </c>
      <c r="F5" s="265">
        <v>15052</v>
      </c>
      <c r="G5" s="265">
        <v>3415</v>
      </c>
      <c r="H5" s="265">
        <v>1250</v>
      </c>
      <c r="I5" s="265">
        <v>1617</v>
      </c>
      <c r="J5" s="193" t="s">
        <v>331</v>
      </c>
      <c r="K5" s="265">
        <v>11275</v>
      </c>
      <c r="L5" s="193" t="s">
        <v>331</v>
      </c>
      <c r="M5" s="265">
        <v>4055</v>
      </c>
      <c r="N5" s="265">
        <v>2116</v>
      </c>
      <c r="O5" s="265">
        <v>9528</v>
      </c>
      <c r="P5" s="265">
        <v>756</v>
      </c>
      <c r="Q5" s="265">
        <v>2259</v>
      </c>
      <c r="R5" s="269" t="s">
        <v>331</v>
      </c>
      <c r="S5" s="265">
        <v>665</v>
      </c>
      <c r="T5" s="265">
        <v>1980</v>
      </c>
      <c r="U5" s="265">
        <v>1867</v>
      </c>
      <c r="V5" s="265">
        <v>876</v>
      </c>
      <c r="W5" s="193" t="s">
        <v>331</v>
      </c>
      <c r="X5" s="154">
        <v>111</v>
      </c>
      <c r="Y5" s="193" t="s">
        <v>331</v>
      </c>
      <c r="Z5" s="193" t="s">
        <v>331</v>
      </c>
      <c r="AA5" s="265">
        <f>SUM(AB5:AC5)</f>
        <v>4424</v>
      </c>
      <c r="AB5" s="265">
        <v>4424</v>
      </c>
      <c r="AC5" s="193" t="s">
        <v>331</v>
      </c>
      <c r="AD5" s="193" t="s">
        <v>331</v>
      </c>
      <c r="AE5" s="193" t="s">
        <v>331</v>
      </c>
      <c r="AF5" s="193" t="s">
        <v>331</v>
      </c>
      <c r="AG5" s="12">
        <v>7190</v>
      </c>
      <c r="AH5" s="297"/>
      <c r="AI5" s="297"/>
      <c r="AJ5" s="296"/>
    </row>
    <row r="6" spans="1:38" s="325" customFormat="1" ht="24" customHeight="1">
      <c r="A6" s="500"/>
      <c r="B6" s="343" t="s">
        <v>5</v>
      </c>
      <c r="C6" s="14">
        <f>D6+AA6+AD6+AG6</f>
        <v>6429</v>
      </c>
      <c r="D6" s="262">
        <f>SUM(E6:Y6)</f>
        <v>5384</v>
      </c>
      <c r="E6" s="262">
        <v>1104</v>
      </c>
      <c r="F6" s="262">
        <v>968</v>
      </c>
      <c r="G6" s="262">
        <v>294</v>
      </c>
      <c r="H6" s="262">
        <v>178</v>
      </c>
      <c r="I6" s="262">
        <v>100</v>
      </c>
      <c r="J6" s="191" t="s">
        <v>331</v>
      </c>
      <c r="K6" s="262">
        <v>412</v>
      </c>
      <c r="L6" s="191" t="s">
        <v>331</v>
      </c>
      <c r="M6" s="262">
        <v>10</v>
      </c>
      <c r="N6" s="262">
        <v>455</v>
      </c>
      <c r="O6" s="262">
        <v>572</v>
      </c>
      <c r="P6" s="262">
        <v>40</v>
      </c>
      <c r="Q6" s="262">
        <v>308</v>
      </c>
      <c r="R6" s="268" t="s">
        <v>331</v>
      </c>
      <c r="S6" s="262">
        <v>207</v>
      </c>
      <c r="T6" s="262">
        <v>334</v>
      </c>
      <c r="U6" s="262">
        <v>257</v>
      </c>
      <c r="V6" s="262">
        <v>117</v>
      </c>
      <c r="W6" s="191" t="s">
        <v>331</v>
      </c>
      <c r="X6" s="153">
        <v>28</v>
      </c>
      <c r="Y6" s="191" t="s">
        <v>331</v>
      </c>
      <c r="Z6" s="191" t="s">
        <v>331</v>
      </c>
      <c r="AA6" s="262">
        <f>SUM(AB6:AC6)</f>
        <v>606</v>
      </c>
      <c r="AB6" s="262">
        <v>606</v>
      </c>
      <c r="AC6" s="191" t="s">
        <v>331</v>
      </c>
      <c r="AD6" s="191" t="s">
        <v>331</v>
      </c>
      <c r="AE6" s="191" t="s">
        <v>331</v>
      </c>
      <c r="AF6" s="191" t="s">
        <v>331</v>
      </c>
      <c r="AG6" s="15">
        <v>439</v>
      </c>
      <c r="AH6" s="342"/>
      <c r="AI6" s="342"/>
      <c r="AJ6" s="306"/>
    </row>
    <row r="7" spans="1:38" ht="30" customHeight="1">
      <c r="A7" s="501"/>
      <c r="B7" s="18" t="s">
        <v>330</v>
      </c>
      <c r="C7" s="244">
        <f t="shared" ref="C7:I7" si="0">C5/365</f>
        <v>205.58356164383562</v>
      </c>
      <c r="D7" s="19">
        <f t="shared" si="0"/>
        <v>173.76438356164383</v>
      </c>
      <c r="E7" s="19">
        <f t="shared" si="0"/>
        <v>18.087671232876712</v>
      </c>
      <c r="F7" s="19">
        <f t="shared" si="0"/>
        <v>41.238356164383561</v>
      </c>
      <c r="G7" s="19">
        <f t="shared" si="0"/>
        <v>9.3561643835616444</v>
      </c>
      <c r="H7" s="19">
        <f t="shared" si="0"/>
        <v>3.4246575342465753</v>
      </c>
      <c r="I7" s="19">
        <f t="shared" si="0"/>
        <v>4.4301369863013695</v>
      </c>
      <c r="J7" s="194" t="s">
        <v>331</v>
      </c>
      <c r="K7" s="19">
        <f>K5/365</f>
        <v>30.890410958904109</v>
      </c>
      <c r="L7" s="194" t="s">
        <v>331</v>
      </c>
      <c r="M7" s="19">
        <f>M5/365</f>
        <v>11.109589041095891</v>
      </c>
      <c r="N7" s="19">
        <f>N5/365</f>
        <v>5.7972602739726025</v>
      </c>
      <c r="O7" s="19">
        <f>O5/365</f>
        <v>26.104109589041094</v>
      </c>
      <c r="P7" s="19">
        <f>P5/365</f>
        <v>2.0712328767123287</v>
      </c>
      <c r="Q7" s="19">
        <f>Q5/365</f>
        <v>6.1890410958904107</v>
      </c>
      <c r="R7" s="341" t="s">
        <v>331</v>
      </c>
      <c r="S7" s="19">
        <f>S5/365</f>
        <v>1.821917808219178</v>
      </c>
      <c r="T7" s="19">
        <f>T5/365</f>
        <v>5.4246575342465757</v>
      </c>
      <c r="U7" s="19">
        <f>U5/365</f>
        <v>5.1150684931506847</v>
      </c>
      <c r="V7" s="19">
        <f>V5/365</f>
        <v>2.4</v>
      </c>
      <c r="W7" s="194" t="s">
        <v>331</v>
      </c>
      <c r="X7" s="19">
        <f>X5/365</f>
        <v>0.30410958904109592</v>
      </c>
      <c r="Y7" s="194" t="s">
        <v>331</v>
      </c>
      <c r="Z7" s="194" t="s">
        <v>331</v>
      </c>
      <c r="AA7" s="19">
        <f>AA5/365</f>
        <v>12.12054794520548</v>
      </c>
      <c r="AB7" s="19">
        <f>AB5/365</f>
        <v>12.12054794520548</v>
      </c>
      <c r="AC7" s="194" t="s">
        <v>331</v>
      </c>
      <c r="AD7" s="194" t="s">
        <v>331</v>
      </c>
      <c r="AE7" s="194" t="s">
        <v>331</v>
      </c>
      <c r="AF7" s="194" t="s">
        <v>331</v>
      </c>
      <c r="AG7" s="20">
        <f>AG5/365</f>
        <v>19.698630136986303</v>
      </c>
      <c r="AH7" s="298"/>
      <c r="AI7" s="298"/>
      <c r="AJ7" s="296"/>
    </row>
    <row r="8" spans="1:38" ht="24.75" customHeight="1">
      <c r="A8" s="499" t="s">
        <v>0</v>
      </c>
      <c r="B8" s="21" t="s">
        <v>6</v>
      </c>
      <c r="C8" s="10">
        <f>D8+AA8+AD8+AG8</f>
        <v>80019</v>
      </c>
      <c r="D8" s="265">
        <f>SUM(E8:Z8)</f>
        <v>73819</v>
      </c>
      <c r="E8" s="265">
        <f t="shared" ref="E8:K8" si="1">E9+E10</f>
        <v>4866</v>
      </c>
      <c r="F8" s="265">
        <f t="shared" si="1"/>
        <v>7345</v>
      </c>
      <c r="G8" s="265">
        <f t="shared" si="1"/>
        <v>7526</v>
      </c>
      <c r="H8" s="265">
        <f t="shared" si="1"/>
        <v>7297</v>
      </c>
      <c r="I8" s="265">
        <f t="shared" si="1"/>
        <v>4567</v>
      </c>
      <c r="J8" s="265">
        <f t="shared" si="1"/>
        <v>93</v>
      </c>
      <c r="K8" s="265">
        <f t="shared" si="1"/>
        <v>1495</v>
      </c>
      <c r="L8" s="193" t="s">
        <v>331</v>
      </c>
      <c r="M8" s="265">
        <f t="shared" ref="M8:X8" si="2">M9+M10</f>
        <v>351</v>
      </c>
      <c r="N8" s="265">
        <f t="shared" si="2"/>
        <v>3479</v>
      </c>
      <c r="O8" s="265">
        <f t="shared" si="2"/>
        <v>9713</v>
      </c>
      <c r="P8" s="265">
        <f t="shared" si="2"/>
        <v>391</v>
      </c>
      <c r="Q8" s="265">
        <f t="shared" si="2"/>
        <v>1604</v>
      </c>
      <c r="R8" s="265">
        <f t="shared" si="2"/>
        <v>38</v>
      </c>
      <c r="S8" s="265">
        <f t="shared" si="2"/>
        <v>4823</v>
      </c>
      <c r="T8" s="265">
        <f t="shared" si="2"/>
        <v>4680</v>
      </c>
      <c r="U8" s="265">
        <f t="shared" si="2"/>
        <v>3290</v>
      </c>
      <c r="V8" s="265">
        <f t="shared" si="2"/>
        <v>813</v>
      </c>
      <c r="W8" s="265">
        <f t="shared" si="2"/>
        <v>4086</v>
      </c>
      <c r="X8" s="265">
        <f t="shared" si="2"/>
        <v>2006</v>
      </c>
      <c r="Y8" s="193" t="s">
        <v>331</v>
      </c>
      <c r="Z8" s="265">
        <f>Z9+Z10</f>
        <v>5356</v>
      </c>
      <c r="AA8" s="265">
        <f>SUM(AB8:AC8)</f>
        <v>1928</v>
      </c>
      <c r="AB8" s="265">
        <f>AB9+AB10</f>
        <v>1928</v>
      </c>
      <c r="AC8" s="193" t="s">
        <v>331</v>
      </c>
      <c r="AD8" s="193" t="s">
        <v>331</v>
      </c>
      <c r="AE8" s="193" t="s">
        <v>331</v>
      </c>
      <c r="AF8" s="193" t="s">
        <v>331</v>
      </c>
      <c r="AG8" s="12">
        <f>AG9+AG10</f>
        <v>4272</v>
      </c>
      <c r="AH8" s="297"/>
      <c r="AI8" s="297"/>
      <c r="AJ8" s="296"/>
    </row>
    <row r="9" spans="1:38" ht="24.75" customHeight="1">
      <c r="A9" s="500"/>
      <c r="B9" s="22" t="s">
        <v>4</v>
      </c>
      <c r="C9" s="14">
        <f>D9+AA9+AD9+AG9</f>
        <v>8455</v>
      </c>
      <c r="D9" s="262">
        <f>SUM(E9:Z9)</f>
        <v>7702</v>
      </c>
      <c r="E9" s="262">
        <v>933</v>
      </c>
      <c r="F9" s="262">
        <v>663</v>
      </c>
      <c r="G9" s="262">
        <v>556</v>
      </c>
      <c r="H9" s="262">
        <v>379</v>
      </c>
      <c r="I9" s="262">
        <v>242</v>
      </c>
      <c r="J9" s="262">
        <v>6</v>
      </c>
      <c r="K9" s="262">
        <v>80</v>
      </c>
      <c r="L9" s="191" t="s">
        <v>331</v>
      </c>
      <c r="M9" s="262">
        <v>9</v>
      </c>
      <c r="N9" s="262">
        <v>554</v>
      </c>
      <c r="O9" s="262">
        <v>1092</v>
      </c>
      <c r="P9" s="262">
        <v>63</v>
      </c>
      <c r="Q9" s="262">
        <v>139</v>
      </c>
      <c r="R9" s="262">
        <v>21</v>
      </c>
      <c r="S9" s="262">
        <v>584</v>
      </c>
      <c r="T9" s="262">
        <v>584</v>
      </c>
      <c r="U9" s="262">
        <v>483</v>
      </c>
      <c r="V9" s="262">
        <v>170</v>
      </c>
      <c r="W9" s="262">
        <v>184</v>
      </c>
      <c r="X9" s="34">
        <v>306</v>
      </c>
      <c r="Y9" s="191" t="s">
        <v>331</v>
      </c>
      <c r="Z9" s="34">
        <v>654</v>
      </c>
      <c r="AA9" s="262">
        <f>SUM(AB9:AC9)</f>
        <v>215</v>
      </c>
      <c r="AB9" s="262">
        <v>215</v>
      </c>
      <c r="AC9" s="191" t="s">
        <v>331</v>
      </c>
      <c r="AD9" s="191" t="s">
        <v>331</v>
      </c>
      <c r="AE9" s="191" t="s">
        <v>331</v>
      </c>
      <c r="AF9" s="191" t="s">
        <v>331</v>
      </c>
      <c r="AG9" s="15">
        <v>538</v>
      </c>
      <c r="AH9" s="297"/>
      <c r="AI9" s="297"/>
      <c r="AJ9" s="296"/>
    </row>
    <row r="10" spans="1:38" ht="27.95" customHeight="1">
      <c r="A10" s="500"/>
      <c r="B10" s="23" t="s">
        <v>332</v>
      </c>
      <c r="C10" s="14">
        <f>D10+AA10+AD10+AG10</f>
        <v>71564</v>
      </c>
      <c r="D10" s="262">
        <f>SUM(E10:Z10)</f>
        <v>66117</v>
      </c>
      <c r="E10" s="262">
        <v>3933</v>
      </c>
      <c r="F10" s="262">
        <v>6682</v>
      </c>
      <c r="G10" s="262">
        <v>6970</v>
      </c>
      <c r="H10" s="262">
        <v>6918</v>
      </c>
      <c r="I10" s="262">
        <v>4325</v>
      </c>
      <c r="J10" s="262">
        <v>87</v>
      </c>
      <c r="K10" s="262">
        <v>1415</v>
      </c>
      <c r="L10" s="191" t="s">
        <v>331</v>
      </c>
      <c r="M10" s="262">
        <v>342</v>
      </c>
      <c r="N10" s="262">
        <v>2925</v>
      </c>
      <c r="O10" s="262">
        <v>8621</v>
      </c>
      <c r="P10" s="262">
        <v>328</v>
      </c>
      <c r="Q10" s="262">
        <v>1465</v>
      </c>
      <c r="R10" s="262">
        <v>17</v>
      </c>
      <c r="S10" s="262">
        <v>4239</v>
      </c>
      <c r="T10" s="262">
        <v>4096</v>
      </c>
      <c r="U10" s="262">
        <v>2807</v>
      </c>
      <c r="V10" s="262">
        <v>643</v>
      </c>
      <c r="W10" s="262">
        <v>3902</v>
      </c>
      <c r="X10" s="34">
        <v>1700</v>
      </c>
      <c r="Y10" s="191" t="s">
        <v>331</v>
      </c>
      <c r="Z10" s="34">
        <v>4702</v>
      </c>
      <c r="AA10" s="262">
        <f>SUM(AB10:AC10)</f>
        <v>1713</v>
      </c>
      <c r="AB10" s="262">
        <v>1713</v>
      </c>
      <c r="AC10" s="191" t="s">
        <v>331</v>
      </c>
      <c r="AD10" s="191" t="s">
        <v>331</v>
      </c>
      <c r="AE10" s="191" t="s">
        <v>331</v>
      </c>
      <c r="AF10" s="191" t="s">
        <v>331</v>
      </c>
      <c r="AG10" s="15">
        <v>3734</v>
      </c>
      <c r="AH10" s="297"/>
      <c r="AI10" s="297"/>
      <c r="AJ10" s="296"/>
    </row>
    <row r="11" spans="1:38" s="78" customFormat="1" ht="30" customHeight="1" thickBot="1">
      <c r="A11" s="502"/>
      <c r="B11" s="24" t="s">
        <v>330</v>
      </c>
      <c r="C11" s="25">
        <f t="shared" ref="C11:K11" si="3">C8/243</f>
        <v>329.2962962962963</v>
      </c>
      <c r="D11" s="174">
        <f t="shared" si="3"/>
        <v>303.7818930041152</v>
      </c>
      <c r="E11" s="174">
        <f t="shared" si="3"/>
        <v>20.02469135802469</v>
      </c>
      <c r="F11" s="174">
        <f t="shared" si="3"/>
        <v>30.226337448559672</v>
      </c>
      <c r="G11" s="174">
        <f t="shared" si="3"/>
        <v>30.97119341563786</v>
      </c>
      <c r="H11" s="174">
        <f t="shared" si="3"/>
        <v>30.02880658436214</v>
      </c>
      <c r="I11" s="174">
        <f t="shared" si="3"/>
        <v>18.794238683127571</v>
      </c>
      <c r="J11" s="174">
        <f t="shared" si="3"/>
        <v>0.38271604938271603</v>
      </c>
      <c r="K11" s="174">
        <f t="shared" si="3"/>
        <v>6.1522633744855968</v>
      </c>
      <c r="L11" s="190" t="s">
        <v>253</v>
      </c>
      <c r="M11" s="174">
        <f t="shared" ref="M11:X11" si="4">M8/243</f>
        <v>1.4444444444444444</v>
      </c>
      <c r="N11" s="174">
        <f t="shared" si="4"/>
        <v>14.316872427983538</v>
      </c>
      <c r="O11" s="174">
        <f t="shared" si="4"/>
        <v>39.971193415637863</v>
      </c>
      <c r="P11" s="174">
        <f t="shared" si="4"/>
        <v>1.6090534979423867</v>
      </c>
      <c r="Q11" s="174">
        <f t="shared" si="4"/>
        <v>6.6008230452674894</v>
      </c>
      <c r="R11" s="174">
        <f t="shared" si="4"/>
        <v>0.15637860082304528</v>
      </c>
      <c r="S11" s="174">
        <f t="shared" si="4"/>
        <v>19.847736625514404</v>
      </c>
      <c r="T11" s="174">
        <f t="shared" si="4"/>
        <v>19.25925925925926</v>
      </c>
      <c r="U11" s="174">
        <f t="shared" si="4"/>
        <v>13.539094650205762</v>
      </c>
      <c r="V11" s="174">
        <f t="shared" si="4"/>
        <v>3.3456790123456792</v>
      </c>
      <c r="W11" s="174">
        <f t="shared" si="4"/>
        <v>16.814814814814813</v>
      </c>
      <c r="X11" s="174">
        <f t="shared" si="4"/>
        <v>8.2551440329218106</v>
      </c>
      <c r="Y11" s="190" t="s">
        <v>329</v>
      </c>
      <c r="Z11" s="174">
        <f>Z8/243</f>
        <v>22.041152263374485</v>
      </c>
      <c r="AA11" s="174">
        <f>AA8/243</f>
        <v>7.9341563786008233</v>
      </c>
      <c r="AB11" s="174">
        <f>AB8/243</f>
        <v>7.9341563786008233</v>
      </c>
      <c r="AC11" s="190" t="s">
        <v>329</v>
      </c>
      <c r="AD11" s="190" t="s">
        <v>329</v>
      </c>
      <c r="AE11" s="190" t="s">
        <v>329</v>
      </c>
      <c r="AF11" s="190" t="s">
        <v>329</v>
      </c>
      <c r="AG11" s="27">
        <f>AG8/244</f>
        <v>17.508196721311474</v>
      </c>
      <c r="AH11" s="28"/>
      <c r="AI11" s="28"/>
      <c r="AJ11" s="149"/>
    </row>
    <row r="12" spans="1:38" ht="23.25" customHeight="1">
      <c r="A12" s="339"/>
      <c r="B12" s="339"/>
      <c r="C12" s="339"/>
      <c r="D12" s="339"/>
      <c r="E12" s="339"/>
      <c r="F12" s="339"/>
      <c r="G12" s="339"/>
      <c r="H12" s="339"/>
      <c r="I12" s="339"/>
      <c r="J12" s="339"/>
      <c r="K12" s="339"/>
      <c r="L12" s="339"/>
      <c r="M12" s="339"/>
      <c r="N12" s="340"/>
      <c r="O12" s="339"/>
      <c r="P12" s="339"/>
      <c r="Q12" s="339"/>
      <c r="R12" s="184"/>
      <c r="S12" s="339"/>
      <c r="T12" s="339"/>
      <c r="U12" s="339"/>
      <c r="V12" s="339"/>
      <c r="W12" s="339"/>
      <c r="X12" s="339"/>
      <c r="Y12" s="339"/>
      <c r="Z12" s="339"/>
      <c r="AA12" s="494" t="s">
        <v>230</v>
      </c>
      <c r="AB12" s="494"/>
      <c r="AC12" s="494"/>
      <c r="AD12" s="494"/>
      <c r="AE12" s="494"/>
      <c r="AF12" s="494"/>
      <c r="AG12" s="494"/>
      <c r="AH12" s="297"/>
      <c r="AI12" s="297"/>
      <c r="AJ12" s="297"/>
      <c r="AK12" s="297"/>
      <c r="AL12" s="296"/>
    </row>
    <row r="13" spans="1:38" ht="22.5" customHeight="1">
      <c r="A13" s="254" t="s">
        <v>328</v>
      </c>
      <c r="B13" s="254"/>
      <c r="C13" s="254"/>
      <c r="D13" s="254"/>
      <c r="E13" s="254"/>
      <c r="F13" s="254"/>
      <c r="G13" s="254"/>
      <c r="H13" s="254"/>
      <c r="I13" s="306"/>
      <c r="J13" s="306"/>
      <c r="K13" s="306"/>
      <c r="L13" s="306"/>
      <c r="M13" s="306"/>
      <c r="N13" s="306"/>
      <c r="O13" s="306"/>
      <c r="P13" s="306"/>
      <c r="Q13" s="306"/>
      <c r="R13" s="306"/>
      <c r="S13" s="306"/>
      <c r="T13" s="306"/>
      <c r="U13" s="306"/>
      <c r="V13" s="306"/>
      <c r="W13" s="306"/>
      <c r="X13" s="306"/>
      <c r="Y13" s="306"/>
      <c r="Z13" s="306"/>
      <c r="AA13" s="306"/>
      <c r="AB13" s="306"/>
      <c r="AC13" s="306"/>
      <c r="AD13" s="306"/>
      <c r="AE13" s="306"/>
      <c r="AF13" s="306"/>
      <c r="AG13" s="306"/>
      <c r="AH13" s="296"/>
      <c r="AI13" s="296"/>
      <c r="AJ13" s="296"/>
      <c r="AK13" s="296"/>
      <c r="AL13" s="296"/>
    </row>
    <row r="14" spans="1:38" ht="18" thickBot="1">
      <c r="A14" s="306"/>
      <c r="B14" s="306"/>
      <c r="C14" s="306"/>
      <c r="D14" s="306"/>
      <c r="E14" s="306"/>
      <c r="F14" s="306"/>
      <c r="G14" s="306"/>
      <c r="H14" s="306"/>
      <c r="I14" s="306"/>
      <c r="J14" s="306"/>
      <c r="K14" s="306"/>
      <c r="L14" s="306"/>
      <c r="M14" s="306"/>
      <c r="N14" s="306"/>
      <c r="O14" s="306"/>
      <c r="P14" s="306"/>
      <c r="Q14" s="306"/>
      <c r="R14" s="31"/>
      <c r="S14" s="306"/>
      <c r="T14" s="306"/>
      <c r="U14" s="306"/>
      <c r="V14" s="306"/>
      <c r="W14" s="306"/>
      <c r="X14" s="306"/>
      <c r="Y14" s="306"/>
      <c r="Z14" s="306"/>
      <c r="AA14" s="306"/>
      <c r="AB14" s="306"/>
      <c r="AC14" s="306"/>
      <c r="AD14" s="31"/>
      <c r="AE14" s="486" t="s">
        <v>327</v>
      </c>
      <c r="AF14" s="486"/>
      <c r="AG14" s="486"/>
      <c r="AH14" s="296"/>
      <c r="AI14" s="296"/>
      <c r="AJ14" s="296"/>
      <c r="AK14" s="296"/>
      <c r="AL14" s="296"/>
    </row>
    <row r="15" spans="1:38" ht="17.25" customHeight="1">
      <c r="A15" s="507" t="s">
        <v>2</v>
      </c>
      <c r="B15" s="508"/>
      <c r="C15" s="519" t="s">
        <v>326</v>
      </c>
      <c r="D15" s="487" t="s">
        <v>38</v>
      </c>
      <c r="E15" s="488"/>
      <c r="F15" s="488"/>
      <c r="G15" s="488"/>
      <c r="H15" s="488"/>
      <c r="I15" s="488"/>
      <c r="J15" s="488"/>
      <c r="K15" s="488"/>
      <c r="L15" s="488"/>
      <c r="M15" s="488"/>
      <c r="N15" s="488"/>
      <c r="O15" s="488"/>
      <c r="P15" s="488"/>
      <c r="Q15" s="488"/>
      <c r="R15" s="488"/>
      <c r="S15" s="488"/>
      <c r="T15" s="488"/>
      <c r="U15" s="488"/>
      <c r="V15" s="488"/>
      <c r="W15" s="488"/>
      <c r="X15" s="488"/>
      <c r="Y15" s="488"/>
      <c r="Z15" s="489"/>
      <c r="AA15" s="487" t="s">
        <v>39</v>
      </c>
      <c r="AB15" s="488"/>
      <c r="AC15" s="489"/>
      <c r="AD15" s="487" t="s">
        <v>40</v>
      </c>
      <c r="AE15" s="488"/>
      <c r="AF15" s="488"/>
      <c r="AG15" s="32"/>
      <c r="AH15" s="296"/>
      <c r="AI15" s="296"/>
      <c r="AJ15" s="296"/>
      <c r="AK15" s="296"/>
      <c r="AL15" s="296"/>
    </row>
    <row r="16" spans="1:38" ht="112.5" customHeight="1">
      <c r="A16" s="509"/>
      <c r="B16" s="510"/>
      <c r="C16" s="520"/>
      <c r="D16" s="331" t="s">
        <v>325</v>
      </c>
      <c r="E16" s="338" t="s">
        <v>222</v>
      </c>
      <c r="F16" s="336" t="s">
        <v>41</v>
      </c>
      <c r="G16" s="336" t="s">
        <v>42</v>
      </c>
      <c r="H16" s="330" t="s">
        <v>43</v>
      </c>
      <c r="I16" s="331" t="s">
        <v>44</v>
      </c>
      <c r="J16" s="331" t="s">
        <v>45</v>
      </c>
      <c r="K16" s="336" t="s">
        <v>46</v>
      </c>
      <c r="L16" s="337" t="s">
        <v>47</v>
      </c>
      <c r="M16" s="336" t="s">
        <v>48</v>
      </c>
      <c r="N16" s="335" t="s">
        <v>324</v>
      </c>
      <c r="O16" s="334" t="s">
        <v>323</v>
      </c>
      <c r="P16" s="331" t="s">
        <v>261</v>
      </c>
      <c r="Q16" s="331" t="s">
        <v>260</v>
      </c>
      <c r="R16" s="333" t="s">
        <v>259</v>
      </c>
      <c r="S16" s="332" t="s">
        <v>322</v>
      </c>
      <c r="T16" s="330" t="s">
        <v>321</v>
      </c>
      <c r="U16" s="331" t="s">
        <v>320</v>
      </c>
      <c r="V16" s="331" t="s">
        <v>319</v>
      </c>
      <c r="W16" s="330" t="s">
        <v>49</v>
      </c>
      <c r="X16" s="330" t="s">
        <v>240</v>
      </c>
      <c r="Y16" s="331" t="s">
        <v>318</v>
      </c>
      <c r="Z16" s="331" t="s">
        <v>258</v>
      </c>
      <c r="AA16" s="331" t="s">
        <v>255</v>
      </c>
      <c r="AB16" s="330" t="s">
        <v>257</v>
      </c>
      <c r="AC16" s="330" t="s">
        <v>256</v>
      </c>
      <c r="AD16" s="331" t="s">
        <v>255</v>
      </c>
      <c r="AE16" s="330" t="s">
        <v>50</v>
      </c>
      <c r="AF16" s="330" t="s">
        <v>51</v>
      </c>
      <c r="AG16" s="329" t="s">
        <v>52</v>
      </c>
      <c r="AH16" s="296"/>
      <c r="AI16" s="296"/>
      <c r="AJ16" s="296"/>
    </row>
    <row r="17" spans="1:38" ht="26.25" customHeight="1">
      <c r="A17" s="500" t="s">
        <v>317</v>
      </c>
      <c r="B17" s="33" t="s">
        <v>254</v>
      </c>
      <c r="C17" s="264">
        <v>46572</v>
      </c>
      <c r="D17" s="265">
        <v>38738</v>
      </c>
      <c r="E17" s="265">
        <v>1255</v>
      </c>
      <c r="F17" s="265">
        <v>11081</v>
      </c>
      <c r="G17" s="265">
        <v>2552</v>
      </c>
      <c r="H17" s="265">
        <v>1092</v>
      </c>
      <c r="I17" s="265">
        <v>2175</v>
      </c>
      <c r="J17" s="193" t="s">
        <v>112</v>
      </c>
      <c r="K17" s="265">
        <v>3370</v>
      </c>
      <c r="L17" s="269" t="s">
        <v>112</v>
      </c>
      <c r="M17" s="265">
        <v>3082</v>
      </c>
      <c r="N17" s="265">
        <v>1864</v>
      </c>
      <c r="O17" s="265">
        <v>8489</v>
      </c>
      <c r="P17" s="193" t="s">
        <v>112</v>
      </c>
      <c r="Q17" s="193" t="s">
        <v>112</v>
      </c>
      <c r="R17" s="193" t="s">
        <v>112</v>
      </c>
      <c r="S17" s="265">
        <v>458</v>
      </c>
      <c r="T17" s="265">
        <v>1420</v>
      </c>
      <c r="U17" s="265">
        <v>1872</v>
      </c>
      <c r="V17" s="265">
        <v>28</v>
      </c>
      <c r="W17" s="193" t="s">
        <v>112</v>
      </c>
      <c r="X17" s="193" t="s">
        <v>112</v>
      </c>
      <c r="Y17" s="193" t="s">
        <v>112</v>
      </c>
      <c r="Z17" s="193" t="s">
        <v>112</v>
      </c>
      <c r="AA17" s="265">
        <v>7033</v>
      </c>
      <c r="AB17" s="265">
        <v>7033</v>
      </c>
      <c r="AC17" s="193" t="s">
        <v>112</v>
      </c>
      <c r="AD17" s="193" t="s">
        <v>112</v>
      </c>
      <c r="AE17" s="193" t="s">
        <v>112</v>
      </c>
      <c r="AF17" s="193" t="s">
        <v>112</v>
      </c>
      <c r="AG17" s="195">
        <v>801</v>
      </c>
      <c r="AH17" s="296"/>
      <c r="AI17" s="296"/>
      <c r="AJ17" s="296"/>
    </row>
    <row r="18" spans="1:38" ht="26.25" customHeight="1">
      <c r="A18" s="500"/>
      <c r="B18" s="33" t="s">
        <v>312</v>
      </c>
      <c r="C18" s="266">
        <v>67482</v>
      </c>
      <c r="D18" s="262">
        <v>55371</v>
      </c>
      <c r="E18" s="262">
        <v>6286</v>
      </c>
      <c r="F18" s="262">
        <v>12478</v>
      </c>
      <c r="G18" s="262">
        <v>3085</v>
      </c>
      <c r="H18" s="262">
        <v>1506</v>
      </c>
      <c r="I18" s="262">
        <v>1995</v>
      </c>
      <c r="J18" s="191" t="s">
        <v>112</v>
      </c>
      <c r="K18" s="262">
        <v>7788</v>
      </c>
      <c r="L18" s="191" t="s">
        <v>112</v>
      </c>
      <c r="M18" s="262">
        <v>3851</v>
      </c>
      <c r="N18" s="262">
        <v>2140</v>
      </c>
      <c r="O18" s="262">
        <v>10192</v>
      </c>
      <c r="P18" s="191">
        <v>738</v>
      </c>
      <c r="Q18" s="191">
        <v>795</v>
      </c>
      <c r="R18" s="191" t="s">
        <v>112</v>
      </c>
      <c r="S18" s="262">
        <v>630</v>
      </c>
      <c r="T18" s="262">
        <v>1705</v>
      </c>
      <c r="U18" s="262">
        <v>1903</v>
      </c>
      <c r="V18" s="262">
        <v>170</v>
      </c>
      <c r="W18" s="191" t="s">
        <v>112</v>
      </c>
      <c r="X18" s="191">
        <v>109</v>
      </c>
      <c r="Y18" s="191" t="s">
        <v>112</v>
      </c>
      <c r="Z18" s="191" t="s">
        <v>112</v>
      </c>
      <c r="AA18" s="267">
        <v>5247</v>
      </c>
      <c r="AB18" s="267">
        <v>5247</v>
      </c>
      <c r="AC18" s="191" t="s">
        <v>112</v>
      </c>
      <c r="AD18" s="191" t="s">
        <v>112</v>
      </c>
      <c r="AE18" s="191" t="s">
        <v>112</v>
      </c>
      <c r="AF18" s="191" t="s">
        <v>112</v>
      </c>
      <c r="AG18" s="35">
        <v>6864</v>
      </c>
      <c r="AH18" s="296"/>
      <c r="AI18" s="296"/>
      <c r="AJ18" s="296"/>
    </row>
    <row r="19" spans="1:38" ht="26.25" customHeight="1">
      <c r="A19" s="501"/>
      <c r="B19" s="33" t="s">
        <v>316</v>
      </c>
      <c r="C19" s="270">
        <f>D19+AA19+AG19</f>
        <v>75038</v>
      </c>
      <c r="D19" s="271">
        <f>SUM(E19:Y19)</f>
        <v>63424</v>
      </c>
      <c r="E19" s="271">
        <f>+E5</f>
        <v>6602</v>
      </c>
      <c r="F19" s="271">
        <f>+F5</f>
        <v>15052</v>
      </c>
      <c r="G19" s="271">
        <f>+G5</f>
        <v>3415</v>
      </c>
      <c r="H19" s="271">
        <f>+H5</f>
        <v>1250</v>
      </c>
      <c r="I19" s="271">
        <f>+I5</f>
        <v>1617</v>
      </c>
      <c r="J19" s="194" t="s">
        <v>253</v>
      </c>
      <c r="K19" s="271">
        <f>+K5</f>
        <v>11275</v>
      </c>
      <c r="L19" s="194" t="s">
        <v>253</v>
      </c>
      <c r="M19" s="271">
        <f t="shared" ref="M19:X19" si="5">+M5</f>
        <v>4055</v>
      </c>
      <c r="N19" s="271">
        <f t="shared" si="5"/>
        <v>2116</v>
      </c>
      <c r="O19" s="271">
        <f t="shared" si="5"/>
        <v>9528</v>
      </c>
      <c r="P19" s="271">
        <f t="shared" si="5"/>
        <v>756</v>
      </c>
      <c r="Q19" s="271">
        <f t="shared" si="5"/>
        <v>2259</v>
      </c>
      <c r="R19" s="328" t="str">
        <f t="shared" si="5"/>
        <v>-</v>
      </c>
      <c r="S19" s="271">
        <f t="shared" si="5"/>
        <v>665</v>
      </c>
      <c r="T19" s="271">
        <f t="shared" si="5"/>
        <v>1980</v>
      </c>
      <c r="U19" s="271">
        <f t="shared" si="5"/>
        <v>1867</v>
      </c>
      <c r="V19" s="271">
        <f t="shared" si="5"/>
        <v>876</v>
      </c>
      <c r="W19" s="328" t="str">
        <f t="shared" si="5"/>
        <v>-</v>
      </c>
      <c r="X19" s="271">
        <f t="shared" si="5"/>
        <v>111</v>
      </c>
      <c r="Y19" s="194" t="s">
        <v>315</v>
      </c>
      <c r="Z19" s="194" t="s">
        <v>315</v>
      </c>
      <c r="AA19" s="271">
        <f>+AA5</f>
        <v>4424</v>
      </c>
      <c r="AB19" s="271">
        <f>+AB5</f>
        <v>4424</v>
      </c>
      <c r="AC19" s="194" t="s">
        <v>253</v>
      </c>
      <c r="AD19" s="194" t="s">
        <v>314</v>
      </c>
      <c r="AE19" s="194" t="s">
        <v>253</v>
      </c>
      <c r="AF19" s="194" t="s">
        <v>253</v>
      </c>
      <c r="AG19" s="36">
        <f>+AG5</f>
        <v>7190</v>
      </c>
      <c r="AH19" s="296"/>
      <c r="AI19" s="296"/>
      <c r="AJ19" s="296"/>
    </row>
    <row r="20" spans="1:38" ht="26.25" customHeight="1">
      <c r="A20" s="500" t="s">
        <v>313</v>
      </c>
      <c r="B20" s="33" t="s">
        <v>254</v>
      </c>
      <c r="C20" s="264">
        <v>62965</v>
      </c>
      <c r="D20" s="265">
        <v>60604</v>
      </c>
      <c r="E20" s="265">
        <v>3579</v>
      </c>
      <c r="F20" s="265">
        <v>6735</v>
      </c>
      <c r="G20" s="265">
        <v>7979</v>
      </c>
      <c r="H20" s="265">
        <v>6678</v>
      </c>
      <c r="I20" s="265">
        <v>4663</v>
      </c>
      <c r="J20" s="265">
        <v>78</v>
      </c>
      <c r="K20" s="265">
        <v>1180</v>
      </c>
      <c r="L20" s="269" t="s">
        <v>112</v>
      </c>
      <c r="M20" s="265">
        <v>269</v>
      </c>
      <c r="N20" s="265">
        <v>3943</v>
      </c>
      <c r="O20" s="265">
        <v>9592</v>
      </c>
      <c r="P20" s="193" t="s">
        <v>112</v>
      </c>
      <c r="Q20" s="193" t="s">
        <v>112</v>
      </c>
      <c r="R20" s="193" t="s">
        <v>112</v>
      </c>
      <c r="S20" s="265">
        <v>3771</v>
      </c>
      <c r="T20" s="265">
        <v>5039</v>
      </c>
      <c r="U20" s="265">
        <v>3891</v>
      </c>
      <c r="V20" s="265">
        <v>193</v>
      </c>
      <c r="W20" s="265">
        <v>2519</v>
      </c>
      <c r="X20" s="193">
        <v>52</v>
      </c>
      <c r="Y20" s="265">
        <v>443</v>
      </c>
      <c r="Z20" s="193" t="s">
        <v>112</v>
      </c>
      <c r="AA20" s="265">
        <v>1982</v>
      </c>
      <c r="AB20" s="265">
        <v>1962</v>
      </c>
      <c r="AC20" s="265">
        <v>20</v>
      </c>
      <c r="AD20" s="193" t="s">
        <v>112</v>
      </c>
      <c r="AE20" s="193" t="s">
        <v>112</v>
      </c>
      <c r="AF20" s="193" t="s">
        <v>112</v>
      </c>
      <c r="AG20" s="12">
        <v>379</v>
      </c>
      <c r="AH20" s="296"/>
      <c r="AI20" s="296"/>
      <c r="AJ20" s="296"/>
    </row>
    <row r="21" spans="1:38" ht="26.25" customHeight="1">
      <c r="A21" s="500"/>
      <c r="B21" s="192" t="s">
        <v>312</v>
      </c>
      <c r="C21" s="266">
        <v>70210</v>
      </c>
      <c r="D21" s="262">
        <v>66755</v>
      </c>
      <c r="E21" s="262">
        <v>5024</v>
      </c>
      <c r="F21" s="262">
        <v>6753</v>
      </c>
      <c r="G21" s="262">
        <v>6805</v>
      </c>
      <c r="H21" s="262">
        <v>7101</v>
      </c>
      <c r="I21" s="262">
        <v>4644</v>
      </c>
      <c r="J21" s="262">
        <v>90</v>
      </c>
      <c r="K21" s="262">
        <v>1329</v>
      </c>
      <c r="L21" s="191" t="s">
        <v>112</v>
      </c>
      <c r="M21" s="262">
        <v>306</v>
      </c>
      <c r="N21" s="262">
        <v>3715</v>
      </c>
      <c r="O21" s="262">
        <v>9612</v>
      </c>
      <c r="P21" s="191">
        <v>272</v>
      </c>
      <c r="Q21" s="191">
        <v>803</v>
      </c>
      <c r="R21" s="191">
        <v>25</v>
      </c>
      <c r="S21" s="262">
        <v>4733</v>
      </c>
      <c r="T21" s="262">
        <v>4516</v>
      </c>
      <c r="U21" s="327">
        <v>3514</v>
      </c>
      <c r="V21" s="262">
        <v>589</v>
      </c>
      <c r="W21" s="262">
        <v>2979</v>
      </c>
      <c r="X21" s="262">
        <v>1119</v>
      </c>
      <c r="Y21" s="268" t="s">
        <v>112</v>
      </c>
      <c r="Z21" s="191">
        <v>2826</v>
      </c>
      <c r="AA21" s="262">
        <v>1219</v>
      </c>
      <c r="AB21" s="262">
        <v>1219</v>
      </c>
      <c r="AC21" s="268" t="s">
        <v>112</v>
      </c>
      <c r="AD21" s="191" t="s">
        <v>112</v>
      </c>
      <c r="AE21" s="191" t="s">
        <v>112</v>
      </c>
      <c r="AF21" s="191" t="s">
        <v>112</v>
      </c>
      <c r="AG21" s="15">
        <v>2236</v>
      </c>
      <c r="AH21" s="296"/>
      <c r="AI21" s="296"/>
      <c r="AJ21" s="296"/>
    </row>
    <row r="22" spans="1:38" ht="26.25" customHeight="1" thickBot="1">
      <c r="A22" s="502"/>
      <c r="B22" s="37" t="s">
        <v>311</v>
      </c>
      <c r="C22" s="38">
        <f>D22+AA22+AG22</f>
        <v>80019</v>
      </c>
      <c r="D22" s="272">
        <f>SUM(E22:Z22)</f>
        <v>73819</v>
      </c>
      <c r="E22" s="272">
        <f t="shared" ref="E22:K22" si="6">+E8</f>
        <v>4866</v>
      </c>
      <c r="F22" s="272">
        <f t="shared" si="6"/>
        <v>7345</v>
      </c>
      <c r="G22" s="272">
        <f t="shared" si="6"/>
        <v>7526</v>
      </c>
      <c r="H22" s="272">
        <f t="shared" si="6"/>
        <v>7297</v>
      </c>
      <c r="I22" s="272">
        <f t="shared" si="6"/>
        <v>4567</v>
      </c>
      <c r="J22" s="272">
        <f t="shared" si="6"/>
        <v>93</v>
      </c>
      <c r="K22" s="272">
        <f t="shared" si="6"/>
        <v>1495</v>
      </c>
      <c r="L22" s="190" t="s">
        <v>310</v>
      </c>
      <c r="M22" s="272">
        <f t="shared" ref="M22:X22" si="7">+M8</f>
        <v>351</v>
      </c>
      <c r="N22" s="272">
        <f t="shared" si="7"/>
        <v>3479</v>
      </c>
      <c r="O22" s="272">
        <f t="shared" si="7"/>
        <v>9713</v>
      </c>
      <c r="P22" s="272">
        <f t="shared" si="7"/>
        <v>391</v>
      </c>
      <c r="Q22" s="272">
        <f t="shared" si="7"/>
        <v>1604</v>
      </c>
      <c r="R22" s="272">
        <f t="shared" si="7"/>
        <v>38</v>
      </c>
      <c r="S22" s="272">
        <f t="shared" si="7"/>
        <v>4823</v>
      </c>
      <c r="T22" s="272">
        <f t="shared" si="7"/>
        <v>4680</v>
      </c>
      <c r="U22" s="272">
        <f t="shared" si="7"/>
        <v>3290</v>
      </c>
      <c r="V22" s="272">
        <f t="shared" si="7"/>
        <v>813</v>
      </c>
      <c r="W22" s="272">
        <f t="shared" si="7"/>
        <v>4086</v>
      </c>
      <c r="X22" s="272">
        <f t="shared" si="7"/>
        <v>2006</v>
      </c>
      <c r="Y22" s="190" t="s">
        <v>253</v>
      </c>
      <c r="Z22" s="272">
        <f>+Z8</f>
        <v>5356</v>
      </c>
      <c r="AA22" s="272">
        <f>+AA8</f>
        <v>1928</v>
      </c>
      <c r="AB22" s="272">
        <f>+AB8</f>
        <v>1928</v>
      </c>
      <c r="AC22" s="190" t="s">
        <v>253</v>
      </c>
      <c r="AD22" s="190" t="s">
        <v>253</v>
      </c>
      <c r="AE22" s="190" t="s">
        <v>253</v>
      </c>
      <c r="AF22" s="190" t="s">
        <v>253</v>
      </c>
      <c r="AG22" s="39">
        <f>+AG8</f>
        <v>4272</v>
      </c>
      <c r="AH22" s="296"/>
      <c r="AI22" s="296"/>
      <c r="AJ22" s="296"/>
    </row>
    <row r="23" spans="1:38" ht="23.25" customHeight="1">
      <c r="A23" s="306"/>
      <c r="B23" s="306"/>
      <c r="C23" s="306"/>
      <c r="D23" s="306"/>
      <c r="E23" s="306"/>
      <c r="F23" s="306"/>
      <c r="G23" s="306"/>
      <c r="H23" s="306"/>
      <c r="I23" s="306"/>
      <c r="J23" s="306"/>
      <c r="K23" s="306"/>
      <c r="L23" s="306"/>
      <c r="M23" s="306"/>
      <c r="N23" s="306"/>
      <c r="O23" s="306"/>
      <c r="P23" s="306"/>
      <c r="Q23" s="306"/>
      <c r="R23" s="184"/>
      <c r="S23" s="306"/>
      <c r="T23" s="306"/>
      <c r="U23" s="306"/>
      <c r="V23" s="306"/>
      <c r="W23" s="306"/>
      <c r="X23" s="306"/>
      <c r="Y23" s="306"/>
      <c r="Z23" s="306"/>
      <c r="AA23" s="493" t="s">
        <v>239</v>
      </c>
      <c r="AB23" s="493"/>
      <c r="AC23" s="493"/>
      <c r="AD23" s="493"/>
      <c r="AE23" s="493"/>
      <c r="AF23" s="493"/>
      <c r="AG23" s="493"/>
      <c r="AH23" s="296"/>
      <c r="AI23" s="296"/>
      <c r="AJ23" s="296"/>
      <c r="AK23" s="296"/>
      <c r="AL23" s="296"/>
    </row>
    <row r="24" spans="1:38" ht="22.5" customHeight="1">
      <c r="A24" s="254" t="s">
        <v>309</v>
      </c>
      <c r="B24" s="254"/>
      <c r="C24" s="254"/>
      <c r="D24" s="254"/>
      <c r="E24" s="254"/>
      <c r="F24" s="254"/>
      <c r="G24" s="306"/>
      <c r="H24" s="306"/>
      <c r="I24" s="306"/>
      <c r="J24" s="306"/>
      <c r="K24" s="306"/>
      <c r="L24" s="306"/>
      <c r="M24" s="306"/>
      <c r="N24" s="306"/>
      <c r="O24" s="306"/>
      <c r="P24" s="306"/>
      <c r="Q24" s="306"/>
      <c r="R24" s="306"/>
      <c r="S24" s="306"/>
      <c r="T24" s="306"/>
      <c r="U24" s="306"/>
      <c r="V24" s="306"/>
      <c r="W24" s="306"/>
      <c r="X24" s="306"/>
      <c r="Y24" s="306"/>
      <c r="Z24" s="306"/>
      <c r="AA24" s="306"/>
      <c r="AB24" s="306"/>
      <c r="AC24" s="306"/>
      <c r="AD24" s="306"/>
      <c r="AE24" s="306"/>
      <c r="AF24" s="306"/>
      <c r="AG24" s="306"/>
      <c r="AH24" s="296"/>
      <c r="AI24" s="296"/>
      <c r="AJ24" s="296"/>
      <c r="AK24" s="296"/>
    </row>
    <row r="25" spans="1:38" ht="18" thickBot="1">
      <c r="A25" s="302"/>
      <c r="B25" s="302"/>
      <c r="C25" s="302"/>
      <c r="D25" s="302"/>
      <c r="E25" s="302"/>
      <c r="F25" s="302"/>
      <c r="G25" s="302"/>
      <c r="H25" s="302"/>
      <c r="I25" s="302"/>
      <c r="J25" s="302"/>
      <c r="K25" s="302"/>
      <c r="L25" s="302"/>
      <c r="M25" s="486" t="str">
        <f>+AG2</f>
        <v>平成28年度</v>
      </c>
      <c r="N25" s="486"/>
      <c r="O25" s="306"/>
      <c r="P25" s="306"/>
      <c r="Q25" s="306"/>
      <c r="R25" s="306"/>
      <c r="S25" s="306"/>
      <c r="T25" s="306"/>
      <c r="U25" s="306"/>
      <c r="V25" s="306"/>
      <c r="W25" s="306"/>
      <c r="X25" s="306"/>
      <c r="Y25" s="306"/>
      <c r="Z25" s="306"/>
      <c r="AA25" s="306"/>
      <c r="AB25" s="306"/>
      <c r="AC25" s="306"/>
      <c r="AD25" s="306"/>
      <c r="AE25" s="306"/>
      <c r="AF25" s="306"/>
      <c r="AG25" s="306"/>
      <c r="AH25" s="296"/>
      <c r="AI25" s="296"/>
      <c r="AJ25" s="296"/>
      <c r="AK25" s="296"/>
    </row>
    <row r="26" spans="1:38" s="78" customFormat="1" ht="18.75" customHeight="1">
      <c r="A26" s="507" t="s">
        <v>2</v>
      </c>
      <c r="B26" s="508"/>
      <c r="C26" s="521" t="s">
        <v>53</v>
      </c>
      <c r="D26" s="522"/>
      <c r="E26" s="522"/>
      <c r="F26" s="522"/>
      <c r="G26" s="523" t="s">
        <v>1</v>
      </c>
      <c r="H26" s="453"/>
      <c r="I26" s="453"/>
      <c r="J26" s="524"/>
      <c r="K26" s="453" t="s">
        <v>0</v>
      </c>
      <c r="L26" s="453"/>
      <c r="M26" s="453"/>
      <c r="N26" s="454"/>
      <c r="O26" s="259"/>
      <c r="P26" s="259"/>
      <c r="Q26" s="259"/>
      <c r="R26" s="259"/>
      <c r="S26" s="259"/>
      <c r="T26" s="259"/>
      <c r="U26" s="259"/>
      <c r="V26" s="259"/>
      <c r="W26" s="259"/>
      <c r="X26" s="259"/>
      <c r="Y26" s="259"/>
      <c r="Z26" s="259"/>
      <c r="AA26" s="259"/>
      <c r="AB26" s="259"/>
      <c r="AC26" s="259"/>
      <c r="AD26" s="259"/>
      <c r="AE26" s="259"/>
      <c r="AF26" s="259"/>
      <c r="AG26" s="259"/>
      <c r="AH26" s="149"/>
      <c r="AI26" s="149"/>
      <c r="AJ26" s="149"/>
    </row>
    <row r="27" spans="1:38" s="78" customFormat="1" ht="18.75" customHeight="1">
      <c r="A27" s="509"/>
      <c r="B27" s="510"/>
      <c r="C27" s="513" t="s">
        <v>54</v>
      </c>
      <c r="D27" s="513"/>
      <c r="E27" s="513" t="s">
        <v>55</v>
      </c>
      <c r="F27" s="525"/>
      <c r="G27" s="513" t="s">
        <v>54</v>
      </c>
      <c r="H27" s="513"/>
      <c r="I27" s="513" t="s">
        <v>55</v>
      </c>
      <c r="J27" s="513"/>
      <c r="K27" s="526" t="s">
        <v>54</v>
      </c>
      <c r="L27" s="513"/>
      <c r="M27" s="513" t="s">
        <v>55</v>
      </c>
      <c r="N27" s="514"/>
      <c r="O27" s="259"/>
      <c r="P27" s="259"/>
      <c r="Q27" s="259"/>
      <c r="R27" s="259"/>
      <c r="S27" s="259"/>
      <c r="T27" s="259"/>
      <c r="U27" s="259"/>
      <c r="V27" s="259"/>
      <c r="W27" s="259"/>
      <c r="X27" s="259"/>
      <c r="Y27" s="259"/>
      <c r="Z27" s="259"/>
      <c r="AA27" s="259"/>
      <c r="AB27" s="259"/>
      <c r="AC27" s="259"/>
      <c r="AD27" s="259"/>
      <c r="AE27" s="259"/>
      <c r="AF27" s="259"/>
      <c r="AG27" s="259"/>
      <c r="AH27" s="149"/>
      <c r="AI27" s="149"/>
      <c r="AJ27" s="149"/>
    </row>
    <row r="28" spans="1:38" ht="30.75" customHeight="1">
      <c r="A28" s="511" t="s">
        <v>53</v>
      </c>
      <c r="B28" s="512"/>
      <c r="C28" s="172">
        <f>SUM(C30:C36)</f>
        <v>14884</v>
      </c>
      <c r="D28" s="166"/>
      <c r="E28" s="163">
        <f>C28/C28*100</f>
        <v>100</v>
      </c>
      <c r="F28" s="167"/>
      <c r="G28" s="165">
        <f>SUM(G30:G36)</f>
        <v>6429</v>
      </c>
      <c r="H28" s="166"/>
      <c r="I28" s="163">
        <f>G28/G28*100</f>
        <v>100</v>
      </c>
      <c r="J28" s="167"/>
      <c r="K28" s="165">
        <f>SUM(K30:K36)</f>
        <v>8455</v>
      </c>
      <c r="L28" s="166"/>
      <c r="M28" s="163">
        <f>K28/K28*100</f>
        <v>100</v>
      </c>
      <c r="N28" s="164"/>
      <c r="O28" s="306"/>
      <c r="P28" s="306"/>
      <c r="Q28" s="306"/>
      <c r="R28" s="306"/>
      <c r="S28" s="306"/>
      <c r="T28" s="306"/>
      <c r="U28" s="306"/>
      <c r="V28" s="306"/>
      <c r="W28" s="306"/>
      <c r="X28" s="306"/>
      <c r="Y28" s="306"/>
      <c r="Z28" s="306"/>
      <c r="AA28" s="306"/>
      <c r="AB28" s="306"/>
      <c r="AC28" s="306"/>
      <c r="AD28" s="306"/>
      <c r="AE28" s="306"/>
      <c r="AF28" s="306"/>
      <c r="AG28" s="306"/>
      <c r="AH28" s="296"/>
      <c r="AI28" s="296"/>
      <c r="AJ28" s="296"/>
    </row>
    <row r="29" spans="1:38" ht="7.5" customHeight="1">
      <c r="A29" s="326"/>
      <c r="B29" s="293"/>
      <c r="C29" s="40"/>
      <c r="D29" s="41"/>
      <c r="E29" s="42"/>
      <c r="F29" s="41"/>
      <c r="G29" s="43"/>
      <c r="H29" s="41"/>
      <c r="I29" s="170"/>
      <c r="J29" s="171"/>
      <c r="K29" s="43"/>
      <c r="L29" s="41"/>
      <c r="M29" s="170"/>
      <c r="N29" s="179"/>
      <c r="O29" s="306"/>
      <c r="P29" s="306"/>
      <c r="Q29" s="306"/>
      <c r="R29" s="306"/>
      <c r="S29" s="306"/>
      <c r="T29" s="306"/>
      <c r="U29" s="306"/>
      <c r="V29" s="306"/>
      <c r="W29" s="306"/>
      <c r="X29" s="306"/>
      <c r="Y29" s="306"/>
      <c r="Z29" s="306"/>
      <c r="AA29" s="306"/>
      <c r="AB29" s="306"/>
      <c r="AC29" s="306"/>
      <c r="AD29" s="306"/>
      <c r="AE29" s="306"/>
      <c r="AF29" s="306"/>
      <c r="AG29" s="306"/>
      <c r="AH29" s="296"/>
      <c r="AI29" s="296"/>
      <c r="AJ29" s="296"/>
    </row>
    <row r="30" spans="1:38" ht="36" customHeight="1">
      <c r="A30" s="515" t="s">
        <v>56</v>
      </c>
      <c r="B30" s="516"/>
      <c r="C30" s="168">
        <f t="shared" ref="C30:C36" si="8">G30+K30</f>
        <v>2310</v>
      </c>
      <c r="D30" s="169"/>
      <c r="E30" s="170">
        <f>C30/C28*100</f>
        <v>15.520021499596885</v>
      </c>
      <c r="F30" s="171"/>
      <c r="G30" s="173">
        <v>951</v>
      </c>
      <c r="H30" s="169"/>
      <c r="I30" s="170">
        <f>G30/G28*100</f>
        <v>14.792347176854875</v>
      </c>
      <c r="J30" s="171"/>
      <c r="K30" s="173">
        <v>1359</v>
      </c>
      <c r="L30" s="169"/>
      <c r="M30" s="170">
        <f>K30/K28*100</f>
        <v>16.073329390892962</v>
      </c>
      <c r="N30" s="179"/>
      <c r="O30" s="306"/>
      <c r="P30" s="306"/>
      <c r="Q30" s="306"/>
      <c r="R30" s="306"/>
      <c r="S30" s="306"/>
      <c r="T30" s="306"/>
      <c r="U30" s="306"/>
      <c r="V30" s="306"/>
      <c r="W30" s="306"/>
      <c r="X30" s="306"/>
      <c r="Y30" s="306"/>
      <c r="Z30" s="306"/>
      <c r="AA30" s="306"/>
      <c r="AB30" s="306"/>
      <c r="AC30" s="306"/>
      <c r="AD30" s="306"/>
      <c r="AE30" s="306"/>
      <c r="AF30" s="306"/>
      <c r="AG30" s="306"/>
      <c r="AH30" s="296"/>
      <c r="AI30" s="296"/>
      <c r="AJ30" s="296"/>
    </row>
    <row r="31" spans="1:38" ht="36" customHeight="1">
      <c r="A31" s="515" t="s">
        <v>57</v>
      </c>
      <c r="B31" s="516"/>
      <c r="C31" s="168">
        <f t="shared" si="8"/>
        <v>1164</v>
      </c>
      <c r="D31" s="169"/>
      <c r="E31" s="170">
        <f>C31/C28*100</f>
        <v>7.8204783660306365</v>
      </c>
      <c r="F31" s="171"/>
      <c r="G31" s="173">
        <v>500</v>
      </c>
      <c r="H31" s="169"/>
      <c r="I31" s="170">
        <f>G31/G28*100</f>
        <v>7.7772592938248568</v>
      </c>
      <c r="J31" s="171"/>
      <c r="K31" s="173">
        <v>664</v>
      </c>
      <c r="L31" s="169"/>
      <c r="M31" s="170">
        <f>K31/K28*100</f>
        <v>7.8533412182140747</v>
      </c>
      <c r="N31" s="180"/>
      <c r="O31" s="306"/>
      <c r="P31" s="306"/>
      <c r="Q31" s="306"/>
      <c r="R31" s="306"/>
      <c r="S31" s="306"/>
      <c r="T31" s="306"/>
      <c r="U31" s="306"/>
      <c r="V31" s="306"/>
      <c r="W31" s="306"/>
      <c r="X31" s="306"/>
      <c r="Y31" s="306"/>
      <c r="Z31" s="306"/>
      <c r="AA31" s="306"/>
      <c r="AB31" s="306"/>
      <c r="AC31" s="306"/>
      <c r="AD31" s="306"/>
      <c r="AE31" s="306"/>
      <c r="AF31" s="306"/>
      <c r="AG31" s="306"/>
      <c r="AH31" s="296"/>
      <c r="AI31" s="296"/>
    </row>
    <row r="32" spans="1:38" ht="36" customHeight="1">
      <c r="A32" s="515" t="s">
        <v>58</v>
      </c>
      <c r="B32" s="516"/>
      <c r="C32" s="168">
        <f t="shared" si="8"/>
        <v>2754</v>
      </c>
      <c r="D32" s="169"/>
      <c r="E32" s="170">
        <f>C32/C28*100</f>
        <v>18.503090567051871</v>
      </c>
      <c r="F32" s="171"/>
      <c r="G32" s="173">
        <v>1362</v>
      </c>
      <c r="H32" s="169"/>
      <c r="I32" s="170">
        <f>G32/G28*100</f>
        <v>21.185254316378906</v>
      </c>
      <c r="J32" s="171"/>
      <c r="K32" s="173">
        <v>1392</v>
      </c>
      <c r="L32" s="169"/>
      <c r="M32" s="170">
        <f>K32/K28*100</f>
        <v>16.463630987581311</v>
      </c>
      <c r="N32" s="180"/>
      <c r="O32" s="325"/>
      <c r="R32" s="306"/>
      <c r="S32" s="144"/>
      <c r="AC32" s="325"/>
      <c r="AD32" s="325"/>
      <c r="AE32" s="325"/>
      <c r="AF32" s="325"/>
      <c r="AG32" s="306"/>
      <c r="AH32" s="296"/>
      <c r="AI32" s="296"/>
    </row>
    <row r="33" spans="1:35" ht="36" customHeight="1">
      <c r="A33" s="515" t="s">
        <v>59</v>
      </c>
      <c r="B33" s="516"/>
      <c r="C33" s="168">
        <f t="shared" si="8"/>
        <v>3287</v>
      </c>
      <c r="D33" s="169"/>
      <c r="E33" s="170">
        <f>ROUNDUP(C33/C28*100,1)</f>
        <v>22.1</v>
      </c>
      <c r="F33" s="171"/>
      <c r="G33" s="173">
        <v>1737</v>
      </c>
      <c r="H33" s="169"/>
      <c r="I33" s="170">
        <f>G33/G28*100</f>
        <v>27.018198786747551</v>
      </c>
      <c r="J33" s="171"/>
      <c r="K33" s="173">
        <v>1550</v>
      </c>
      <c r="L33" s="169"/>
      <c r="M33" s="170">
        <f>K33/K28*100</f>
        <v>18.332347723240687</v>
      </c>
      <c r="N33" s="180"/>
      <c r="O33" s="325"/>
      <c r="R33" s="306"/>
      <c r="AC33" s="325"/>
      <c r="AD33" s="325"/>
      <c r="AE33" s="325"/>
      <c r="AF33" s="325"/>
      <c r="AG33" s="306"/>
      <c r="AH33" s="296"/>
      <c r="AI33" s="296"/>
    </row>
    <row r="34" spans="1:35" ht="36" customHeight="1">
      <c r="A34" s="515" t="s">
        <v>60</v>
      </c>
      <c r="B34" s="516"/>
      <c r="C34" s="168">
        <f t="shared" si="8"/>
        <v>2582</v>
      </c>
      <c r="D34" s="169"/>
      <c r="E34" s="170">
        <f>C34/C28*100</f>
        <v>17.347487234614352</v>
      </c>
      <c r="F34" s="171"/>
      <c r="G34" s="173">
        <v>713</v>
      </c>
      <c r="H34" s="169"/>
      <c r="I34" s="170">
        <f>G34/G28*100</f>
        <v>11.090371752994246</v>
      </c>
      <c r="J34" s="171"/>
      <c r="K34" s="173">
        <v>1869</v>
      </c>
      <c r="L34" s="169"/>
      <c r="M34" s="170">
        <f>K34/K28*100</f>
        <v>22.105263157894736</v>
      </c>
      <c r="N34" s="180"/>
      <c r="O34" s="325"/>
      <c r="AC34" s="325"/>
      <c r="AD34" s="325"/>
      <c r="AE34" s="325"/>
      <c r="AF34" s="325"/>
      <c r="AG34" s="325"/>
    </row>
    <row r="35" spans="1:35" ht="36" customHeight="1">
      <c r="A35" s="515" t="s">
        <v>61</v>
      </c>
      <c r="B35" s="516"/>
      <c r="C35" s="168">
        <f t="shared" si="8"/>
        <v>1099</v>
      </c>
      <c r="D35" s="169"/>
      <c r="E35" s="170">
        <f>C35/C28*100</f>
        <v>7.3837678043536679</v>
      </c>
      <c r="F35" s="171"/>
      <c r="G35" s="173">
        <v>410</v>
      </c>
      <c r="H35" s="169"/>
      <c r="I35" s="170">
        <f>G35/G28*100</f>
        <v>6.3773526209363816</v>
      </c>
      <c r="J35" s="171"/>
      <c r="K35" s="173">
        <v>689</v>
      </c>
      <c r="L35" s="169"/>
      <c r="M35" s="170">
        <f>K35/K28*100</f>
        <v>8.1490242460082793</v>
      </c>
      <c r="N35" s="180"/>
      <c r="O35" s="325"/>
      <c r="AC35" s="325"/>
      <c r="AD35" s="325"/>
      <c r="AE35" s="325"/>
      <c r="AF35" s="325"/>
      <c r="AG35" s="325"/>
    </row>
    <row r="36" spans="1:35" ht="36" customHeight="1" thickBot="1">
      <c r="A36" s="495" t="s">
        <v>62</v>
      </c>
      <c r="B36" s="496"/>
      <c r="C36" s="176">
        <f t="shared" si="8"/>
        <v>1688</v>
      </c>
      <c r="D36" s="177"/>
      <c r="E36" s="174">
        <f>C36/C28*100</f>
        <v>11.341037355549584</v>
      </c>
      <c r="F36" s="175"/>
      <c r="G36" s="178">
        <v>756</v>
      </c>
      <c r="H36" s="177"/>
      <c r="I36" s="174">
        <f>G36/G28*100</f>
        <v>11.759216052263183</v>
      </c>
      <c r="J36" s="175"/>
      <c r="K36" s="178">
        <v>932</v>
      </c>
      <c r="L36" s="177"/>
      <c r="M36" s="174">
        <f>K36/K28*100</f>
        <v>11.023063276167948</v>
      </c>
      <c r="N36" s="181"/>
      <c r="O36" s="325"/>
      <c r="AC36" s="325"/>
      <c r="AD36" s="325"/>
      <c r="AE36" s="325"/>
      <c r="AF36" s="325"/>
      <c r="AG36" s="325"/>
    </row>
    <row r="37" spans="1:35">
      <c r="A37" s="497" t="s">
        <v>238</v>
      </c>
      <c r="B37" s="497"/>
      <c r="C37" s="497"/>
      <c r="D37" s="497"/>
      <c r="E37" s="497"/>
      <c r="F37" s="497"/>
      <c r="G37" s="497"/>
      <c r="H37" s="497"/>
      <c r="I37" s="497"/>
      <c r="J37" s="497"/>
      <c r="K37" s="497"/>
      <c r="L37" s="497"/>
      <c r="M37" s="497"/>
      <c r="N37" s="498"/>
    </row>
    <row r="38" spans="1:35">
      <c r="A38" s="296"/>
      <c r="B38" s="296"/>
    </row>
    <row r="39" spans="1:35">
      <c r="A39" s="296"/>
      <c r="B39" s="296"/>
      <c r="C39" s="297"/>
      <c r="D39" s="298"/>
      <c r="E39" s="297"/>
      <c r="F39" s="298"/>
      <c r="G39" s="245"/>
      <c r="H39" s="245"/>
      <c r="I39" s="245"/>
      <c r="J39" s="245"/>
      <c r="K39" s="245"/>
      <c r="L39" s="245"/>
      <c r="M39" s="245"/>
      <c r="N39" s="245"/>
      <c r="O39" s="296"/>
      <c r="P39" s="306"/>
      <c r="Q39" s="306"/>
    </row>
    <row r="40" spans="1:35">
      <c r="A40" s="296"/>
      <c r="B40" s="296"/>
      <c r="C40" s="296"/>
      <c r="D40" s="296"/>
      <c r="E40" s="296"/>
      <c r="F40" s="296"/>
      <c r="G40" s="296"/>
      <c r="H40" s="296"/>
      <c r="I40" s="296"/>
      <c r="J40" s="296"/>
      <c r="K40" s="296"/>
      <c r="L40" s="296"/>
      <c r="M40" s="296"/>
      <c r="N40" s="296"/>
      <c r="O40" s="296"/>
      <c r="P40" s="306"/>
      <c r="Q40" s="306"/>
    </row>
  </sheetData>
  <mergeCells count="37">
    <mergeCell ref="K26:N26"/>
    <mergeCell ref="C27:D27"/>
    <mergeCell ref="E27:F27"/>
    <mergeCell ref="G27:H27"/>
    <mergeCell ref="I27:J27"/>
    <mergeCell ref="K27:L27"/>
    <mergeCell ref="A30:B30"/>
    <mergeCell ref="C3:C4"/>
    <mergeCell ref="C15:C16"/>
    <mergeCell ref="C26:F26"/>
    <mergeCell ref="G26:J26"/>
    <mergeCell ref="A36:B36"/>
    <mergeCell ref="A37:N37"/>
    <mergeCell ref="A5:A7"/>
    <mergeCell ref="A8:A11"/>
    <mergeCell ref="A3:B4"/>
    <mergeCell ref="A15:B16"/>
    <mergeCell ref="A17:A19"/>
    <mergeCell ref="A20:A22"/>
    <mergeCell ref="A26:B27"/>
    <mergeCell ref="A28:B28"/>
    <mergeCell ref="M27:N27"/>
    <mergeCell ref="A31:B31"/>
    <mergeCell ref="A32:B32"/>
    <mergeCell ref="A33:B33"/>
    <mergeCell ref="A34:B34"/>
    <mergeCell ref="A35:B35"/>
    <mergeCell ref="M25:N25"/>
    <mergeCell ref="D15:Z15"/>
    <mergeCell ref="D3:Z3"/>
    <mergeCell ref="AA23:AG23"/>
    <mergeCell ref="AA12:AG12"/>
    <mergeCell ref="AA15:AC15"/>
    <mergeCell ref="AD15:AF15"/>
    <mergeCell ref="AA3:AC3"/>
    <mergeCell ref="AD3:AF3"/>
    <mergeCell ref="AE14:AG14"/>
  </mergeCells>
  <phoneticPr fontId="2"/>
  <printOptions horizontalCentered="1" verticalCentered="1"/>
  <pageMargins left="0.39370078740157483" right="0.39370078740157483" top="0.59055118110236227" bottom="0.59055118110236227" header="0.51181102362204722" footer="0.39370078740157483"/>
  <pageSetup paperSize="9" scale="33" firstPageNumber="139" orientation="portrait" blackAndWhite="1" useFirstPageNumber="1" r:id="rId1"/>
  <headerFooter alignWithMargins="0"/>
  <colBreaks count="1" manualBreakCount="1">
    <brk id="14" max="39"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dimension ref="A1:BO54"/>
  <sheetViews>
    <sheetView showGridLines="0" topLeftCell="B16" zoomScaleNormal="100" zoomScaleSheetLayoutView="75" workbookViewId="0">
      <selection activeCell="BF10" sqref="BF10:BJ10"/>
    </sheetView>
  </sheetViews>
  <sheetFormatPr defaultRowHeight="17.25"/>
  <cols>
    <col min="1" max="1" width="4.59765625" style="295" customWidth="1"/>
    <col min="2" max="2" width="18.09765625" style="295" customWidth="1"/>
    <col min="3" max="67" width="1.69921875" style="295" customWidth="1"/>
    <col min="68" max="16384" width="8.796875" style="295"/>
  </cols>
  <sheetData>
    <row r="1" spans="1:67" ht="22.5" customHeight="1">
      <c r="A1" s="419" t="s">
        <v>352</v>
      </c>
      <c r="B1" s="419"/>
      <c r="C1" s="419"/>
      <c r="D1" s="419"/>
      <c r="E1" s="419"/>
      <c r="F1" s="419"/>
      <c r="G1" s="419"/>
      <c r="H1" s="419"/>
      <c r="I1" s="419"/>
      <c r="J1" s="419"/>
      <c r="K1" s="419"/>
      <c r="L1" s="296"/>
      <c r="M1" s="296"/>
      <c r="N1" s="296"/>
      <c r="O1" s="296"/>
      <c r="P1" s="296"/>
      <c r="Q1" s="296"/>
      <c r="R1" s="296"/>
      <c r="S1" s="296"/>
      <c r="T1" s="296"/>
      <c r="U1" s="296"/>
      <c r="V1" s="296"/>
      <c r="W1" s="296"/>
      <c r="X1" s="296"/>
      <c r="Y1" s="296"/>
      <c r="Z1" s="296"/>
      <c r="AA1" s="296"/>
      <c r="AB1" s="296"/>
      <c r="AC1" s="296"/>
      <c r="AD1" s="296"/>
      <c r="AE1" s="296"/>
      <c r="AF1" s="296"/>
      <c r="AG1" s="296"/>
      <c r="AH1" s="296"/>
      <c r="AI1" s="296"/>
      <c r="AJ1" s="296"/>
      <c r="AK1" s="296"/>
      <c r="AL1" s="296"/>
      <c r="AM1" s="296"/>
      <c r="AN1" s="296"/>
      <c r="AO1" s="296"/>
      <c r="AP1" s="296"/>
      <c r="AQ1" s="296"/>
      <c r="AR1" s="296"/>
      <c r="AS1" s="296"/>
      <c r="AT1" s="296"/>
      <c r="AU1" s="296"/>
    </row>
    <row r="2" spans="1:67" ht="18" thickBot="1">
      <c r="A2" s="111"/>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448" t="s">
        <v>351</v>
      </c>
      <c r="AH2" s="448"/>
      <c r="AI2" s="448"/>
      <c r="AJ2" s="448"/>
      <c r="AK2" s="448"/>
      <c r="AL2" s="448"/>
      <c r="AM2" s="448"/>
      <c r="AN2" s="448"/>
      <c r="AO2" s="448"/>
      <c r="AP2" s="448"/>
      <c r="AQ2" s="448"/>
      <c r="AR2" s="448"/>
      <c r="AS2" s="448"/>
      <c r="AT2" s="448"/>
      <c r="AU2" s="448"/>
      <c r="AV2" s="448"/>
      <c r="AW2" s="448"/>
      <c r="AX2" s="448"/>
      <c r="AY2" s="448"/>
      <c r="AZ2" s="448"/>
      <c r="BA2" s="448"/>
      <c r="BB2" s="448"/>
      <c r="BC2" s="448"/>
      <c r="BD2" s="448"/>
      <c r="BE2" s="448"/>
      <c r="BF2" s="448"/>
      <c r="BG2" s="448"/>
      <c r="BH2" s="448"/>
      <c r="BI2" s="448"/>
      <c r="BJ2" s="448"/>
      <c r="BK2" s="448"/>
      <c r="BL2" s="448"/>
      <c r="BM2" s="448"/>
      <c r="BN2" s="448"/>
      <c r="BO2" s="448"/>
    </row>
    <row r="3" spans="1:67" ht="37.5" customHeight="1">
      <c r="A3" s="479" t="s">
        <v>2</v>
      </c>
      <c r="B3" s="561"/>
      <c r="C3" s="553" t="s">
        <v>53</v>
      </c>
      <c r="D3" s="554"/>
      <c r="E3" s="554"/>
      <c r="F3" s="554"/>
      <c r="G3" s="556"/>
      <c r="H3" s="553" t="s">
        <v>63</v>
      </c>
      <c r="I3" s="554"/>
      <c r="J3" s="554"/>
      <c r="K3" s="554"/>
      <c r="L3" s="556"/>
      <c r="M3" s="553" t="s">
        <v>350</v>
      </c>
      <c r="N3" s="554"/>
      <c r="O3" s="554"/>
      <c r="P3" s="554"/>
      <c r="Q3" s="556"/>
      <c r="R3" s="553" t="s">
        <v>349</v>
      </c>
      <c r="S3" s="554"/>
      <c r="T3" s="554"/>
      <c r="U3" s="554"/>
      <c r="V3" s="556"/>
      <c r="W3" s="553" t="s">
        <v>348</v>
      </c>
      <c r="X3" s="554"/>
      <c r="Y3" s="554"/>
      <c r="Z3" s="554"/>
      <c r="AA3" s="556"/>
      <c r="AB3" s="553" t="s">
        <v>347</v>
      </c>
      <c r="AC3" s="554"/>
      <c r="AD3" s="554"/>
      <c r="AE3" s="554"/>
      <c r="AF3" s="556"/>
      <c r="AG3" s="553" t="s">
        <v>346</v>
      </c>
      <c r="AH3" s="554"/>
      <c r="AI3" s="554"/>
      <c r="AJ3" s="554"/>
      <c r="AK3" s="556"/>
      <c r="AL3" s="553" t="s">
        <v>64</v>
      </c>
      <c r="AM3" s="554"/>
      <c r="AN3" s="554"/>
      <c r="AO3" s="554"/>
      <c r="AP3" s="556"/>
      <c r="AQ3" s="553" t="s">
        <v>52</v>
      </c>
      <c r="AR3" s="554"/>
      <c r="AS3" s="554"/>
      <c r="AT3" s="554"/>
      <c r="AU3" s="554"/>
      <c r="AV3" s="553" t="s">
        <v>265</v>
      </c>
      <c r="AW3" s="554"/>
      <c r="AX3" s="554"/>
      <c r="AY3" s="554"/>
      <c r="AZ3" s="554"/>
      <c r="BA3" s="553" t="s">
        <v>264</v>
      </c>
      <c r="BB3" s="554"/>
      <c r="BC3" s="554"/>
      <c r="BD3" s="554"/>
      <c r="BE3" s="554"/>
      <c r="BF3" s="553" t="s">
        <v>263</v>
      </c>
      <c r="BG3" s="554"/>
      <c r="BH3" s="554"/>
      <c r="BI3" s="554"/>
      <c r="BJ3" s="554"/>
      <c r="BK3" s="553" t="s">
        <v>65</v>
      </c>
      <c r="BL3" s="554"/>
      <c r="BM3" s="554"/>
      <c r="BN3" s="554"/>
      <c r="BO3" s="554"/>
    </row>
    <row r="4" spans="1:67" ht="30">
      <c r="A4" s="48" t="s">
        <v>273</v>
      </c>
      <c r="B4" s="156" t="s">
        <v>66</v>
      </c>
      <c r="C4" s="542">
        <f>SUM(H4:BO4)</f>
        <v>1877</v>
      </c>
      <c r="D4" s="544"/>
      <c r="E4" s="544"/>
      <c r="F4" s="544"/>
      <c r="G4" s="544"/>
      <c r="H4" s="544">
        <v>441</v>
      </c>
      <c r="I4" s="544"/>
      <c r="J4" s="544"/>
      <c r="K4" s="544"/>
      <c r="L4" s="544"/>
      <c r="M4" s="544">
        <v>306</v>
      </c>
      <c r="N4" s="544"/>
      <c r="O4" s="544"/>
      <c r="P4" s="544"/>
      <c r="Q4" s="544"/>
      <c r="R4" s="544">
        <v>6</v>
      </c>
      <c r="S4" s="544"/>
      <c r="T4" s="544"/>
      <c r="U4" s="544"/>
      <c r="V4" s="544"/>
      <c r="W4" s="544">
        <v>446</v>
      </c>
      <c r="X4" s="544"/>
      <c r="Y4" s="544"/>
      <c r="Z4" s="544"/>
      <c r="AA4" s="544"/>
      <c r="AB4" s="544">
        <v>251</v>
      </c>
      <c r="AC4" s="544"/>
      <c r="AD4" s="544"/>
      <c r="AE4" s="544"/>
      <c r="AF4" s="544"/>
      <c r="AG4" s="544">
        <v>244</v>
      </c>
      <c r="AH4" s="544"/>
      <c r="AI4" s="544"/>
      <c r="AJ4" s="544"/>
      <c r="AK4" s="544"/>
      <c r="AL4" s="544">
        <v>146</v>
      </c>
      <c r="AM4" s="544"/>
      <c r="AN4" s="544"/>
      <c r="AO4" s="544"/>
      <c r="AP4" s="544"/>
      <c r="AQ4" s="544">
        <v>32</v>
      </c>
      <c r="AR4" s="544"/>
      <c r="AS4" s="544"/>
      <c r="AT4" s="544"/>
      <c r="AU4" s="544"/>
      <c r="AV4" s="581" t="s">
        <v>345</v>
      </c>
      <c r="AW4" s="581"/>
      <c r="AX4" s="581"/>
      <c r="AY4" s="581"/>
      <c r="AZ4" s="581"/>
      <c r="BA4" s="581" t="s">
        <v>345</v>
      </c>
      <c r="BB4" s="581"/>
      <c r="BC4" s="581"/>
      <c r="BD4" s="581"/>
      <c r="BE4" s="581"/>
      <c r="BF4" s="581" t="s">
        <v>345</v>
      </c>
      <c r="BG4" s="581"/>
      <c r="BH4" s="581"/>
      <c r="BI4" s="581"/>
      <c r="BJ4" s="581"/>
      <c r="BK4" s="544">
        <v>5</v>
      </c>
      <c r="BL4" s="544"/>
      <c r="BM4" s="544"/>
      <c r="BN4" s="544"/>
      <c r="BO4" s="544"/>
    </row>
    <row r="5" spans="1:67">
      <c r="A5" s="46">
        <v>26</v>
      </c>
      <c r="B5" s="155"/>
      <c r="C5" s="537"/>
      <c r="D5" s="539"/>
      <c r="E5" s="539"/>
      <c r="F5" s="539"/>
      <c r="G5" s="539"/>
      <c r="H5" s="539"/>
      <c r="I5" s="539"/>
      <c r="J5" s="539"/>
      <c r="K5" s="539"/>
      <c r="L5" s="539"/>
      <c r="M5" s="539"/>
      <c r="N5" s="539"/>
      <c r="O5" s="539"/>
      <c r="P5" s="539"/>
      <c r="Q5" s="539"/>
      <c r="R5" s="539"/>
      <c r="S5" s="539"/>
      <c r="T5" s="539"/>
      <c r="U5" s="539"/>
      <c r="V5" s="539"/>
      <c r="W5" s="539"/>
      <c r="X5" s="539"/>
      <c r="Y5" s="539"/>
      <c r="Z5" s="539"/>
      <c r="AA5" s="539"/>
      <c r="AB5" s="539"/>
      <c r="AC5" s="539"/>
      <c r="AD5" s="539"/>
      <c r="AE5" s="539"/>
      <c r="AF5" s="539"/>
      <c r="AG5" s="539"/>
      <c r="AH5" s="539"/>
      <c r="AI5" s="539"/>
      <c r="AJ5" s="539"/>
      <c r="AK5" s="539"/>
      <c r="AL5" s="539"/>
      <c r="AM5" s="539"/>
      <c r="AN5" s="539"/>
      <c r="AO5" s="539"/>
      <c r="AP5" s="539"/>
      <c r="AQ5" s="539"/>
      <c r="AR5" s="539"/>
      <c r="AS5" s="539"/>
      <c r="AT5" s="539"/>
      <c r="AU5" s="539"/>
      <c r="AV5" s="582"/>
      <c r="AW5" s="582"/>
      <c r="AX5" s="582"/>
      <c r="AY5" s="582"/>
      <c r="AZ5" s="582"/>
      <c r="BA5" s="582"/>
      <c r="BB5" s="582"/>
      <c r="BC5" s="582"/>
      <c r="BD5" s="582"/>
      <c r="BE5" s="582"/>
      <c r="BF5" s="582"/>
      <c r="BG5" s="582"/>
      <c r="BH5" s="582"/>
      <c r="BI5" s="582"/>
      <c r="BJ5" s="582"/>
      <c r="BK5" s="539"/>
      <c r="BL5" s="539"/>
      <c r="BM5" s="539"/>
      <c r="BN5" s="539"/>
      <c r="BO5" s="539"/>
    </row>
    <row r="6" spans="1:67" ht="30">
      <c r="A6" s="49" t="s">
        <v>122</v>
      </c>
      <c r="B6" s="157" t="s">
        <v>67</v>
      </c>
      <c r="C6" s="562">
        <f>C4/12</f>
        <v>156.41666666666666</v>
      </c>
      <c r="D6" s="555"/>
      <c r="E6" s="555"/>
      <c r="F6" s="555"/>
      <c r="G6" s="555"/>
      <c r="H6" s="555">
        <f>H4/12</f>
        <v>36.75</v>
      </c>
      <c r="I6" s="555"/>
      <c r="J6" s="555"/>
      <c r="K6" s="555"/>
      <c r="L6" s="555"/>
      <c r="M6" s="555">
        <f>M4/12</f>
        <v>25.5</v>
      </c>
      <c r="N6" s="555"/>
      <c r="O6" s="555"/>
      <c r="P6" s="555"/>
      <c r="Q6" s="555"/>
      <c r="R6" s="555">
        <f>R4/12</f>
        <v>0.5</v>
      </c>
      <c r="S6" s="555"/>
      <c r="T6" s="555"/>
      <c r="U6" s="555"/>
      <c r="V6" s="555"/>
      <c r="W6" s="555">
        <f>W4/12</f>
        <v>37.166666666666664</v>
      </c>
      <c r="X6" s="555"/>
      <c r="Y6" s="555"/>
      <c r="Z6" s="555"/>
      <c r="AA6" s="555"/>
      <c r="AB6" s="555">
        <f>AB4/12</f>
        <v>20.916666666666668</v>
      </c>
      <c r="AC6" s="555"/>
      <c r="AD6" s="555"/>
      <c r="AE6" s="555"/>
      <c r="AF6" s="555"/>
      <c r="AG6" s="555">
        <f>AG4/12</f>
        <v>20.333333333333332</v>
      </c>
      <c r="AH6" s="555"/>
      <c r="AI6" s="555"/>
      <c r="AJ6" s="555"/>
      <c r="AK6" s="555"/>
      <c r="AL6" s="555">
        <f>AL4/12</f>
        <v>12.166666666666666</v>
      </c>
      <c r="AM6" s="555"/>
      <c r="AN6" s="555"/>
      <c r="AO6" s="555"/>
      <c r="AP6" s="555"/>
      <c r="AQ6" s="555">
        <f>AQ4/12</f>
        <v>2.6666666666666665</v>
      </c>
      <c r="AR6" s="555"/>
      <c r="AS6" s="555"/>
      <c r="AT6" s="555"/>
      <c r="AU6" s="555"/>
      <c r="AV6" s="583" t="s">
        <v>345</v>
      </c>
      <c r="AW6" s="583"/>
      <c r="AX6" s="583"/>
      <c r="AY6" s="583"/>
      <c r="AZ6" s="583"/>
      <c r="BA6" s="583" t="s">
        <v>345</v>
      </c>
      <c r="BB6" s="583"/>
      <c r="BC6" s="583"/>
      <c r="BD6" s="583"/>
      <c r="BE6" s="583"/>
      <c r="BF6" s="583" t="s">
        <v>345</v>
      </c>
      <c r="BG6" s="583"/>
      <c r="BH6" s="583"/>
      <c r="BI6" s="583"/>
      <c r="BJ6" s="583"/>
      <c r="BK6" s="555">
        <f>BK4/12</f>
        <v>0.41666666666666669</v>
      </c>
      <c r="BL6" s="555"/>
      <c r="BM6" s="555"/>
      <c r="BN6" s="555"/>
      <c r="BO6" s="555"/>
    </row>
    <row r="7" spans="1:67" ht="30">
      <c r="A7" s="45" t="s">
        <v>273</v>
      </c>
      <c r="B7" s="156" t="s">
        <v>66</v>
      </c>
      <c r="C7" s="537">
        <f>SUM(H7:BO7)</f>
        <v>2447</v>
      </c>
      <c r="D7" s="539"/>
      <c r="E7" s="539"/>
      <c r="F7" s="539"/>
      <c r="G7" s="539"/>
      <c r="H7" s="539">
        <v>488</v>
      </c>
      <c r="I7" s="539"/>
      <c r="J7" s="539"/>
      <c r="K7" s="539"/>
      <c r="L7" s="539"/>
      <c r="M7" s="539">
        <v>345</v>
      </c>
      <c r="N7" s="539"/>
      <c r="O7" s="539"/>
      <c r="P7" s="539"/>
      <c r="Q7" s="539"/>
      <c r="R7" s="539">
        <v>45</v>
      </c>
      <c r="S7" s="539"/>
      <c r="T7" s="539"/>
      <c r="U7" s="539"/>
      <c r="V7" s="539"/>
      <c r="W7" s="539">
        <v>560</v>
      </c>
      <c r="X7" s="539"/>
      <c r="Y7" s="539"/>
      <c r="Z7" s="539"/>
      <c r="AA7" s="539"/>
      <c r="AB7" s="539">
        <v>268</v>
      </c>
      <c r="AC7" s="539"/>
      <c r="AD7" s="539"/>
      <c r="AE7" s="539"/>
      <c r="AF7" s="539"/>
      <c r="AG7" s="539">
        <v>292</v>
      </c>
      <c r="AH7" s="539"/>
      <c r="AI7" s="539"/>
      <c r="AJ7" s="539"/>
      <c r="AK7" s="539"/>
      <c r="AL7" s="539">
        <v>191</v>
      </c>
      <c r="AM7" s="539"/>
      <c r="AN7" s="539"/>
      <c r="AO7" s="539"/>
      <c r="AP7" s="539"/>
      <c r="AQ7" s="539">
        <v>137</v>
      </c>
      <c r="AR7" s="539"/>
      <c r="AS7" s="539"/>
      <c r="AT7" s="539"/>
      <c r="AU7" s="539"/>
      <c r="AV7" s="539">
        <v>20</v>
      </c>
      <c r="AW7" s="539"/>
      <c r="AX7" s="539"/>
      <c r="AY7" s="539"/>
      <c r="AZ7" s="539"/>
      <c r="BA7" s="539">
        <v>52</v>
      </c>
      <c r="BB7" s="539"/>
      <c r="BC7" s="539"/>
      <c r="BD7" s="539"/>
      <c r="BE7" s="539"/>
      <c r="BF7" s="539">
        <v>37</v>
      </c>
      <c r="BG7" s="539"/>
      <c r="BH7" s="539"/>
      <c r="BI7" s="539"/>
      <c r="BJ7" s="539"/>
      <c r="BK7" s="539">
        <v>12</v>
      </c>
      <c r="BL7" s="539"/>
      <c r="BM7" s="539"/>
      <c r="BN7" s="539"/>
      <c r="BO7" s="539"/>
    </row>
    <row r="8" spans="1:67">
      <c r="A8" s="46">
        <v>27</v>
      </c>
      <c r="B8" s="155"/>
      <c r="C8" s="537"/>
      <c r="D8" s="539"/>
      <c r="E8" s="539"/>
      <c r="F8" s="539"/>
      <c r="G8" s="539"/>
      <c r="H8" s="539"/>
      <c r="I8" s="539"/>
      <c r="J8" s="539"/>
      <c r="K8" s="539"/>
      <c r="L8" s="539"/>
      <c r="M8" s="539"/>
      <c r="N8" s="539"/>
      <c r="O8" s="539"/>
      <c r="P8" s="539"/>
      <c r="Q8" s="539"/>
      <c r="R8" s="539"/>
      <c r="S8" s="539"/>
      <c r="T8" s="539"/>
      <c r="U8" s="539"/>
      <c r="V8" s="539"/>
      <c r="W8" s="539"/>
      <c r="X8" s="539"/>
      <c r="Y8" s="539"/>
      <c r="Z8" s="539"/>
      <c r="AA8" s="539"/>
      <c r="AB8" s="539"/>
      <c r="AC8" s="539"/>
      <c r="AD8" s="539"/>
      <c r="AE8" s="539"/>
      <c r="AF8" s="539"/>
      <c r="AG8" s="539"/>
      <c r="AH8" s="539"/>
      <c r="AI8" s="539"/>
      <c r="AJ8" s="539"/>
      <c r="AK8" s="539"/>
      <c r="AL8" s="539"/>
      <c r="AM8" s="539"/>
      <c r="AN8" s="539"/>
      <c r="AO8" s="539"/>
      <c r="AP8" s="539"/>
      <c r="AQ8" s="539"/>
      <c r="AR8" s="539"/>
      <c r="AS8" s="539"/>
      <c r="AT8" s="539"/>
      <c r="AU8" s="539"/>
      <c r="AV8" s="582"/>
      <c r="AW8" s="582"/>
      <c r="AX8" s="582"/>
      <c r="AY8" s="582"/>
      <c r="AZ8" s="582"/>
      <c r="BA8" s="582"/>
      <c r="BB8" s="582"/>
      <c r="BC8" s="582"/>
      <c r="BD8" s="582"/>
      <c r="BE8" s="582"/>
      <c r="BF8" s="582"/>
      <c r="BG8" s="582"/>
      <c r="BH8" s="582"/>
      <c r="BI8" s="582"/>
      <c r="BJ8" s="582"/>
      <c r="BK8" s="539"/>
      <c r="BL8" s="539"/>
      <c r="BM8" s="539"/>
      <c r="BN8" s="539"/>
      <c r="BO8" s="539"/>
    </row>
    <row r="9" spans="1:67" ht="30">
      <c r="A9" s="47" t="s">
        <v>122</v>
      </c>
      <c r="B9" s="241" t="s">
        <v>67</v>
      </c>
      <c r="C9" s="562">
        <f>C7/12</f>
        <v>203.91666666666666</v>
      </c>
      <c r="D9" s="555"/>
      <c r="E9" s="555"/>
      <c r="F9" s="555"/>
      <c r="G9" s="555"/>
      <c r="H9" s="555">
        <f>H7/12</f>
        <v>40.666666666666664</v>
      </c>
      <c r="I9" s="555"/>
      <c r="J9" s="555"/>
      <c r="K9" s="555"/>
      <c r="L9" s="555"/>
      <c r="M9" s="555">
        <f>M7/12</f>
        <v>28.75</v>
      </c>
      <c r="N9" s="555"/>
      <c r="O9" s="555"/>
      <c r="P9" s="555"/>
      <c r="Q9" s="555"/>
      <c r="R9" s="555">
        <f>R7/12</f>
        <v>3.75</v>
      </c>
      <c r="S9" s="555"/>
      <c r="T9" s="555"/>
      <c r="U9" s="555"/>
      <c r="V9" s="555"/>
      <c r="W9" s="555">
        <f>W7/12</f>
        <v>46.666666666666664</v>
      </c>
      <c r="X9" s="555"/>
      <c r="Y9" s="555"/>
      <c r="Z9" s="555"/>
      <c r="AA9" s="555"/>
      <c r="AB9" s="555">
        <f>AB7/12</f>
        <v>22.333333333333332</v>
      </c>
      <c r="AC9" s="555"/>
      <c r="AD9" s="555"/>
      <c r="AE9" s="555"/>
      <c r="AF9" s="555"/>
      <c r="AG9" s="555">
        <f>AG7/12</f>
        <v>24.333333333333332</v>
      </c>
      <c r="AH9" s="555"/>
      <c r="AI9" s="555"/>
      <c r="AJ9" s="555"/>
      <c r="AK9" s="555"/>
      <c r="AL9" s="555">
        <f>AL7/12</f>
        <v>15.916666666666666</v>
      </c>
      <c r="AM9" s="555"/>
      <c r="AN9" s="555"/>
      <c r="AO9" s="555"/>
      <c r="AP9" s="555"/>
      <c r="AQ9" s="555">
        <f>AQ7/12</f>
        <v>11.416666666666666</v>
      </c>
      <c r="AR9" s="555"/>
      <c r="AS9" s="555"/>
      <c r="AT9" s="555"/>
      <c r="AU9" s="555"/>
      <c r="AV9" s="555">
        <f>AV7/12</f>
        <v>1.6666666666666667</v>
      </c>
      <c r="AW9" s="555"/>
      <c r="AX9" s="555"/>
      <c r="AY9" s="555"/>
      <c r="AZ9" s="555"/>
      <c r="BA9" s="555">
        <f>BA7/12</f>
        <v>4.333333333333333</v>
      </c>
      <c r="BB9" s="555"/>
      <c r="BC9" s="555"/>
      <c r="BD9" s="555"/>
      <c r="BE9" s="555"/>
      <c r="BF9" s="555">
        <f>BF7/12</f>
        <v>3.0833333333333335</v>
      </c>
      <c r="BG9" s="555"/>
      <c r="BH9" s="555"/>
      <c r="BI9" s="555"/>
      <c r="BJ9" s="555"/>
      <c r="BK9" s="555">
        <f>BK7/12</f>
        <v>1</v>
      </c>
      <c r="BL9" s="555"/>
      <c r="BM9" s="555"/>
      <c r="BN9" s="555"/>
      <c r="BO9" s="555"/>
    </row>
    <row r="10" spans="1:67" ht="30">
      <c r="A10" s="48" t="s">
        <v>340</v>
      </c>
      <c r="B10" s="242" t="s">
        <v>66</v>
      </c>
      <c r="C10" s="537">
        <f>SUM(H10:BO10)</f>
        <v>2695</v>
      </c>
      <c r="D10" s="539"/>
      <c r="E10" s="539"/>
      <c r="F10" s="539"/>
      <c r="G10" s="539"/>
      <c r="H10" s="539">
        <v>526</v>
      </c>
      <c r="I10" s="539"/>
      <c r="J10" s="539"/>
      <c r="K10" s="539"/>
      <c r="L10" s="539"/>
      <c r="M10" s="539">
        <v>383</v>
      </c>
      <c r="N10" s="539"/>
      <c r="O10" s="539"/>
      <c r="P10" s="539"/>
      <c r="Q10" s="539"/>
      <c r="R10" s="539">
        <v>121</v>
      </c>
      <c r="S10" s="539"/>
      <c r="T10" s="539"/>
      <c r="U10" s="539"/>
      <c r="V10" s="539"/>
      <c r="W10" s="539">
        <v>550</v>
      </c>
      <c r="X10" s="539"/>
      <c r="Y10" s="539"/>
      <c r="Z10" s="539"/>
      <c r="AA10" s="539"/>
      <c r="AB10" s="539">
        <v>255</v>
      </c>
      <c r="AC10" s="539"/>
      <c r="AD10" s="539"/>
      <c r="AE10" s="539"/>
      <c r="AF10" s="539"/>
      <c r="AG10" s="539">
        <v>331</v>
      </c>
      <c r="AH10" s="539"/>
      <c r="AI10" s="539"/>
      <c r="AJ10" s="539"/>
      <c r="AK10" s="539"/>
      <c r="AL10" s="539">
        <v>204</v>
      </c>
      <c r="AM10" s="539"/>
      <c r="AN10" s="539"/>
      <c r="AO10" s="539"/>
      <c r="AP10" s="539"/>
      <c r="AQ10" s="539">
        <v>155</v>
      </c>
      <c r="AR10" s="539"/>
      <c r="AS10" s="539"/>
      <c r="AT10" s="539"/>
      <c r="AU10" s="539"/>
      <c r="AV10" s="539">
        <v>24</v>
      </c>
      <c r="AW10" s="539"/>
      <c r="AX10" s="539"/>
      <c r="AY10" s="539"/>
      <c r="AZ10" s="539"/>
      <c r="BA10" s="539">
        <v>69</v>
      </c>
      <c r="BB10" s="539"/>
      <c r="BC10" s="539"/>
      <c r="BD10" s="539"/>
      <c r="BE10" s="539"/>
      <c r="BF10" s="539">
        <v>61</v>
      </c>
      <c r="BG10" s="539"/>
      <c r="BH10" s="539"/>
      <c r="BI10" s="539"/>
      <c r="BJ10" s="539"/>
      <c r="BK10" s="539">
        <v>16</v>
      </c>
      <c r="BL10" s="539"/>
      <c r="BM10" s="539"/>
      <c r="BN10" s="539"/>
      <c r="BO10" s="539"/>
    </row>
    <row r="11" spans="1:67">
      <c r="A11" s="46">
        <v>28</v>
      </c>
      <c r="B11" s="155"/>
      <c r="C11" s="537"/>
      <c r="D11" s="539"/>
      <c r="E11" s="539"/>
      <c r="F11" s="539"/>
      <c r="G11" s="539"/>
      <c r="H11" s="539"/>
      <c r="I11" s="539"/>
      <c r="J11" s="539"/>
      <c r="K11" s="539"/>
      <c r="L11" s="539"/>
      <c r="M11" s="539"/>
      <c r="N11" s="539"/>
      <c r="O11" s="539"/>
      <c r="P11" s="539"/>
      <c r="Q11" s="539"/>
      <c r="R11" s="539"/>
      <c r="S11" s="539"/>
      <c r="T11" s="539"/>
      <c r="U11" s="539"/>
      <c r="V11" s="539"/>
      <c r="W11" s="539"/>
      <c r="X11" s="539"/>
      <c r="Y11" s="539"/>
      <c r="Z11" s="539"/>
      <c r="AA11" s="539"/>
      <c r="AB11" s="539"/>
      <c r="AC11" s="539"/>
      <c r="AD11" s="539"/>
      <c r="AE11" s="539"/>
      <c r="AF11" s="539"/>
      <c r="AG11" s="539"/>
      <c r="AH11" s="539"/>
      <c r="AI11" s="539"/>
      <c r="AJ11" s="539"/>
      <c r="AK11" s="539"/>
      <c r="AL11" s="539"/>
      <c r="AM11" s="539"/>
      <c r="AN11" s="539"/>
      <c r="AO11" s="539"/>
      <c r="AP11" s="539"/>
      <c r="AQ11" s="539"/>
      <c r="AR11" s="539"/>
      <c r="AS11" s="539"/>
      <c r="AT11" s="539"/>
      <c r="AU11" s="539"/>
      <c r="AV11" s="539"/>
      <c r="AW11" s="539"/>
      <c r="AX11" s="539"/>
      <c r="AY11" s="539"/>
      <c r="AZ11" s="539"/>
      <c r="BA11" s="539"/>
      <c r="BB11" s="539"/>
      <c r="BC11" s="539"/>
      <c r="BD11" s="539"/>
      <c r="BE11" s="539"/>
      <c r="BF11" s="539"/>
      <c r="BG11" s="539"/>
      <c r="BH11" s="539"/>
      <c r="BI11" s="539"/>
      <c r="BJ11" s="539"/>
      <c r="BK11" s="539"/>
      <c r="BL11" s="539"/>
      <c r="BM11" s="539"/>
      <c r="BN11" s="539"/>
      <c r="BO11" s="539"/>
    </row>
    <row r="12" spans="1:67" ht="30.75" thickBot="1">
      <c r="A12" s="50" t="s">
        <v>341</v>
      </c>
      <c r="B12" s="243" t="s">
        <v>67</v>
      </c>
      <c r="C12" s="578">
        <f>C10/12</f>
        <v>224.58333333333334</v>
      </c>
      <c r="D12" s="579"/>
      <c r="E12" s="579"/>
      <c r="F12" s="579"/>
      <c r="G12" s="579"/>
      <c r="H12" s="579">
        <f>H10/12</f>
        <v>43.833333333333336</v>
      </c>
      <c r="I12" s="579"/>
      <c r="J12" s="579"/>
      <c r="K12" s="579"/>
      <c r="L12" s="579"/>
      <c r="M12" s="579">
        <f>M10/12</f>
        <v>31.916666666666668</v>
      </c>
      <c r="N12" s="579"/>
      <c r="O12" s="579"/>
      <c r="P12" s="579"/>
      <c r="Q12" s="579"/>
      <c r="R12" s="579">
        <f>R10/12</f>
        <v>10.083333333333334</v>
      </c>
      <c r="S12" s="579"/>
      <c r="T12" s="579"/>
      <c r="U12" s="579"/>
      <c r="V12" s="579"/>
      <c r="W12" s="579">
        <f>W10/12</f>
        <v>45.833333333333336</v>
      </c>
      <c r="X12" s="579"/>
      <c r="Y12" s="579"/>
      <c r="Z12" s="579"/>
      <c r="AA12" s="579"/>
      <c r="AB12" s="579">
        <f>AB10/12</f>
        <v>21.25</v>
      </c>
      <c r="AC12" s="579"/>
      <c r="AD12" s="579"/>
      <c r="AE12" s="579"/>
      <c r="AF12" s="579"/>
      <c r="AG12" s="579">
        <f>AG10/12</f>
        <v>27.583333333333332</v>
      </c>
      <c r="AH12" s="579"/>
      <c r="AI12" s="579"/>
      <c r="AJ12" s="579"/>
      <c r="AK12" s="579"/>
      <c r="AL12" s="579">
        <f>AL10/12</f>
        <v>17</v>
      </c>
      <c r="AM12" s="579"/>
      <c r="AN12" s="579"/>
      <c r="AO12" s="579"/>
      <c r="AP12" s="579"/>
      <c r="AQ12" s="580">
        <f>AQ10/12</f>
        <v>12.916666666666666</v>
      </c>
      <c r="AR12" s="580"/>
      <c r="AS12" s="580"/>
      <c r="AT12" s="580"/>
      <c r="AU12" s="580"/>
      <c r="AV12" s="580">
        <f>AV10/12</f>
        <v>2</v>
      </c>
      <c r="AW12" s="580"/>
      <c r="AX12" s="580"/>
      <c r="AY12" s="580"/>
      <c r="AZ12" s="580"/>
      <c r="BA12" s="580">
        <f>BA10/12</f>
        <v>5.75</v>
      </c>
      <c r="BB12" s="580"/>
      <c r="BC12" s="580"/>
      <c r="BD12" s="580"/>
      <c r="BE12" s="580"/>
      <c r="BF12" s="580">
        <f>BF10/12</f>
        <v>5.083333333333333</v>
      </c>
      <c r="BG12" s="580"/>
      <c r="BH12" s="580"/>
      <c r="BI12" s="580"/>
      <c r="BJ12" s="580"/>
      <c r="BK12" s="580">
        <f>BK10/12</f>
        <v>1.3333333333333333</v>
      </c>
      <c r="BL12" s="580"/>
      <c r="BM12" s="580"/>
      <c r="BN12" s="580"/>
      <c r="BO12" s="580"/>
    </row>
    <row r="13" spans="1:67">
      <c r="A13" s="340"/>
      <c r="B13" s="340"/>
      <c r="C13" s="340"/>
      <c r="D13" s="340"/>
      <c r="E13" s="340"/>
      <c r="F13" s="340"/>
      <c r="G13" s="340"/>
      <c r="H13" s="339"/>
      <c r="I13" s="339"/>
      <c r="J13" s="339"/>
      <c r="K13" s="339"/>
      <c r="L13" s="339"/>
      <c r="M13" s="339"/>
      <c r="N13" s="339"/>
      <c r="O13" s="339"/>
      <c r="P13" s="339"/>
      <c r="Q13" s="339"/>
      <c r="R13" s="339"/>
      <c r="S13" s="339"/>
      <c r="T13" s="339"/>
      <c r="U13" s="339"/>
      <c r="V13" s="339"/>
      <c r="W13" s="339"/>
      <c r="X13" s="339"/>
      <c r="Y13" s="339"/>
      <c r="Z13" s="339"/>
      <c r="AA13" s="339"/>
      <c r="AB13" s="339"/>
      <c r="AC13" s="494"/>
      <c r="AD13" s="494"/>
      <c r="AE13" s="494"/>
      <c r="AF13" s="494"/>
      <c r="AG13" s="494"/>
      <c r="AH13" s="494"/>
      <c r="AI13" s="494"/>
      <c r="AJ13" s="494"/>
      <c r="AK13" s="494"/>
      <c r="AL13" s="494"/>
      <c r="AM13" s="494"/>
      <c r="AN13" s="494"/>
      <c r="AO13" s="494"/>
      <c r="AP13" s="494"/>
      <c r="AQ13" s="494"/>
      <c r="AR13" s="494"/>
      <c r="AS13" s="494"/>
      <c r="AT13" s="494"/>
      <c r="AU13" s="494"/>
    </row>
    <row r="14" spans="1:67" ht="22.5" customHeight="1">
      <c r="A14" s="306"/>
      <c r="B14" s="306"/>
      <c r="C14" s="342"/>
      <c r="D14" s="342"/>
      <c r="E14" s="342"/>
      <c r="F14" s="342"/>
      <c r="G14" s="342"/>
      <c r="H14" s="342"/>
      <c r="I14" s="342"/>
      <c r="J14" s="342"/>
      <c r="K14" s="342"/>
      <c r="L14" s="342"/>
      <c r="M14" s="342"/>
      <c r="N14" s="342"/>
      <c r="O14" s="342"/>
      <c r="P14" s="342"/>
      <c r="Q14" s="342"/>
      <c r="R14" s="342"/>
      <c r="S14" s="342"/>
      <c r="T14" s="342"/>
      <c r="U14" s="342"/>
      <c r="V14" s="342"/>
      <c r="W14" s="342"/>
      <c r="X14" s="342"/>
      <c r="Y14" s="342"/>
      <c r="Z14" s="342"/>
      <c r="AA14" s="342"/>
      <c r="AB14" s="342"/>
      <c r="AC14" s="342"/>
      <c r="AD14" s="342"/>
      <c r="AE14" s="342"/>
      <c r="AF14" s="342"/>
      <c r="AG14" s="342"/>
      <c r="AH14" s="342"/>
      <c r="AI14" s="342"/>
      <c r="AJ14" s="342"/>
      <c r="AK14" s="342"/>
      <c r="AL14" s="342"/>
      <c r="AM14" s="342"/>
      <c r="AN14" s="342"/>
      <c r="AO14" s="342"/>
      <c r="AP14" s="342"/>
      <c r="AQ14" s="342"/>
      <c r="AR14" s="342"/>
      <c r="AS14" s="342"/>
      <c r="AT14" s="342"/>
      <c r="AU14" s="306"/>
    </row>
    <row r="15" spans="1:67" ht="22.5" customHeight="1">
      <c r="A15" s="560" t="s">
        <v>344</v>
      </c>
      <c r="B15" s="560"/>
      <c r="C15" s="560"/>
      <c r="D15" s="560"/>
      <c r="E15" s="560"/>
      <c r="F15" s="560"/>
      <c r="G15" s="560"/>
      <c r="H15" s="560"/>
      <c r="I15" s="560"/>
      <c r="J15" s="560"/>
      <c r="K15" s="560"/>
      <c r="L15" s="560"/>
      <c r="M15" s="560"/>
      <c r="N15" s="560"/>
      <c r="O15" s="560"/>
      <c r="P15" s="360"/>
      <c r="Q15" s="360"/>
      <c r="R15" s="360"/>
      <c r="S15" s="360"/>
      <c r="T15" s="360"/>
      <c r="U15" s="360"/>
      <c r="V15" s="360"/>
      <c r="W15" s="360"/>
      <c r="X15" s="360"/>
      <c r="Y15" s="360"/>
      <c r="Z15" s="360"/>
      <c r="AA15" s="360"/>
      <c r="AB15" s="359"/>
      <c r="AC15" s="359"/>
      <c r="AD15" s="359"/>
      <c r="AE15" s="359"/>
      <c r="AF15" s="359"/>
      <c r="AG15" s="359"/>
      <c r="AH15" s="359"/>
      <c r="AI15" s="342"/>
      <c r="AJ15" s="342"/>
      <c r="AK15" s="342"/>
      <c r="AL15" s="342"/>
      <c r="AM15" s="342"/>
      <c r="AN15" s="342"/>
      <c r="AO15" s="342"/>
      <c r="AP15" s="342"/>
      <c r="AQ15" s="342"/>
      <c r="AR15" s="342"/>
      <c r="AS15" s="342"/>
      <c r="AT15" s="342"/>
      <c r="AU15" s="306"/>
    </row>
    <row r="16" spans="1:67" ht="18" thickBot="1">
      <c r="A16" s="302"/>
      <c r="B16" s="302"/>
      <c r="C16" s="302"/>
      <c r="D16" s="302"/>
      <c r="E16" s="302"/>
      <c r="F16" s="302"/>
      <c r="G16" s="302"/>
      <c r="H16" s="302"/>
      <c r="I16" s="302"/>
      <c r="J16" s="302"/>
      <c r="K16" s="302"/>
      <c r="L16" s="302"/>
      <c r="M16" s="302"/>
      <c r="N16" s="302"/>
      <c r="O16" s="302"/>
      <c r="P16" s="302"/>
      <c r="Q16" s="302"/>
      <c r="R16" s="302"/>
      <c r="S16" s="302"/>
      <c r="T16" s="302"/>
      <c r="U16" s="302"/>
      <c r="V16" s="302"/>
      <c r="W16" s="302"/>
      <c r="X16" s="302"/>
      <c r="Y16" s="302"/>
      <c r="Z16" s="302"/>
      <c r="AA16" s="302"/>
      <c r="AB16" s="302"/>
      <c r="AC16" s="302"/>
      <c r="AD16" s="302"/>
      <c r="AE16" s="302"/>
      <c r="AF16" s="302"/>
      <c r="AG16" s="486" t="str">
        <f>+AG2</f>
        <v>平成26年度～平成28年度</v>
      </c>
      <c r="AH16" s="486"/>
      <c r="AI16" s="486"/>
      <c r="AJ16" s="486"/>
      <c r="AK16" s="486"/>
      <c r="AL16" s="486"/>
      <c r="AM16" s="486"/>
      <c r="AN16" s="486"/>
      <c r="AO16" s="486"/>
      <c r="AP16" s="486"/>
      <c r="AQ16" s="486"/>
      <c r="AR16" s="486"/>
      <c r="AS16" s="486"/>
      <c r="AT16" s="486"/>
      <c r="AU16" s="486"/>
    </row>
    <row r="17" spans="1:63" ht="22.5" customHeight="1">
      <c r="A17" s="340"/>
      <c r="B17" s="357"/>
      <c r="C17" s="521" t="s">
        <v>53</v>
      </c>
      <c r="D17" s="564"/>
      <c r="E17" s="564"/>
      <c r="F17" s="564"/>
      <c r="G17" s="564"/>
      <c r="H17" s="564"/>
      <c r="I17" s="564"/>
      <c r="J17" s="564"/>
      <c r="K17" s="565"/>
      <c r="L17" s="521" t="s">
        <v>1</v>
      </c>
      <c r="M17" s="522"/>
      <c r="N17" s="522"/>
      <c r="O17" s="522"/>
      <c r="P17" s="522"/>
      <c r="Q17" s="522"/>
      <c r="R17" s="522"/>
      <c r="S17" s="522"/>
      <c r="T17" s="522"/>
      <c r="U17" s="522"/>
      <c r="V17" s="522"/>
      <c r="W17" s="522"/>
      <c r="X17" s="522"/>
      <c r="Y17" s="522"/>
      <c r="Z17" s="522"/>
      <c r="AA17" s="522"/>
      <c r="AB17" s="522"/>
      <c r="AC17" s="508"/>
      <c r="AD17" s="521" t="s">
        <v>0</v>
      </c>
      <c r="AE17" s="522"/>
      <c r="AF17" s="522"/>
      <c r="AG17" s="522"/>
      <c r="AH17" s="522"/>
      <c r="AI17" s="522"/>
      <c r="AJ17" s="522"/>
      <c r="AK17" s="522"/>
      <c r="AL17" s="522"/>
      <c r="AM17" s="522"/>
      <c r="AN17" s="522"/>
      <c r="AO17" s="522"/>
      <c r="AP17" s="522"/>
      <c r="AQ17" s="522"/>
      <c r="AR17" s="522"/>
      <c r="AS17" s="522"/>
      <c r="AT17" s="522"/>
      <c r="AU17" s="522"/>
    </row>
    <row r="18" spans="1:63" ht="22.5" customHeight="1">
      <c r="A18" s="356"/>
      <c r="B18" s="355"/>
      <c r="C18" s="566"/>
      <c r="D18" s="567"/>
      <c r="E18" s="567"/>
      <c r="F18" s="567"/>
      <c r="G18" s="567"/>
      <c r="H18" s="567"/>
      <c r="I18" s="567"/>
      <c r="J18" s="567"/>
      <c r="K18" s="568"/>
      <c r="L18" s="525" t="s">
        <v>68</v>
      </c>
      <c r="M18" s="563"/>
      <c r="N18" s="563"/>
      <c r="O18" s="563"/>
      <c r="P18" s="563"/>
      <c r="Q18" s="563"/>
      <c r="R18" s="563"/>
      <c r="S18" s="563"/>
      <c r="T18" s="526"/>
      <c r="U18" s="525" t="s">
        <v>69</v>
      </c>
      <c r="V18" s="563"/>
      <c r="W18" s="563"/>
      <c r="X18" s="563"/>
      <c r="Y18" s="563"/>
      <c r="Z18" s="563"/>
      <c r="AA18" s="563"/>
      <c r="AB18" s="563"/>
      <c r="AC18" s="526"/>
      <c r="AD18" s="525" t="s">
        <v>68</v>
      </c>
      <c r="AE18" s="563"/>
      <c r="AF18" s="563"/>
      <c r="AG18" s="563"/>
      <c r="AH18" s="563"/>
      <c r="AI18" s="563"/>
      <c r="AJ18" s="563"/>
      <c r="AK18" s="563"/>
      <c r="AL18" s="526"/>
      <c r="AM18" s="525" t="s">
        <v>69</v>
      </c>
      <c r="AN18" s="563"/>
      <c r="AO18" s="563"/>
      <c r="AP18" s="563"/>
      <c r="AQ18" s="563"/>
      <c r="AR18" s="563"/>
      <c r="AS18" s="563"/>
      <c r="AT18" s="563"/>
      <c r="AU18" s="563"/>
    </row>
    <row r="19" spans="1:63" ht="22.5" customHeight="1">
      <c r="A19" s="549" t="s">
        <v>254</v>
      </c>
      <c r="B19" s="550"/>
      <c r="C19" s="537">
        <f>L19+AD19</f>
        <v>86505</v>
      </c>
      <c r="D19" s="538"/>
      <c r="E19" s="538"/>
      <c r="F19" s="538"/>
      <c r="G19" s="538"/>
      <c r="H19" s="538"/>
      <c r="I19" s="538"/>
      <c r="J19" s="538"/>
      <c r="K19" s="538"/>
      <c r="L19" s="539">
        <v>32718</v>
      </c>
      <c r="M19" s="538"/>
      <c r="N19" s="538"/>
      <c r="O19" s="538"/>
      <c r="P19" s="538"/>
      <c r="Q19" s="538"/>
      <c r="R19" s="538"/>
      <c r="S19" s="538"/>
      <c r="T19" s="538"/>
      <c r="U19" s="527">
        <f>+L19/365</f>
        <v>89.638356164383566</v>
      </c>
      <c r="V19" s="528"/>
      <c r="W19" s="528"/>
      <c r="X19" s="528"/>
      <c r="Y19" s="528"/>
      <c r="Z19" s="528"/>
      <c r="AA19" s="528"/>
      <c r="AB19" s="528"/>
      <c r="AC19" s="528"/>
      <c r="AD19" s="539">
        <v>53787</v>
      </c>
      <c r="AE19" s="538"/>
      <c r="AF19" s="538"/>
      <c r="AG19" s="538"/>
      <c r="AH19" s="538"/>
      <c r="AI19" s="538"/>
      <c r="AJ19" s="538"/>
      <c r="AK19" s="538"/>
      <c r="AL19" s="538"/>
      <c r="AM19" s="527">
        <f>+AD19/244</f>
        <v>220.43852459016392</v>
      </c>
      <c r="AN19" s="528"/>
      <c r="AO19" s="528"/>
      <c r="AP19" s="528"/>
      <c r="AQ19" s="528"/>
      <c r="AR19" s="528"/>
      <c r="AS19" s="528"/>
      <c r="AT19" s="528"/>
      <c r="AU19" s="528"/>
    </row>
    <row r="20" spans="1:63" ht="22.5" customHeight="1">
      <c r="A20" s="549" t="s">
        <v>312</v>
      </c>
      <c r="B20" s="550"/>
      <c r="C20" s="537">
        <f>L20+AD20</f>
        <v>97611</v>
      </c>
      <c r="D20" s="538"/>
      <c r="E20" s="538"/>
      <c r="F20" s="538"/>
      <c r="G20" s="538"/>
      <c r="H20" s="538"/>
      <c r="I20" s="538"/>
      <c r="J20" s="538"/>
      <c r="K20" s="538"/>
      <c r="L20" s="539">
        <v>42517</v>
      </c>
      <c r="M20" s="538"/>
      <c r="N20" s="538"/>
      <c r="O20" s="538"/>
      <c r="P20" s="538"/>
      <c r="Q20" s="538"/>
      <c r="R20" s="538"/>
      <c r="S20" s="538"/>
      <c r="T20" s="538"/>
      <c r="U20" s="527">
        <f>+L20/366</f>
        <v>116.16666666666667</v>
      </c>
      <c r="V20" s="528"/>
      <c r="W20" s="528"/>
      <c r="X20" s="528"/>
      <c r="Y20" s="528"/>
      <c r="Z20" s="528"/>
      <c r="AA20" s="528"/>
      <c r="AB20" s="528"/>
      <c r="AC20" s="528"/>
      <c r="AD20" s="539">
        <v>55094</v>
      </c>
      <c r="AE20" s="538"/>
      <c r="AF20" s="538"/>
      <c r="AG20" s="538"/>
      <c r="AH20" s="538"/>
      <c r="AI20" s="538"/>
      <c r="AJ20" s="538"/>
      <c r="AK20" s="538"/>
      <c r="AL20" s="538"/>
      <c r="AM20" s="527">
        <f>+AD20/243</f>
        <v>226.72427983539094</v>
      </c>
      <c r="AN20" s="528"/>
      <c r="AO20" s="528"/>
      <c r="AP20" s="528"/>
      <c r="AQ20" s="528"/>
      <c r="AR20" s="528"/>
      <c r="AS20" s="528"/>
      <c r="AT20" s="528"/>
      <c r="AU20" s="528"/>
      <c r="AV20" s="325"/>
      <c r="BA20" s="325"/>
      <c r="BF20" s="325"/>
      <c r="BK20" s="325"/>
    </row>
    <row r="21" spans="1:63" ht="22.5" customHeight="1" thickBot="1">
      <c r="A21" s="569" t="s">
        <v>343</v>
      </c>
      <c r="B21" s="570"/>
      <c r="C21" s="557">
        <f>L21+AD21</f>
        <v>120285</v>
      </c>
      <c r="D21" s="558"/>
      <c r="E21" s="558"/>
      <c r="F21" s="558"/>
      <c r="G21" s="558"/>
      <c r="H21" s="558"/>
      <c r="I21" s="558"/>
      <c r="J21" s="558"/>
      <c r="K21" s="558"/>
      <c r="L21" s="559">
        <v>56589</v>
      </c>
      <c r="M21" s="558"/>
      <c r="N21" s="558"/>
      <c r="O21" s="558"/>
      <c r="P21" s="558"/>
      <c r="Q21" s="558"/>
      <c r="R21" s="558"/>
      <c r="S21" s="558"/>
      <c r="T21" s="558"/>
      <c r="U21" s="551">
        <f>+L21/365</f>
        <v>155.03835616438357</v>
      </c>
      <c r="V21" s="552"/>
      <c r="W21" s="552"/>
      <c r="X21" s="552"/>
      <c r="Y21" s="552"/>
      <c r="Z21" s="552"/>
      <c r="AA21" s="552"/>
      <c r="AB21" s="552"/>
      <c r="AC21" s="552"/>
      <c r="AD21" s="559">
        <v>63696</v>
      </c>
      <c r="AE21" s="558"/>
      <c r="AF21" s="558"/>
      <c r="AG21" s="558"/>
      <c r="AH21" s="558"/>
      <c r="AI21" s="558"/>
      <c r="AJ21" s="558"/>
      <c r="AK21" s="558"/>
      <c r="AL21" s="558"/>
      <c r="AM21" s="551">
        <f>+AD21/243</f>
        <v>262.12345679012344</v>
      </c>
      <c r="AN21" s="552"/>
      <c r="AO21" s="552"/>
      <c r="AP21" s="552"/>
      <c r="AQ21" s="552"/>
      <c r="AR21" s="552"/>
      <c r="AS21" s="552"/>
      <c r="AT21" s="552"/>
      <c r="AU21" s="552"/>
      <c r="AV21" s="325"/>
      <c r="BA21" s="325"/>
      <c r="BF21" s="325"/>
      <c r="BK21" s="325"/>
    </row>
    <row r="22" spans="1:63">
      <c r="A22" s="306"/>
      <c r="B22" s="306"/>
      <c r="C22" s="306"/>
      <c r="D22" s="306"/>
      <c r="E22" s="306"/>
      <c r="F22" s="306"/>
      <c r="G22" s="306"/>
      <c r="H22" s="306"/>
      <c r="I22" s="306"/>
      <c r="J22" s="306"/>
      <c r="K22" s="306"/>
      <c r="L22" s="342"/>
      <c r="M22" s="342"/>
      <c r="N22" s="342"/>
      <c r="O22" s="342"/>
      <c r="P22" s="342"/>
      <c r="Q22" s="306"/>
      <c r="R22" s="306"/>
      <c r="S22" s="306"/>
      <c r="T22" s="306"/>
      <c r="U22" s="358"/>
      <c r="V22" s="358"/>
      <c r="W22" s="358"/>
      <c r="X22" s="358"/>
      <c r="Y22" s="358"/>
      <c r="Z22" s="342"/>
      <c r="AA22" s="342"/>
      <c r="AB22" s="342"/>
      <c r="AC22" s="493"/>
      <c r="AD22" s="493"/>
      <c r="AE22" s="493"/>
      <c r="AF22" s="493"/>
      <c r="AG22" s="493"/>
      <c r="AH22" s="493"/>
      <c r="AI22" s="493"/>
      <c r="AJ22" s="493"/>
      <c r="AK22" s="493"/>
      <c r="AL22" s="493"/>
      <c r="AM22" s="493"/>
      <c r="AN22" s="493"/>
      <c r="AO22" s="493"/>
      <c r="AP22" s="493"/>
      <c r="AQ22" s="493"/>
      <c r="AR22" s="493"/>
      <c r="AS22" s="493"/>
      <c r="AT22" s="493"/>
      <c r="AU22" s="493"/>
      <c r="AV22" s="296"/>
      <c r="BA22" s="296"/>
      <c r="BF22" s="296"/>
      <c r="BK22" s="296"/>
    </row>
    <row r="23" spans="1:63" ht="27" customHeight="1">
      <c r="A23" s="306"/>
      <c r="B23" s="306"/>
      <c r="C23" s="342"/>
      <c r="D23" s="306"/>
      <c r="E23" s="306"/>
      <c r="F23" s="306"/>
      <c r="G23" s="306"/>
      <c r="H23" s="306"/>
      <c r="I23" s="306"/>
      <c r="J23" s="306"/>
      <c r="K23" s="306"/>
      <c r="L23" s="342"/>
      <c r="M23" s="342"/>
      <c r="N23" s="342"/>
      <c r="O23" s="342"/>
      <c r="P23" s="342"/>
      <c r="Q23" s="358"/>
      <c r="R23" s="358"/>
      <c r="S23" s="358"/>
      <c r="T23" s="358"/>
      <c r="U23" s="358"/>
      <c r="V23" s="342"/>
      <c r="W23" s="342"/>
      <c r="X23" s="342"/>
      <c r="Y23" s="342"/>
      <c r="Z23" s="342"/>
      <c r="AA23" s="358"/>
      <c r="AB23" s="358"/>
      <c r="AC23" s="358"/>
      <c r="AD23" s="358"/>
      <c r="AE23" s="358"/>
      <c r="AF23" s="306"/>
      <c r="AG23" s="306"/>
      <c r="AH23" s="306"/>
      <c r="AI23" s="306"/>
      <c r="AJ23" s="306"/>
      <c r="AK23" s="306"/>
      <c r="AL23" s="306"/>
      <c r="AM23" s="306"/>
      <c r="AN23" s="306"/>
      <c r="AO23" s="306"/>
      <c r="AP23" s="306"/>
      <c r="AQ23" s="306"/>
      <c r="AR23" s="306"/>
      <c r="AS23" s="306"/>
      <c r="AT23" s="306"/>
      <c r="AU23" s="306"/>
      <c r="AV23" s="296"/>
      <c r="BA23" s="296"/>
      <c r="BF23" s="296"/>
      <c r="BK23" s="296"/>
    </row>
    <row r="24" spans="1:63" ht="22.5" customHeight="1">
      <c r="A24" s="560" t="s">
        <v>342</v>
      </c>
      <c r="B24" s="560"/>
      <c r="C24" s="560"/>
      <c r="D24" s="560"/>
      <c r="E24" s="560"/>
      <c r="F24" s="560"/>
      <c r="G24" s="560"/>
      <c r="H24" s="560"/>
      <c r="I24" s="560"/>
      <c r="J24" s="560"/>
      <c r="K24" s="560"/>
      <c r="L24" s="560"/>
      <c r="M24" s="560"/>
      <c r="N24" s="560"/>
      <c r="O24" s="560"/>
      <c r="P24" s="560"/>
      <c r="Q24" s="560"/>
      <c r="R24" s="306"/>
      <c r="S24" s="306"/>
      <c r="T24" s="306"/>
      <c r="U24" s="306"/>
      <c r="V24" s="306"/>
      <c r="W24" s="306"/>
      <c r="X24" s="306"/>
      <c r="Y24" s="306"/>
      <c r="Z24" s="306"/>
      <c r="AA24" s="306"/>
      <c r="AB24" s="306"/>
      <c r="AC24" s="306"/>
      <c r="AD24" s="306"/>
      <c r="AE24" s="306"/>
      <c r="AF24" s="306"/>
      <c r="AG24" s="306"/>
      <c r="AH24" s="306"/>
      <c r="AI24" s="306"/>
      <c r="AJ24" s="306"/>
      <c r="AK24" s="306"/>
      <c r="AL24" s="306"/>
      <c r="AM24" s="306"/>
      <c r="AN24" s="306"/>
      <c r="AO24" s="306"/>
      <c r="AP24" s="306"/>
      <c r="AQ24" s="306"/>
      <c r="AR24" s="306"/>
      <c r="AS24" s="306"/>
      <c r="AT24" s="306"/>
      <c r="AU24" s="306"/>
      <c r="AV24" s="296"/>
      <c r="BA24" s="296"/>
      <c r="BF24" s="296"/>
      <c r="BK24" s="296"/>
    </row>
    <row r="25" spans="1:63" ht="18" thickBot="1">
      <c r="A25" s="302"/>
      <c r="B25" s="302"/>
      <c r="C25" s="306"/>
      <c r="D25" s="306"/>
      <c r="E25" s="306"/>
      <c r="F25" s="306"/>
      <c r="G25" s="306"/>
      <c r="H25" s="306"/>
      <c r="I25" s="306"/>
      <c r="J25" s="306"/>
      <c r="K25" s="306"/>
      <c r="L25" s="306"/>
      <c r="M25" s="306"/>
      <c r="N25" s="306"/>
      <c r="O25" s="306"/>
      <c r="P25" s="306"/>
      <c r="Q25" s="306"/>
      <c r="R25" s="306"/>
      <c r="S25" s="306"/>
      <c r="T25" s="306"/>
      <c r="U25" s="306"/>
      <c r="V25" s="306"/>
      <c r="W25" s="306"/>
      <c r="X25" s="306"/>
      <c r="Y25" s="306"/>
      <c r="Z25" s="306"/>
      <c r="AA25" s="306"/>
      <c r="AB25" s="306"/>
      <c r="AC25" s="306"/>
      <c r="AD25" s="54"/>
      <c r="AE25" s="306"/>
      <c r="AF25" s="306"/>
      <c r="AG25" s="306"/>
      <c r="AH25" s="577" t="str">
        <f>+AG16</f>
        <v>平成26年度～平成28年度</v>
      </c>
      <c r="AI25" s="577"/>
      <c r="AJ25" s="577"/>
      <c r="AK25" s="577"/>
      <c r="AL25" s="577"/>
      <c r="AM25" s="577"/>
      <c r="AN25" s="577"/>
      <c r="AO25" s="577"/>
      <c r="AP25" s="577"/>
      <c r="AQ25" s="577"/>
      <c r="AR25" s="577"/>
      <c r="AS25" s="577"/>
      <c r="AT25" s="577"/>
      <c r="AU25" s="577"/>
      <c r="AV25" s="9"/>
      <c r="BA25" s="9"/>
      <c r="BF25" s="9"/>
      <c r="BK25" s="9"/>
    </row>
    <row r="26" spans="1:63" ht="22.5" customHeight="1">
      <c r="A26" s="340"/>
      <c r="B26" s="357"/>
      <c r="C26" s="571" t="s">
        <v>53</v>
      </c>
      <c r="D26" s="572"/>
      <c r="E26" s="572"/>
      <c r="F26" s="572"/>
      <c r="G26" s="572"/>
      <c r="H26" s="572"/>
      <c r="I26" s="572"/>
      <c r="J26" s="572"/>
      <c r="K26" s="572"/>
      <c r="L26" s="571" t="s">
        <v>1</v>
      </c>
      <c r="M26" s="571"/>
      <c r="N26" s="571"/>
      <c r="O26" s="571"/>
      <c r="P26" s="571"/>
      <c r="Q26" s="571"/>
      <c r="R26" s="571"/>
      <c r="S26" s="571"/>
      <c r="T26" s="571"/>
      <c r="U26" s="571"/>
      <c r="V26" s="571"/>
      <c r="W26" s="571"/>
      <c r="X26" s="571"/>
      <c r="Y26" s="571"/>
      <c r="Z26" s="571"/>
      <c r="AA26" s="571"/>
      <c r="AB26" s="571"/>
      <c r="AC26" s="571"/>
      <c r="AD26" s="571" t="s">
        <v>0</v>
      </c>
      <c r="AE26" s="571"/>
      <c r="AF26" s="571"/>
      <c r="AG26" s="571"/>
      <c r="AH26" s="571"/>
      <c r="AI26" s="571"/>
      <c r="AJ26" s="571"/>
      <c r="AK26" s="571"/>
      <c r="AL26" s="571"/>
      <c r="AM26" s="571"/>
      <c r="AN26" s="571"/>
      <c r="AO26" s="571"/>
      <c r="AP26" s="571"/>
      <c r="AQ26" s="571"/>
      <c r="AR26" s="571"/>
      <c r="AS26" s="571"/>
      <c r="AT26" s="571"/>
      <c r="AU26" s="523"/>
    </row>
    <row r="27" spans="1:63" ht="22.5" customHeight="1">
      <c r="A27" s="356"/>
      <c r="B27" s="355"/>
      <c r="C27" s="573"/>
      <c r="D27" s="573"/>
      <c r="E27" s="573"/>
      <c r="F27" s="573"/>
      <c r="G27" s="573"/>
      <c r="H27" s="573"/>
      <c r="I27" s="573"/>
      <c r="J27" s="573"/>
      <c r="K27" s="573"/>
      <c r="L27" s="513" t="s">
        <v>68</v>
      </c>
      <c r="M27" s="513"/>
      <c r="N27" s="513"/>
      <c r="O27" s="513"/>
      <c r="P27" s="513"/>
      <c r="Q27" s="513"/>
      <c r="R27" s="513"/>
      <c r="S27" s="513"/>
      <c r="T27" s="513"/>
      <c r="U27" s="513" t="s">
        <v>69</v>
      </c>
      <c r="V27" s="513"/>
      <c r="W27" s="513"/>
      <c r="X27" s="513"/>
      <c r="Y27" s="513"/>
      <c r="Z27" s="513"/>
      <c r="AA27" s="513"/>
      <c r="AB27" s="513"/>
      <c r="AC27" s="513"/>
      <c r="AD27" s="513" t="s">
        <v>68</v>
      </c>
      <c r="AE27" s="513"/>
      <c r="AF27" s="513"/>
      <c r="AG27" s="513"/>
      <c r="AH27" s="513"/>
      <c r="AI27" s="513"/>
      <c r="AJ27" s="513"/>
      <c r="AK27" s="513"/>
      <c r="AL27" s="513"/>
      <c r="AM27" s="513" t="s">
        <v>69</v>
      </c>
      <c r="AN27" s="513"/>
      <c r="AO27" s="513"/>
      <c r="AP27" s="513"/>
      <c r="AQ27" s="513"/>
      <c r="AR27" s="513"/>
      <c r="AS27" s="513"/>
      <c r="AT27" s="513"/>
      <c r="AU27" s="525"/>
    </row>
    <row r="28" spans="1:63" ht="18.75" customHeight="1">
      <c r="A28" s="354"/>
      <c r="B28" s="56" t="s">
        <v>53</v>
      </c>
      <c r="C28" s="542">
        <f t="shared" ref="C28:C51" si="0">+L28+AD28</f>
        <v>40770</v>
      </c>
      <c r="D28" s="543"/>
      <c r="E28" s="543"/>
      <c r="F28" s="543"/>
      <c r="G28" s="543"/>
      <c r="H28" s="543"/>
      <c r="I28" s="543"/>
      <c r="J28" s="543"/>
      <c r="K28" s="543"/>
      <c r="L28" s="544">
        <f>SUM(L29:T35)</f>
        <v>15850</v>
      </c>
      <c r="M28" s="543"/>
      <c r="N28" s="543"/>
      <c r="O28" s="543"/>
      <c r="P28" s="543"/>
      <c r="Q28" s="543"/>
      <c r="R28" s="543"/>
      <c r="S28" s="543"/>
      <c r="T28" s="543"/>
      <c r="U28" s="527">
        <f t="shared" ref="U28:U35" si="1">+L28/365</f>
        <v>43.424657534246577</v>
      </c>
      <c r="V28" s="528"/>
      <c r="W28" s="528"/>
      <c r="X28" s="528"/>
      <c r="Y28" s="528"/>
      <c r="Z28" s="528"/>
      <c r="AA28" s="528"/>
      <c r="AB28" s="528"/>
      <c r="AC28" s="528"/>
      <c r="AD28" s="544">
        <f>SUM(AD29:AL35)</f>
        <v>24920</v>
      </c>
      <c r="AE28" s="543"/>
      <c r="AF28" s="543"/>
      <c r="AG28" s="543"/>
      <c r="AH28" s="543"/>
      <c r="AI28" s="543"/>
      <c r="AJ28" s="543"/>
      <c r="AK28" s="543"/>
      <c r="AL28" s="543"/>
      <c r="AM28" s="545">
        <f>AD28/244</f>
        <v>102.1311475409836</v>
      </c>
      <c r="AN28" s="546"/>
      <c r="AO28" s="546"/>
      <c r="AP28" s="546"/>
      <c r="AQ28" s="546"/>
      <c r="AR28" s="546"/>
      <c r="AS28" s="546"/>
      <c r="AT28" s="546"/>
      <c r="AU28" s="546"/>
    </row>
    <row r="29" spans="1:63" ht="18.75" customHeight="1">
      <c r="A29" s="547" t="s">
        <v>340</v>
      </c>
      <c r="B29" s="56" t="s">
        <v>70</v>
      </c>
      <c r="C29" s="537">
        <f t="shared" si="0"/>
        <v>34023</v>
      </c>
      <c r="D29" s="538"/>
      <c r="E29" s="538"/>
      <c r="F29" s="538"/>
      <c r="G29" s="538"/>
      <c r="H29" s="538"/>
      <c r="I29" s="538"/>
      <c r="J29" s="538"/>
      <c r="K29" s="538"/>
      <c r="L29" s="539">
        <v>13491</v>
      </c>
      <c r="M29" s="538"/>
      <c r="N29" s="538"/>
      <c r="O29" s="538"/>
      <c r="P29" s="538"/>
      <c r="Q29" s="538"/>
      <c r="R29" s="538"/>
      <c r="S29" s="538"/>
      <c r="T29" s="538"/>
      <c r="U29" s="527">
        <f t="shared" si="1"/>
        <v>36.961643835616435</v>
      </c>
      <c r="V29" s="527"/>
      <c r="W29" s="527"/>
      <c r="X29" s="527"/>
      <c r="Y29" s="527"/>
      <c r="Z29" s="527"/>
      <c r="AA29" s="527"/>
      <c r="AB29" s="527"/>
      <c r="AC29" s="527"/>
      <c r="AD29" s="539">
        <v>20532</v>
      </c>
      <c r="AE29" s="538"/>
      <c r="AF29" s="538"/>
      <c r="AG29" s="538"/>
      <c r="AH29" s="538"/>
      <c r="AI29" s="538"/>
      <c r="AJ29" s="538"/>
      <c r="AK29" s="538"/>
      <c r="AL29" s="538"/>
      <c r="AM29" s="527">
        <f>AD29/244</f>
        <v>84.147540983606561</v>
      </c>
      <c r="AN29" s="527"/>
      <c r="AO29" s="527"/>
      <c r="AP29" s="527"/>
      <c r="AQ29" s="527"/>
      <c r="AR29" s="527"/>
      <c r="AS29" s="527"/>
      <c r="AT29" s="527"/>
      <c r="AU29" s="527"/>
    </row>
    <row r="30" spans="1:63" ht="18.75" customHeight="1">
      <c r="A30" s="548"/>
      <c r="B30" s="56" t="s">
        <v>71</v>
      </c>
      <c r="C30" s="537">
        <f t="shared" si="0"/>
        <v>578</v>
      </c>
      <c r="D30" s="538"/>
      <c r="E30" s="538"/>
      <c r="F30" s="538"/>
      <c r="G30" s="538"/>
      <c r="H30" s="538"/>
      <c r="I30" s="538"/>
      <c r="J30" s="538"/>
      <c r="K30" s="538"/>
      <c r="L30" s="539">
        <v>119</v>
      </c>
      <c r="M30" s="538"/>
      <c r="N30" s="538"/>
      <c r="O30" s="538"/>
      <c r="P30" s="538"/>
      <c r="Q30" s="538"/>
      <c r="R30" s="538"/>
      <c r="S30" s="538"/>
      <c r="T30" s="538"/>
      <c r="U30" s="527">
        <f t="shared" si="1"/>
        <v>0.32602739726027397</v>
      </c>
      <c r="V30" s="527"/>
      <c r="W30" s="527"/>
      <c r="X30" s="527"/>
      <c r="Y30" s="527"/>
      <c r="Z30" s="527"/>
      <c r="AA30" s="527"/>
      <c r="AB30" s="527"/>
      <c r="AC30" s="527"/>
      <c r="AD30" s="539">
        <v>459</v>
      </c>
      <c r="AE30" s="538"/>
      <c r="AF30" s="538"/>
      <c r="AG30" s="538"/>
      <c r="AH30" s="538"/>
      <c r="AI30" s="538"/>
      <c r="AJ30" s="538"/>
      <c r="AK30" s="538"/>
      <c r="AL30" s="538"/>
      <c r="AM30" s="527">
        <f>AD30/244</f>
        <v>1.8811475409836065</v>
      </c>
      <c r="AN30" s="527"/>
      <c r="AO30" s="527"/>
      <c r="AP30" s="527"/>
      <c r="AQ30" s="527"/>
      <c r="AR30" s="527"/>
      <c r="AS30" s="527"/>
      <c r="AT30" s="527"/>
      <c r="AU30" s="527"/>
    </row>
    <row r="31" spans="1:63" ht="18.75" customHeight="1">
      <c r="A31" s="548"/>
      <c r="B31" s="57" t="s">
        <v>72</v>
      </c>
      <c r="C31" s="537">
        <f t="shared" si="0"/>
        <v>620</v>
      </c>
      <c r="D31" s="538"/>
      <c r="E31" s="538"/>
      <c r="F31" s="538"/>
      <c r="G31" s="538"/>
      <c r="H31" s="538"/>
      <c r="I31" s="538"/>
      <c r="J31" s="538"/>
      <c r="K31" s="538"/>
      <c r="L31" s="539">
        <v>620</v>
      </c>
      <c r="M31" s="538"/>
      <c r="N31" s="538"/>
      <c r="O31" s="538"/>
      <c r="P31" s="538"/>
      <c r="Q31" s="538"/>
      <c r="R31" s="538"/>
      <c r="S31" s="538"/>
      <c r="T31" s="538"/>
      <c r="U31" s="527">
        <f t="shared" si="1"/>
        <v>1.6986301369863013</v>
      </c>
      <c r="V31" s="527"/>
      <c r="W31" s="527"/>
      <c r="X31" s="527"/>
      <c r="Y31" s="527"/>
      <c r="Z31" s="527"/>
      <c r="AA31" s="527"/>
      <c r="AB31" s="527"/>
      <c r="AC31" s="527"/>
      <c r="AD31" s="540" t="s">
        <v>112</v>
      </c>
      <c r="AE31" s="541"/>
      <c r="AF31" s="541"/>
      <c r="AG31" s="541"/>
      <c r="AH31" s="541"/>
      <c r="AI31" s="541"/>
      <c r="AJ31" s="541"/>
      <c r="AK31" s="541"/>
      <c r="AL31" s="541"/>
      <c r="AM31" s="540" t="s">
        <v>112</v>
      </c>
      <c r="AN31" s="541"/>
      <c r="AO31" s="541"/>
      <c r="AP31" s="541"/>
      <c r="AQ31" s="541"/>
      <c r="AR31" s="541"/>
      <c r="AS31" s="541"/>
      <c r="AT31" s="541"/>
      <c r="AU31" s="541"/>
    </row>
    <row r="32" spans="1:63" ht="18.75" customHeight="1">
      <c r="A32" s="58">
        <v>26</v>
      </c>
      <c r="B32" s="56" t="s">
        <v>73</v>
      </c>
      <c r="C32" s="537">
        <f t="shared" si="0"/>
        <v>946</v>
      </c>
      <c r="D32" s="538"/>
      <c r="E32" s="538"/>
      <c r="F32" s="538"/>
      <c r="G32" s="538"/>
      <c r="H32" s="538"/>
      <c r="I32" s="538"/>
      <c r="J32" s="538"/>
      <c r="K32" s="538"/>
      <c r="L32" s="539">
        <v>551</v>
      </c>
      <c r="M32" s="538"/>
      <c r="N32" s="538"/>
      <c r="O32" s="538"/>
      <c r="P32" s="538"/>
      <c r="Q32" s="538"/>
      <c r="R32" s="538"/>
      <c r="S32" s="538"/>
      <c r="T32" s="538"/>
      <c r="U32" s="527">
        <f t="shared" si="1"/>
        <v>1.5095890410958903</v>
      </c>
      <c r="V32" s="527"/>
      <c r="W32" s="527"/>
      <c r="X32" s="527"/>
      <c r="Y32" s="527"/>
      <c r="Z32" s="527"/>
      <c r="AA32" s="527"/>
      <c r="AB32" s="527"/>
      <c r="AC32" s="527"/>
      <c r="AD32" s="539">
        <v>395</v>
      </c>
      <c r="AE32" s="538"/>
      <c r="AF32" s="538"/>
      <c r="AG32" s="538"/>
      <c r="AH32" s="538"/>
      <c r="AI32" s="538"/>
      <c r="AJ32" s="538"/>
      <c r="AK32" s="538"/>
      <c r="AL32" s="538"/>
      <c r="AM32" s="527">
        <f>AD32/244</f>
        <v>1.6188524590163935</v>
      </c>
      <c r="AN32" s="527"/>
      <c r="AO32" s="527"/>
      <c r="AP32" s="527"/>
      <c r="AQ32" s="527"/>
      <c r="AR32" s="527"/>
      <c r="AS32" s="527"/>
      <c r="AT32" s="527"/>
      <c r="AU32" s="527"/>
    </row>
    <row r="33" spans="1:47" ht="18.75" customHeight="1">
      <c r="A33" s="534" t="s">
        <v>341</v>
      </c>
      <c r="B33" s="56" t="s">
        <v>74</v>
      </c>
      <c r="C33" s="537">
        <f t="shared" si="0"/>
        <v>942</v>
      </c>
      <c r="D33" s="538"/>
      <c r="E33" s="538"/>
      <c r="F33" s="538"/>
      <c r="G33" s="538"/>
      <c r="H33" s="538"/>
      <c r="I33" s="538"/>
      <c r="J33" s="538"/>
      <c r="K33" s="538"/>
      <c r="L33" s="539">
        <v>413</v>
      </c>
      <c r="M33" s="538"/>
      <c r="N33" s="538"/>
      <c r="O33" s="538"/>
      <c r="P33" s="538"/>
      <c r="Q33" s="538"/>
      <c r="R33" s="538"/>
      <c r="S33" s="538"/>
      <c r="T33" s="538"/>
      <c r="U33" s="527">
        <f t="shared" si="1"/>
        <v>1.1315068493150684</v>
      </c>
      <c r="V33" s="527"/>
      <c r="W33" s="527"/>
      <c r="X33" s="527"/>
      <c r="Y33" s="527"/>
      <c r="Z33" s="527"/>
      <c r="AA33" s="527"/>
      <c r="AB33" s="527"/>
      <c r="AC33" s="527"/>
      <c r="AD33" s="539">
        <v>529</v>
      </c>
      <c r="AE33" s="538"/>
      <c r="AF33" s="538"/>
      <c r="AG33" s="538"/>
      <c r="AH33" s="538"/>
      <c r="AI33" s="538"/>
      <c r="AJ33" s="538"/>
      <c r="AK33" s="538"/>
      <c r="AL33" s="538"/>
      <c r="AM33" s="527">
        <f>AD33/244</f>
        <v>2.168032786885246</v>
      </c>
      <c r="AN33" s="527"/>
      <c r="AO33" s="527"/>
      <c r="AP33" s="527"/>
      <c r="AQ33" s="527"/>
      <c r="AR33" s="527"/>
      <c r="AS33" s="527"/>
      <c r="AT33" s="527"/>
      <c r="AU33" s="527"/>
    </row>
    <row r="34" spans="1:47" ht="18.75" customHeight="1">
      <c r="A34" s="535"/>
      <c r="B34" s="56" t="s">
        <v>75</v>
      </c>
      <c r="C34" s="537">
        <f t="shared" si="0"/>
        <v>254</v>
      </c>
      <c r="D34" s="538"/>
      <c r="E34" s="538"/>
      <c r="F34" s="538"/>
      <c r="G34" s="538"/>
      <c r="H34" s="538"/>
      <c r="I34" s="538"/>
      <c r="J34" s="538"/>
      <c r="K34" s="538"/>
      <c r="L34" s="539">
        <v>34</v>
      </c>
      <c r="M34" s="538"/>
      <c r="N34" s="538"/>
      <c r="O34" s="538"/>
      <c r="P34" s="538"/>
      <c r="Q34" s="538"/>
      <c r="R34" s="538"/>
      <c r="S34" s="538"/>
      <c r="T34" s="538"/>
      <c r="U34" s="527">
        <f t="shared" si="1"/>
        <v>9.3150684931506855E-2</v>
      </c>
      <c r="V34" s="527"/>
      <c r="W34" s="527"/>
      <c r="X34" s="527"/>
      <c r="Y34" s="527"/>
      <c r="Z34" s="527"/>
      <c r="AA34" s="527"/>
      <c r="AB34" s="527"/>
      <c r="AC34" s="527"/>
      <c r="AD34" s="539">
        <v>220</v>
      </c>
      <c r="AE34" s="538"/>
      <c r="AF34" s="538"/>
      <c r="AG34" s="538"/>
      <c r="AH34" s="538"/>
      <c r="AI34" s="538"/>
      <c r="AJ34" s="538"/>
      <c r="AK34" s="538"/>
      <c r="AL34" s="538"/>
      <c r="AM34" s="527">
        <f>AD34/244</f>
        <v>0.90163934426229508</v>
      </c>
      <c r="AN34" s="527"/>
      <c r="AO34" s="527"/>
      <c r="AP34" s="527"/>
      <c r="AQ34" s="527"/>
      <c r="AR34" s="527"/>
      <c r="AS34" s="527"/>
      <c r="AT34" s="527"/>
      <c r="AU34" s="527"/>
    </row>
    <row r="35" spans="1:47" ht="18.75" customHeight="1">
      <c r="A35" s="536"/>
      <c r="B35" s="56" t="s">
        <v>76</v>
      </c>
      <c r="C35" s="537">
        <f t="shared" si="0"/>
        <v>3407</v>
      </c>
      <c r="D35" s="538"/>
      <c r="E35" s="538"/>
      <c r="F35" s="538"/>
      <c r="G35" s="538"/>
      <c r="H35" s="538"/>
      <c r="I35" s="538"/>
      <c r="J35" s="538"/>
      <c r="K35" s="538"/>
      <c r="L35" s="539">
        <v>622</v>
      </c>
      <c r="M35" s="538"/>
      <c r="N35" s="538"/>
      <c r="O35" s="538"/>
      <c r="P35" s="538"/>
      <c r="Q35" s="538"/>
      <c r="R35" s="538"/>
      <c r="S35" s="538"/>
      <c r="T35" s="538"/>
      <c r="U35" s="527">
        <f t="shared" si="1"/>
        <v>1.704109589041096</v>
      </c>
      <c r="V35" s="527"/>
      <c r="W35" s="527"/>
      <c r="X35" s="527"/>
      <c r="Y35" s="527"/>
      <c r="Z35" s="527"/>
      <c r="AA35" s="527"/>
      <c r="AB35" s="527"/>
      <c r="AC35" s="527"/>
      <c r="AD35" s="539">
        <v>2785</v>
      </c>
      <c r="AE35" s="538"/>
      <c r="AF35" s="538"/>
      <c r="AG35" s="538"/>
      <c r="AH35" s="538"/>
      <c r="AI35" s="538"/>
      <c r="AJ35" s="538"/>
      <c r="AK35" s="538"/>
      <c r="AL35" s="538"/>
      <c r="AM35" s="532">
        <f>AD35/244</f>
        <v>11.413934426229508</v>
      </c>
      <c r="AN35" s="532"/>
      <c r="AO35" s="532"/>
      <c r="AP35" s="532"/>
      <c r="AQ35" s="532"/>
      <c r="AR35" s="532"/>
      <c r="AS35" s="532"/>
      <c r="AT35" s="532"/>
      <c r="AU35" s="532"/>
    </row>
    <row r="36" spans="1:47" ht="18.75" customHeight="1">
      <c r="A36" s="354"/>
      <c r="B36" s="55" t="s">
        <v>53</v>
      </c>
      <c r="C36" s="542">
        <f t="shared" si="0"/>
        <v>50227</v>
      </c>
      <c r="D36" s="543"/>
      <c r="E36" s="543"/>
      <c r="F36" s="543"/>
      <c r="G36" s="543"/>
      <c r="H36" s="543"/>
      <c r="I36" s="543"/>
      <c r="J36" s="543"/>
      <c r="K36" s="543"/>
      <c r="L36" s="544">
        <f>SUM(L37:T43)</f>
        <v>23476</v>
      </c>
      <c r="M36" s="543"/>
      <c r="N36" s="543"/>
      <c r="O36" s="543"/>
      <c r="P36" s="543"/>
      <c r="Q36" s="543"/>
      <c r="R36" s="543"/>
      <c r="S36" s="543"/>
      <c r="T36" s="543"/>
      <c r="U36" s="545">
        <f t="shared" ref="U36:U43" si="2">+L36/366</f>
        <v>64.142076502732237</v>
      </c>
      <c r="V36" s="546"/>
      <c r="W36" s="546"/>
      <c r="X36" s="546"/>
      <c r="Y36" s="546"/>
      <c r="Z36" s="546"/>
      <c r="AA36" s="546"/>
      <c r="AB36" s="546"/>
      <c r="AC36" s="546"/>
      <c r="AD36" s="544">
        <f>SUM(AD37:AL43)</f>
        <v>26751</v>
      </c>
      <c r="AE36" s="543"/>
      <c r="AF36" s="543"/>
      <c r="AG36" s="543"/>
      <c r="AH36" s="543"/>
      <c r="AI36" s="543"/>
      <c r="AJ36" s="543"/>
      <c r="AK36" s="543"/>
      <c r="AL36" s="543"/>
      <c r="AM36" s="545">
        <f>AD36/243</f>
        <v>110.08641975308642</v>
      </c>
      <c r="AN36" s="546"/>
      <c r="AO36" s="546"/>
      <c r="AP36" s="546"/>
      <c r="AQ36" s="546"/>
      <c r="AR36" s="546"/>
      <c r="AS36" s="546"/>
      <c r="AT36" s="546"/>
      <c r="AU36" s="546"/>
    </row>
    <row r="37" spans="1:47" ht="18.75" customHeight="1">
      <c r="A37" s="547" t="s">
        <v>340</v>
      </c>
      <c r="B37" s="56" t="s">
        <v>70</v>
      </c>
      <c r="C37" s="537">
        <f t="shared" si="0"/>
        <v>42109</v>
      </c>
      <c r="D37" s="538"/>
      <c r="E37" s="538"/>
      <c r="F37" s="538"/>
      <c r="G37" s="538"/>
      <c r="H37" s="538"/>
      <c r="I37" s="538"/>
      <c r="J37" s="538"/>
      <c r="K37" s="538"/>
      <c r="L37" s="539">
        <v>20237</v>
      </c>
      <c r="M37" s="538"/>
      <c r="N37" s="538"/>
      <c r="O37" s="538"/>
      <c r="P37" s="538"/>
      <c r="Q37" s="538"/>
      <c r="R37" s="538"/>
      <c r="S37" s="538"/>
      <c r="T37" s="538"/>
      <c r="U37" s="527">
        <f t="shared" si="2"/>
        <v>55.292349726775953</v>
      </c>
      <c r="V37" s="528"/>
      <c r="W37" s="528"/>
      <c r="X37" s="528"/>
      <c r="Y37" s="528"/>
      <c r="Z37" s="528"/>
      <c r="AA37" s="528"/>
      <c r="AB37" s="528"/>
      <c r="AC37" s="528"/>
      <c r="AD37" s="539">
        <v>21872</v>
      </c>
      <c r="AE37" s="538"/>
      <c r="AF37" s="538"/>
      <c r="AG37" s="538"/>
      <c r="AH37" s="538"/>
      <c r="AI37" s="538"/>
      <c r="AJ37" s="538"/>
      <c r="AK37" s="538"/>
      <c r="AL37" s="538"/>
      <c r="AM37" s="527">
        <f>AD37/243</f>
        <v>90.008230452674894</v>
      </c>
      <c r="AN37" s="528"/>
      <c r="AO37" s="528"/>
      <c r="AP37" s="528"/>
      <c r="AQ37" s="528"/>
      <c r="AR37" s="528"/>
      <c r="AS37" s="528"/>
      <c r="AT37" s="528"/>
      <c r="AU37" s="528"/>
    </row>
    <row r="38" spans="1:47" ht="18.75" customHeight="1">
      <c r="A38" s="548"/>
      <c r="B38" s="56" t="s">
        <v>71</v>
      </c>
      <c r="C38" s="537">
        <f t="shared" si="0"/>
        <v>702</v>
      </c>
      <c r="D38" s="538"/>
      <c r="E38" s="538"/>
      <c r="F38" s="538"/>
      <c r="G38" s="538"/>
      <c r="H38" s="538"/>
      <c r="I38" s="538"/>
      <c r="J38" s="538"/>
      <c r="K38" s="538"/>
      <c r="L38" s="539">
        <v>226</v>
      </c>
      <c r="M38" s="538"/>
      <c r="N38" s="538"/>
      <c r="O38" s="538"/>
      <c r="P38" s="538"/>
      <c r="Q38" s="538"/>
      <c r="R38" s="538"/>
      <c r="S38" s="538"/>
      <c r="T38" s="538"/>
      <c r="U38" s="527">
        <f t="shared" si="2"/>
        <v>0.61748633879781423</v>
      </c>
      <c r="V38" s="528"/>
      <c r="W38" s="528"/>
      <c r="X38" s="528"/>
      <c r="Y38" s="528"/>
      <c r="Z38" s="528"/>
      <c r="AA38" s="528"/>
      <c r="AB38" s="528"/>
      <c r="AC38" s="528"/>
      <c r="AD38" s="539">
        <v>476</v>
      </c>
      <c r="AE38" s="538"/>
      <c r="AF38" s="538"/>
      <c r="AG38" s="538"/>
      <c r="AH38" s="538"/>
      <c r="AI38" s="538"/>
      <c r="AJ38" s="538"/>
      <c r="AK38" s="538"/>
      <c r="AL38" s="538"/>
      <c r="AM38" s="527">
        <f>AD38/243</f>
        <v>1.9588477366255144</v>
      </c>
      <c r="AN38" s="528"/>
      <c r="AO38" s="528"/>
      <c r="AP38" s="528"/>
      <c r="AQ38" s="528"/>
      <c r="AR38" s="528"/>
      <c r="AS38" s="528"/>
      <c r="AT38" s="528"/>
      <c r="AU38" s="528"/>
    </row>
    <row r="39" spans="1:47" ht="18.75" customHeight="1">
      <c r="A39" s="548"/>
      <c r="B39" s="57" t="s">
        <v>72</v>
      </c>
      <c r="C39" s="537">
        <f t="shared" si="0"/>
        <v>617</v>
      </c>
      <c r="D39" s="538"/>
      <c r="E39" s="538"/>
      <c r="F39" s="538"/>
      <c r="G39" s="538"/>
      <c r="H39" s="538"/>
      <c r="I39" s="538"/>
      <c r="J39" s="538"/>
      <c r="K39" s="538"/>
      <c r="L39" s="539">
        <v>617</v>
      </c>
      <c r="M39" s="538"/>
      <c r="N39" s="538"/>
      <c r="O39" s="538"/>
      <c r="P39" s="538"/>
      <c r="Q39" s="538"/>
      <c r="R39" s="538"/>
      <c r="S39" s="538"/>
      <c r="T39" s="538"/>
      <c r="U39" s="527">
        <f t="shared" si="2"/>
        <v>1.6857923497267759</v>
      </c>
      <c r="V39" s="528"/>
      <c r="W39" s="528"/>
      <c r="X39" s="528"/>
      <c r="Y39" s="528"/>
      <c r="Z39" s="528"/>
      <c r="AA39" s="528"/>
      <c r="AB39" s="528"/>
      <c r="AC39" s="528"/>
      <c r="AD39" s="540" t="s">
        <v>112</v>
      </c>
      <c r="AE39" s="541"/>
      <c r="AF39" s="541"/>
      <c r="AG39" s="541"/>
      <c r="AH39" s="541"/>
      <c r="AI39" s="541"/>
      <c r="AJ39" s="541"/>
      <c r="AK39" s="541"/>
      <c r="AL39" s="541"/>
      <c r="AM39" s="540" t="s">
        <v>112</v>
      </c>
      <c r="AN39" s="541"/>
      <c r="AO39" s="541"/>
      <c r="AP39" s="541"/>
      <c r="AQ39" s="541"/>
      <c r="AR39" s="541"/>
      <c r="AS39" s="541"/>
      <c r="AT39" s="541"/>
      <c r="AU39" s="541"/>
    </row>
    <row r="40" spans="1:47" ht="18.75" customHeight="1">
      <c r="A40" s="58">
        <v>27</v>
      </c>
      <c r="B40" s="56" t="s">
        <v>73</v>
      </c>
      <c r="C40" s="537">
        <f t="shared" si="0"/>
        <v>1463</v>
      </c>
      <c r="D40" s="538"/>
      <c r="E40" s="538"/>
      <c r="F40" s="538"/>
      <c r="G40" s="538"/>
      <c r="H40" s="538"/>
      <c r="I40" s="538"/>
      <c r="J40" s="538"/>
      <c r="K40" s="538"/>
      <c r="L40" s="539">
        <v>846</v>
      </c>
      <c r="M40" s="538"/>
      <c r="N40" s="538"/>
      <c r="O40" s="538"/>
      <c r="P40" s="538"/>
      <c r="Q40" s="538"/>
      <c r="R40" s="538"/>
      <c r="S40" s="538"/>
      <c r="T40" s="538"/>
      <c r="U40" s="527">
        <f t="shared" si="2"/>
        <v>2.3114754098360657</v>
      </c>
      <c r="V40" s="528"/>
      <c r="W40" s="528"/>
      <c r="X40" s="528"/>
      <c r="Y40" s="528"/>
      <c r="Z40" s="528"/>
      <c r="AA40" s="528"/>
      <c r="AB40" s="528"/>
      <c r="AC40" s="528"/>
      <c r="AD40" s="539">
        <v>617</v>
      </c>
      <c r="AE40" s="538"/>
      <c r="AF40" s="538"/>
      <c r="AG40" s="538"/>
      <c r="AH40" s="538"/>
      <c r="AI40" s="538"/>
      <c r="AJ40" s="538"/>
      <c r="AK40" s="538"/>
      <c r="AL40" s="538"/>
      <c r="AM40" s="527">
        <f t="shared" ref="AM40:AM46" si="3">AD40/243</f>
        <v>2.5390946502057612</v>
      </c>
      <c r="AN40" s="528"/>
      <c r="AO40" s="528"/>
      <c r="AP40" s="528"/>
      <c r="AQ40" s="528"/>
      <c r="AR40" s="528"/>
      <c r="AS40" s="528"/>
      <c r="AT40" s="528"/>
      <c r="AU40" s="528"/>
    </row>
    <row r="41" spans="1:47" ht="18.75" customHeight="1">
      <c r="A41" s="534" t="s">
        <v>341</v>
      </c>
      <c r="B41" s="56" t="s">
        <v>74</v>
      </c>
      <c r="C41" s="537">
        <f t="shared" si="0"/>
        <v>1222</v>
      </c>
      <c r="D41" s="538"/>
      <c r="E41" s="538"/>
      <c r="F41" s="538"/>
      <c r="G41" s="538"/>
      <c r="H41" s="538"/>
      <c r="I41" s="538"/>
      <c r="J41" s="538"/>
      <c r="K41" s="538"/>
      <c r="L41" s="539">
        <v>597</v>
      </c>
      <c r="M41" s="538"/>
      <c r="N41" s="538"/>
      <c r="O41" s="538"/>
      <c r="P41" s="538"/>
      <c r="Q41" s="538"/>
      <c r="R41" s="538"/>
      <c r="S41" s="538"/>
      <c r="T41" s="538"/>
      <c r="U41" s="527">
        <f t="shared" si="2"/>
        <v>1.6311475409836065</v>
      </c>
      <c r="V41" s="528"/>
      <c r="W41" s="528"/>
      <c r="X41" s="528"/>
      <c r="Y41" s="528"/>
      <c r="Z41" s="528"/>
      <c r="AA41" s="528"/>
      <c r="AB41" s="528"/>
      <c r="AC41" s="528"/>
      <c r="AD41" s="539">
        <v>625</v>
      </c>
      <c r="AE41" s="538"/>
      <c r="AF41" s="538"/>
      <c r="AG41" s="538"/>
      <c r="AH41" s="538"/>
      <c r="AI41" s="538"/>
      <c r="AJ41" s="538"/>
      <c r="AK41" s="538"/>
      <c r="AL41" s="538"/>
      <c r="AM41" s="527">
        <f t="shared" si="3"/>
        <v>2.57201646090535</v>
      </c>
      <c r="AN41" s="528"/>
      <c r="AO41" s="528"/>
      <c r="AP41" s="528"/>
      <c r="AQ41" s="528"/>
      <c r="AR41" s="528"/>
      <c r="AS41" s="528"/>
      <c r="AT41" s="528"/>
      <c r="AU41" s="528"/>
    </row>
    <row r="42" spans="1:47" ht="18.75" customHeight="1">
      <c r="A42" s="535"/>
      <c r="B42" s="56" t="s">
        <v>75</v>
      </c>
      <c r="C42" s="537">
        <f t="shared" si="0"/>
        <v>251</v>
      </c>
      <c r="D42" s="538"/>
      <c r="E42" s="538"/>
      <c r="F42" s="538"/>
      <c r="G42" s="538"/>
      <c r="H42" s="538"/>
      <c r="I42" s="538"/>
      <c r="J42" s="538"/>
      <c r="K42" s="538"/>
      <c r="L42" s="539">
        <v>40</v>
      </c>
      <c r="M42" s="538"/>
      <c r="N42" s="538"/>
      <c r="O42" s="538"/>
      <c r="P42" s="538"/>
      <c r="Q42" s="538"/>
      <c r="R42" s="538"/>
      <c r="S42" s="538"/>
      <c r="T42" s="538"/>
      <c r="U42" s="527">
        <f t="shared" si="2"/>
        <v>0.10928961748633879</v>
      </c>
      <c r="V42" s="528"/>
      <c r="W42" s="528"/>
      <c r="X42" s="528"/>
      <c r="Y42" s="528"/>
      <c r="Z42" s="528"/>
      <c r="AA42" s="528"/>
      <c r="AB42" s="528"/>
      <c r="AC42" s="528"/>
      <c r="AD42" s="539">
        <v>211</v>
      </c>
      <c r="AE42" s="538"/>
      <c r="AF42" s="538"/>
      <c r="AG42" s="538"/>
      <c r="AH42" s="538"/>
      <c r="AI42" s="538"/>
      <c r="AJ42" s="538"/>
      <c r="AK42" s="538"/>
      <c r="AL42" s="538"/>
      <c r="AM42" s="527">
        <f t="shared" si="3"/>
        <v>0.86831275720164613</v>
      </c>
      <c r="AN42" s="528"/>
      <c r="AO42" s="528"/>
      <c r="AP42" s="528"/>
      <c r="AQ42" s="528"/>
      <c r="AR42" s="528"/>
      <c r="AS42" s="528"/>
      <c r="AT42" s="528"/>
      <c r="AU42" s="528"/>
    </row>
    <row r="43" spans="1:47" ht="18.75" customHeight="1">
      <c r="A43" s="536"/>
      <c r="B43" s="59" t="s">
        <v>76</v>
      </c>
      <c r="C43" s="529">
        <f t="shared" si="0"/>
        <v>3863</v>
      </c>
      <c r="D43" s="530"/>
      <c r="E43" s="530"/>
      <c r="F43" s="530"/>
      <c r="G43" s="530"/>
      <c r="H43" s="530"/>
      <c r="I43" s="530"/>
      <c r="J43" s="530"/>
      <c r="K43" s="530"/>
      <c r="L43" s="531">
        <v>913</v>
      </c>
      <c r="M43" s="530"/>
      <c r="N43" s="530"/>
      <c r="O43" s="530"/>
      <c r="P43" s="530"/>
      <c r="Q43" s="530"/>
      <c r="R43" s="530"/>
      <c r="S43" s="530"/>
      <c r="T43" s="530"/>
      <c r="U43" s="532">
        <f t="shared" si="2"/>
        <v>2.4945355191256833</v>
      </c>
      <c r="V43" s="533"/>
      <c r="W43" s="533"/>
      <c r="X43" s="533"/>
      <c r="Y43" s="533"/>
      <c r="Z43" s="533"/>
      <c r="AA43" s="533"/>
      <c r="AB43" s="533"/>
      <c r="AC43" s="533"/>
      <c r="AD43" s="531">
        <v>2950</v>
      </c>
      <c r="AE43" s="530"/>
      <c r="AF43" s="530"/>
      <c r="AG43" s="530"/>
      <c r="AH43" s="530"/>
      <c r="AI43" s="530"/>
      <c r="AJ43" s="530"/>
      <c r="AK43" s="530"/>
      <c r="AL43" s="530"/>
      <c r="AM43" s="532">
        <f t="shared" si="3"/>
        <v>12.139917695473251</v>
      </c>
      <c r="AN43" s="533"/>
      <c r="AO43" s="533"/>
      <c r="AP43" s="533"/>
      <c r="AQ43" s="533"/>
      <c r="AR43" s="533"/>
      <c r="AS43" s="533"/>
      <c r="AT43" s="533"/>
      <c r="AU43" s="533"/>
    </row>
    <row r="44" spans="1:47" ht="18.75" customHeight="1">
      <c r="A44" s="354"/>
      <c r="B44" s="55" t="s">
        <v>53</v>
      </c>
      <c r="C44" s="537">
        <f t="shared" si="0"/>
        <v>56454</v>
      </c>
      <c r="D44" s="538"/>
      <c r="E44" s="538"/>
      <c r="F44" s="538"/>
      <c r="G44" s="538"/>
      <c r="H44" s="538"/>
      <c r="I44" s="538"/>
      <c r="J44" s="538"/>
      <c r="K44" s="538"/>
      <c r="L44" s="539">
        <f>SUM(L45:T51)</f>
        <v>28022</v>
      </c>
      <c r="M44" s="538"/>
      <c r="N44" s="538"/>
      <c r="O44" s="538"/>
      <c r="P44" s="538"/>
      <c r="Q44" s="538"/>
      <c r="R44" s="538"/>
      <c r="S44" s="538"/>
      <c r="T44" s="538"/>
      <c r="U44" s="527">
        <f t="shared" ref="U44:U51" si="4">+L44/365</f>
        <v>76.772602739726025</v>
      </c>
      <c r="V44" s="528"/>
      <c r="W44" s="528"/>
      <c r="X44" s="528"/>
      <c r="Y44" s="528"/>
      <c r="Z44" s="528"/>
      <c r="AA44" s="528"/>
      <c r="AB44" s="528"/>
      <c r="AC44" s="528"/>
      <c r="AD44" s="539">
        <f>SUM(AD45:AL51)</f>
        <v>28432</v>
      </c>
      <c r="AE44" s="538"/>
      <c r="AF44" s="538"/>
      <c r="AG44" s="538"/>
      <c r="AH44" s="538"/>
      <c r="AI44" s="538"/>
      <c r="AJ44" s="538"/>
      <c r="AK44" s="538"/>
      <c r="AL44" s="538"/>
      <c r="AM44" s="527">
        <f t="shared" si="3"/>
        <v>117.00411522633745</v>
      </c>
      <c r="AN44" s="528"/>
      <c r="AO44" s="528"/>
      <c r="AP44" s="528"/>
      <c r="AQ44" s="528"/>
      <c r="AR44" s="528"/>
      <c r="AS44" s="528"/>
      <c r="AT44" s="528"/>
      <c r="AU44" s="528"/>
    </row>
    <row r="45" spans="1:47" ht="18.75" customHeight="1">
      <c r="A45" s="547" t="s">
        <v>340</v>
      </c>
      <c r="B45" s="56" t="s">
        <v>70</v>
      </c>
      <c r="C45" s="537">
        <f t="shared" si="0"/>
        <v>47788</v>
      </c>
      <c r="D45" s="538"/>
      <c r="E45" s="538"/>
      <c r="F45" s="538"/>
      <c r="G45" s="538"/>
      <c r="H45" s="538"/>
      <c r="I45" s="538"/>
      <c r="J45" s="538"/>
      <c r="K45" s="538"/>
      <c r="L45" s="539">
        <v>24524</v>
      </c>
      <c r="M45" s="538"/>
      <c r="N45" s="538"/>
      <c r="O45" s="538"/>
      <c r="P45" s="538"/>
      <c r="Q45" s="538"/>
      <c r="R45" s="538"/>
      <c r="S45" s="538"/>
      <c r="T45" s="538"/>
      <c r="U45" s="527">
        <f t="shared" si="4"/>
        <v>67.189041095890417</v>
      </c>
      <c r="V45" s="528"/>
      <c r="W45" s="528"/>
      <c r="X45" s="528"/>
      <c r="Y45" s="528"/>
      <c r="Z45" s="528"/>
      <c r="AA45" s="528"/>
      <c r="AB45" s="528"/>
      <c r="AC45" s="528"/>
      <c r="AD45" s="539">
        <v>23264</v>
      </c>
      <c r="AE45" s="538"/>
      <c r="AF45" s="538"/>
      <c r="AG45" s="538"/>
      <c r="AH45" s="538"/>
      <c r="AI45" s="538"/>
      <c r="AJ45" s="538"/>
      <c r="AK45" s="538"/>
      <c r="AL45" s="538"/>
      <c r="AM45" s="527">
        <f t="shared" si="3"/>
        <v>95.736625514403286</v>
      </c>
      <c r="AN45" s="528"/>
      <c r="AO45" s="528"/>
      <c r="AP45" s="528"/>
      <c r="AQ45" s="528"/>
      <c r="AR45" s="528"/>
      <c r="AS45" s="528"/>
      <c r="AT45" s="528"/>
      <c r="AU45" s="528"/>
    </row>
    <row r="46" spans="1:47" ht="18.75" customHeight="1">
      <c r="A46" s="548"/>
      <c r="B46" s="56" t="s">
        <v>71</v>
      </c>
      <c r="C46" s="537">
        <f t="shared" si="0"/>
        <v>637</v>
      </c>
      <c r="D46" s="538"/>
      <c r="E46" s="538"/>
      <c r="F46" s="538"/>
      <c r="G46" s="538"/>
      <c r="H46" s="538"/>
      <c r="I46" s="538"/>
      <c r="J46" s="538"/>
      <c r="K46" s="538"/>
      <c r="L46" s="539">
        <v>211</v>
      </c>
      <c r="M46" s="538"/>
      <c r="N46" s="538"/>
      <c r="O46" s="538"/>
      <c r="P46" s="538"/>
      <c r="Q46" s="538"/>
      <c r="R46" s="538"/>
      <c r="S46" s="538"/>
      <c r="T46" s="538"/>
      <c r="U46" s="527">
        <f t="shared" si="4"/>
        <v>0.57808219178082187</v>
      </c>
      <c r="V46" s="528"/>
      <c r="W46" s="528"/>
      <c r="X46" s="528"/>
      <c r="Y46" s="528"/>
      <c r="Z46" s="528"/>
      <c r="AA46" s="528"/>
      <c r="AB46" s="528"/>
      <c r="AC46" s="528"/>
      <c r="AD46" s="539">
        <v>426</v>
      </c>
      <c r="AE46" s="538"/>
      <c r="AF46" s="538"/>
      <c r="AG46" s="538"/>
      <c r="AH46" s="538"/>
      <c r="AI46" s="538"/>
      <c r="AJ46" s="538"/>
      <c r="AK46" s="538"/>
      <c r="AL46" s="538"/>
      <c r="AM46" s="527">
        <f t="shared" si="3"/>
        <v>1.7530864197530864</v>
      </c>
      <c r="AN46" s="528"/>
      <c r="AO46" s="528"/>
      <c r="AP46" s="528"/>
      <c r="AQ46" s="528"/>
      <c r="AR46" s="528"/>
      <c r="AS46" s="528"/>
      <c r="AT46" s="528"/>
      <c r="AU46" s="528"/>
    </row>
    <row r="47" spans="1:47" ht="18.75" customHeight="1">
      <c r="A47" s="548"/>
      <c r="B47" s="57" t="s">
        <v>72</v>
      </c>
      <c r="C47" s="537">
        <f t="shared" si="0"/>
        <v>677</v>
      </c>
      <c r="D47" s="538"/>
      <c r="E47" s="538"/>
      <c r="F47" s="538"/>
      <c r="G47" s="538"/>
      <c r="H47" s="538"/>
      <c r="I47" s="538"/>
      <c r="J47" s="538"/>
      <c r="K47" s="538"/>
      <c r="L47" s="539">
        <v>677</v>
      </c>
      <c r="M47" s="538"/>
      <c r="N47" s="538"/>
      <c r="O47" s="538"/>
      <c r="P47" s="538"/>
      <c r="Q47" s="538"/>
      <c r="R47" s="538"/>
      <c r="S47" s="538"/>
      <c r="T47" s="538"/>
      <c r="U47" s="527">
        <f t="shared" si="4"/>
        <v>1.8547945205479452</v>
      </c>
      <c r="V47" s="528"/>
      <c r="W47" s="528"/>
      <c r="X47" s="528"/>
      <c r="Y47" s="528"/>
      <c r="Z47" s="528"/>
      <c r="AA47" s="528"/>
      <c r="AB47" s="528"/>
      <c r="AC47" s="528"/>
      <c r="AD47" s="540" t="s">
        <v>112</v>
      </c>
      <c r="AE47" s="541"/>
      <c r="AF47" s="541"/>
      <c r="AG47" s="541"/>
      <c r="AH47" s="541"/>
      <c r="AI47" s="541"/>
      <c r="AJ47" s="541"/>
      <c r="AK47" s="541"/>
      <c r="AL47" s="541"/>
      <c r="AM47" s="540" t="s">
        <v>112</v>
      </c>
      <c r="AN47" s="541"/>
      <c r="AO47" s="541"/>
      <c r="AP47" s="541"/>
      <c r="AQ47" s="541"/>
      <c r="AR47" s="541"/>
      <c r="AS47" s="541"/>
      <c r="AT47" s="541"/>
      <c r="AU47" s="541"/>
    </row>
    <row r="48" spans="1:47" ht="18.75" customHeight="1">
      <c r="A48" s="58">
        <v>28</v>
      </c>
      <c r="B48" s="56" t="s">
        <v>73</v>
      </c>
      <c r="C48" s="537">
        <f t="shared" si="0"/>
        <v>1695</v>
      </c>
      <c r="D48" s="538"/>
      <c r="E48" s="538"/>
      <c r="F48" s="538"/>
      <c r="G48" s="538"/>
      <c r="H48" s="538"/>
      <c r="I48" s="538"/>
      <c r="J48" s="538"/>
      <c r="K48" s="538"/>
      <c r="L48" s="539">
        <v>951</v>
      </c>
      <c r="M48" s="538"/>
      <c r="N48" s="538"/>
      <c r="O48" s="538"/>
      <c r="P48" s="538"/>
      <c r="Q48" s="538"/>
      <c r="R48" s="538"/>
      <c r="S48" s="538"/>
      <c r="T48" s="538"/>
      <c r="U48" s="527">
        <f t="shared" si="4"/>
        <v>2.6054794520547944</v>
      </c>
      <c r="V48" s="528"/>
      <c r="W48" s="528"/>
      <c r="X48" s="528"/>
      <c r="Y48" s="528"/>
      <c r="Z48" s="528"/>
      <c r="AA48" s="528"/>
      <c r="AB48" s="528"/>
      <c r="AC48" s="528"/>
      <c r="AD48" s="539">
        <v>744</v>
      </c>
      <c r="AE48" s="538"/>
      <c r="AF48" s="538"/>
      <c r="AG48" s="538"/>
      <c r="AH48" s="538"/>
      <c r="AI48" s="538"/>
      <c r="AJ48" s="538"/>
      <c r="AK48" s="538"/>
      <c r="AL48" s="538"/>
      <c r="AM48" s="527">
        <f>AD48/243</f>
        <v>3.0617283950617282</v>
      </c>
      <c r="AN48" s="528"/>
      <c r="AO48" s="528"/>
      <c r="AP48" s="528"/>
      <c r="AQ48" s="528"/>
      <c r="AR48" s="528"/>
      <c r="AS48" s="528"/>
      <c r="AT48" s="528"/>
      <c r="AU48" s="528"/>
    </row>
    <row r="49" spans="1:47" ht="18.75" customHeight="1">
      <c r="A49" s="534" t="s">
        <v>262</v>
      </c>
      <c r="B49" s="56" t="s">
        <v>74</v>
      </c>
      <c r="C49" s="537">
        <f t="shared" si="0"/>
        <v>1253</v>
      </c>
      <c r="D49" s="538"/>
      <c r="E49" s="538"/>
      <c r="F49" s="538"/>
      <c r="G49" s="538"/>
      <c r="H49" s="538"/>
      <c r="I49" s="538"/>
      <c r="J49" s="538"/>
      <c r="K49" s="538"/>
      <c r="L49" s="539">
        <v>591</v>
      </c>
      <c r="M49" s="538"/>
      <c r="N49" s="538"/>
      <c r="O49" s="538"/>
      <c r="P49" s="538"/>
      <c r="Q49" s="538"/>
      <c r="R49" s="538"/>
      <c r="S49" s="538"/>
      <c r="T49" s="538"/>
      <c r="U49" s="527">
        <f t="shared" si="4"/>
        <v>1.6191780821917807</v>
      </c>
      <c r="V49" s="528"/>
      <c r="W49" s="528"/>
      <c r="X49" s="528"/>
      <c r="Y49" s="528"/>
      <c r="Z49" s="528"/>
      <c r="AA49" s="528"/>
      <c r="AB49" s="528"/>
      <c r="AC49" s="528"/>
      <c r="AD49" s="539">
        <v>662</v>
      </c>
      <c r="AE49" s="538"/>
      <c r="AF49" s="538"/>
      <c r="AG49" s="538"/>
      <c r="AH49" s="538"/>
      <c r="AI49" s="538"/>
      <c r="AJ49" s="538"/>
      <c r="AK49" s="538"/>
      <c r="AL49" s="538"/>
      <c r="AM49" s="527">
        <f>AD49/243</f>
        <v>2.7242798353909463</v>
      </c>
      <c r="AN49" s="528"/>
      <c r="AO49" s="528"/>
      <c r="AP49" s="528"/>
      <c r="AQ49" s="528"/>
      <c r="AR49" s="528"/>
      <c r="AS49" s="528"/>
      <c r="AT49" s="528"/>
      <c r="AU49" s="528"/>
    </row>
    <row r="50" spans="1:47" ht="18.75" customHeight="1">
      <c r="A50" s="535"/>
      <c r="B50" s="56" t="s">
        <v>75</v>
      </c>
      <c r="C50" s="537">
        <f t="shared" si="0"/>
        <v>221</v>
      </c>
      <c r="D50" s="538"/>
      <c r="E50" s="538"/>
      <c r="F50" s="538"/>
      <c r="G50" s="538"/>
      <c r="H50" s="538"/>
      <c r="I50" s="538"/>
      <c r="J50" s="538"/>
      <c r="K50" s="538"/>
      <c r="L50" s="539">
        <v>48</v>
      </c>
      <c r="M50" s="538"/>
      <c r="N50" s="538"/>
      <c r="O50" s="538"/>
      <c r="P50" s="538"/>
      <c r="Q50" s="538"/>
      <c r="R50" s="538"/>
      <c r="S50" s="538"/>
      <c r="T50" s="538"/>
      <c r="U50" s="527">
        <f t="shared" si="4"/>
        <v>0.13150684931506848</v>
      </c>
      <c r="V50" s="528"/>
      <c r="W50" s="528"/>
      <c r="X50" s="528"/>
      <c r="Y50" s="528"/>
      <c r="Z50" s="528"/>
      <c r="AA50" s="528"/>
      <c r="AB50" s="528"/>
      <c r="AC50" s="528"/>
      <c r="AD50" s="539">
        <v>173</v>
      </c>
      <c r="AE50" s="538"/>
      <c r="AF50" s="538"/>
      <c r="AG50" s="538"/>
      <c r="AH50" s="538"/>
      <c r="AI50" s="538"/>
      <c r="AJ50" s="538"/>
      <c r="AK50" s="538"/>
      <c r="AL50" s="538"/>
      <c r="AM50" s="527">
        <f>AD50/243</f>
        <v>0.7119341563786008</v>
      </c>
      <c r="AN50" s="528"/>
      <c r="AO50" s="528"/>
      <c r="AP50" s="528"/>
      <c r="AQ50" s="528"/>
      <c r="AR50" s="528"/>
      <c r="AS50" s="528"/>
      <c r="AT50" s="528"/>
      <c r="AU50" s="528"/>
    </row>
    <row r="51" spans="1:47" ht="18.75" customHeight="1" thickBot="1">
      <c r="A51" s="536"/>
      <c r="B51" s="59" t="s">
        <v>76</v>
      </c>
      <c r="C51" s="537">
        <f t="shared" si="0"/>
        <v>4183</v>
      </c>
      <c r="D51" s="538"/>
      <c r="E51" s="538"/>
      <c r="F51" s="538"/>
      <c r="G51" s="538"/>
      <c r="H51" s="538"/>
      <c r="I51" s="538"/>
      <c r="J51" s="538"/>
      <c r="K51" s="538"/>
      <c r="L51" s="539">
        <v>1020</v>
      </c>
      <c r="M51" s="538"/>
      <c r="N51" s="538"/>
      <c r="O51" s="538"/>
      <c r="P51" s="538"/>
      <c r="Q51" s="538"/>
      <c r="R51" s="538"/>
      <c r="S51" s="538"/>
      <c r="T51" s="538"/>
      <c r="U51" s="527">
        <f t="shared" si="4"/>
        <v>2.7945205479452055</v>
      </c>
      <c r="V51" s="528"/>
      <c r="W51" s="528"/>
      <c r="X51" s="528"/>
      <c r="Y51" s="528"/>
      <c r="Z51" s="528"/>
      <c r="AA51" s="528"/>
      <c r="AB51" s="528"/>
      <c r="AC51" s="528"/>
      <c r="AD51" s="539">
        <v>3163</v>
      </c>
      <c r="AE51" s="538"/>
      <c r="AF51" s="538"/>
      <c r="AG51" s="538"/>
      <c r="AH51" s="538"/>
      <c r="AI51" s="538"/>
      <c r="AJ51" s="538"/>
      <c r="AK51" s="538"/>
      <c r="AL51" s="538"/>
      <c r="AM51" s="551">
        <f>AD51/243</f>
        <v>13.016460905349794</v>
      </c>
      <c r="AN51" s="552"/>
      <c r="AO51" s="552"/>
      <c r="AP51" s="552"/>
      <c r="AQ51" s="552"/>
      <c r="AR51" s="552"/>
      <c r="AS51" s="552"/>
      <c r="AT51" s="552"/>
      <c r="AU51" s="552"/>
    </row>
    <row r="52" spans="1:47">
      <c r="A52" s="574" t="s">
        <v>77</v>
      </c>
      <c r="B52" s="574"/>
      <c r="C52" s="574"/>
      <c r="D52" s="574"/>
      <c r="E52" s="574"/>
      <c r="F52" s="574"/>
      <c r="G52" s="574"/>
      <c r="H52" s="574"/>
      <c r="I52" s="574"/>
      <c r="J52" s="574"/>
      <c r="K52" s="574"/>
      <c r="L52" s="574"/>
      <c r="M52" s="574"/>
      <c r="N52" s="574"/>
      <c r="O52" s="574"/>
      <c r="P52" s="574"/>
      <c r="Q52" s="574"/>
      <c r="R52" s="574"/>
      <c r="S52" s="574"/>
      <c r="T52" s="574"/>
      <c r="U52" s="574"/>
      <c r="V52" s="353"/>
      <c r="W52" s="353"/>
      <c r="X52" s="353"/>
      <c r="Y52" s="353"/>
      <c r="Z52" s="353"/>
      <c r="AA52" s="353"/>
      <c r="AB52" s="353"/>
      <c r="AC52" s="576"/>
      <c r="AD52" s="576"/>
      <c r="AE52" s="576"/>
      <c r="AF52" s="576"/>
      <c r="AG52" s="576"/>
      <c r="AH52" s="576"/>
      <c r="AI52" s="576"/>
      <c r="AJ52" s="576"/>
      <c r="AK52" s="576"/>
      <c r="AL52" s="576"/>
      <c r="AM52" s="576"/>
      <c r="AN52" s="576"/>
      <c r="AO52" s="576"/>
      <c r="AP52" s="576"/>
      <c r="AQ52" s="576"/>
      <c r="AR52" s="576"/>
      <c r="AS52" s="576"/>
      <c r="AT52" s="576"/>
      <c r="AU52" s="576"/>
    </row>
    <row r="53" spans="1:47">
      <c r="A53" s="296"/>
      <c r="C53" s="297"/>
      <c r="D53" s="297"/>
      <c r="E53" s="297"/>
      <c r="F53" s="297"/>
      <c r="G53" s="297"/>
      <c r="H53" s="296"/>
      <c r="I53" s="296"/>
      <c r="J53" s="296"/>
      <c r="K53" s="296"/>
      <c r="L53" s="297"/>
      <c r="M53" s="297"/>
      <c r="N53" s="297"/>
      <c r="O53" s="297"/>
      <c r="P53" s="297"/>
      <c r="Q53" s="298"/>
      <c r="R53" s="298"/>
      <c r="S53" s="298"/>
      <c r="T53" s="298"/>
      <c r="U53" s="298"/>
      <c r="V53" s="298"/>
      <c r="W53" s="298"/>
      <c r="X53" s="298"/>
      <c r="Y53" s="298"/>
      <c r="Z53" s="296"/>
      <c r="AA53" s="296"/>
      <c r="AB53" s="296"/>
    </row>
    <row r="54" spans="1:47">
      <c r="AC54" s="575" t="s">
        <v>230</v>
      </c>
      <c r="AD54" s="575"/>
      <c r="AE54" s="575"/>
      <c r="AF54" s="575"/>
      <c r="AG54" s="575"/>
      <c r="AH54" s="575"/>
      <c r="AI54" s="575"/>
      <c r="AJ54" s="575"/>
      <c r="AK54" s="575"/>
      <c r="AL54" s="575"/>
      <c r="AM54" s="575"/>
      <c r="AN54" s="575"/>
      <c r="AO54" s="575"/>
      <c r="AP54" s="575"/>
      <c r="AQ54" s="575"/>
      <c r="AR54" s="575"/>
      <c r="AS54" s="575"/>
      <c r="AT54" s="575"/>
      <c r="AU54" s="575"/>
    </row>
  </sheetData>
  <mergeCells count="300">
    <mergeCell ref="AV9:AZ9"/>
    <mergeCell ref="AV10:AZ10"/>
    <mergeCell ref="AV11:AZ11"/>
    <mergeCell ref="AV12:AZ12"/>
    <mergeCell ref="BA9:BE9"/>
    <mergeCell ref="BA10:BE10"/>
    <mergeCell ref="BA11:BE11"/>
    <mergeCell ref="BA12:BE12"/>
    <mergeCell ref="BA3:BE3"/>
    <mergeCell ref="BA4:BE4"/>
    <mergeCell ref="BA5:BE5"/>
    <mergeCell ref="BA6:BE6"/>
    <mergeCell ref="BA7:BE7"/>
    <mergeCell ref="BA8:BE8"/>
    <mergeCell ref="AV3:AZ3"/>
    <mergeCell ref="AV4:AZ4"/>
    <mergeCell ref="AV5:AZ5"/>
    <mergeCell ref="AV6:AZ6"/>
    <mergeCell ref="AV7:AZ7"/>
    <mergeCell ref="AV8:AZ8"/>
    <mergeCell ref="BF3:BJ3"/>
    <mergeCell ref="BF4:BJ4"/>
    <mergeCell ref="BF5:BJ5"/>
    <mergeCell ref="BF6:BJ6"/>
    <mergeCell ref="BF7:BJ7"/>
    <mergeCell ref="BF8:BJ8"/>
    <mergeCell ref="BF9:BJ9"/>
    <mergeCell ref="BF10:BJ10"/>
    <mergeCell ref="BF11:BJ11"/>
    <mergeCell ref="BK10:BO10"/>
    <mergeCell ref="C11:G11"/>
    <mergeCell ref="H11:L11"/>
    <mergeCell ref="M11:Q11"/>
    <mergeCell ref="R11:V11"/>
    <mergeCell ref="W11:AA11"/>
    <mergeCell ref="AB11:AF11"/>
    <mergeCell ref="C12:G12"/>
    <mergeCell ref="H12:L12"/>
    <mergeCell ref="M12:Q12"/>
    <mergeCell ref="R12:V12"/>
    <mergeCell ref="W12:AA12"/>
    <mergeCell ref="AB12:AF12"/>
    <mergeCell ref="AG12:AK12"/>
    <mergeCell ref="AL12:AP12"/>
    <mergeCell ref="AQ12:AU12"/>
    <mergeCell ref="BK12:BO12"/>
    <mergeCell ref="AG11:AK11"/>
    <mergeCell ref="AL11:AP11"/>
    <mergeCell ref="AQ11:AU11"/>
    <mergeCell ref="BK11:BO11"/>
    <mergeCell ref="BF12:BJ12"/>
    <mergeCell ref="AH25:AU25"/>
    <mergeCell ref="AM28:AU28"/>
    <mergeCell ref="L26:AC26"/>
    <mergeCell ref="AD26:AU26"/>
    <mergeCell ref="AD27:AL27"/>
    <mergeCell ref="L27:T27"/>
    <mergeCell ref="C10:G10"/>
    <mergeCell ref="H10:L10"/>
    <mergeCell ref="M10:Q10"/>
    <mergeCell ref="R10:V10"/>
    <mergeCell ref="W10:AA10"/>
    <mergeCell ref="AB10:AF10"/>
    <mergeCell ref="AG10:AK10"/>
    <mergeCell ref="AL10:AP10"/>
    <mergeCell ref="AQ10:AU10"/>
    <mergeCell ref="AM27:AU27"/>
    <mergeCell ref="AM51:AU51"/>
    <mergeCell ref="AM31:AU31"/>
    <mergeCell ref="AM33:AU33"/>
    <mergeCell ref="AD35:AL35"/>
    <mergeCell ref="U51:AC51"/>
    <mergeCell ref="AD51:AL51"/>
    <mergeCell ref="AM45:AU45"/>
    <mergeCell ref="AM46:AU46"/>
    <mergeCell ref="AD29:AL29"/>
    <mergeCell ref="U28:AC28"/>
    <mergeCell ref="AD28:AL28"/>
    <mergeCell ref="A52:U52"/>
    <mergeCell ref="AM35:AU35"/>
    <mergeCell ref="L44:T44"/>
    <mergeCell ref="U44:AC44"/>
    <mergeCell ref="AD44:AL44"/>
    <mergeCell ref="AM44:AU44"/>
    <mergeCell ref="U49:AC49"/>
    <mergeCell ref="AD49:AL49"/>
    <mergeCell ref="AC54:AU54"/>
    <mergeCell ref="AC52:AU52"/>
    <mergeCell ref="U50:AC50"/>
    <mergeCell ref="AD50:AL50"/>
    <mergeCell ref="U35:AC35"/>
    <mergeCell ref="AM47:AU47"/>
    <mergeCell ref="C49:K49"/>
    <mergeCell ref="U31:AC31"/>
    <mergeCell ref="AD31:AL31"/>
    <mergeCell ref="AM29:AU29"/>
    <mergeCell ref="C30:K30"/>
    <mergeCell ref="L30:T30"/>
    <mergeCell ref="U29:AC29"/>
    <mergeCell ref="AM30:AU30"/>
    <mergeCell ref="AD45:AL45"/>
    <mergeCell ref="C44:K44"/>
    <mergeCell ref="C33:K33"/>
    <mergeCell ref="L33:T33"/>
    <mergeCell ref="AM34:AU34"/>
    <mergeCell ref="AM32:AU32"/>
    <mergeCell ref="AD33:AL33"/>
    <mergeCell ref="AD32:AL32"/>
    <mergeCell ref="A49:A51"/>
    <mergeCell ref="A45:A47"/>
    <mergeCell ref="C48:K48"/>
    <mergeCell ref="U33:AC33"/>
    <mergeCell ref="C32:K32"/>
    <mergeCell ref="AD46:AL46"/>
    <mergeCell ref="U48:AC48"/>
    <mergeCell ref="AD48:AL48"/>
    <mergeCell ref="AM48:AU48"/>
    <mergeCell ref="U46:AC46"/>
    <mergeCell ref="U45:AC45"/>
    <mergeCell ref="L45:T45"/>
    <mergeCell ref="U47:AC47"/>
    <mergeCell ref="AD47:AL47"/>
    <mergeCell ref="C51:K51"/>
    <mergeCell ref="L51:T51"/>
    <mergeCell ref="AM50:AU50"/>
    <mergeCell ref="L49:T49"/>
    <mergeCell ref="C47:K47"/>
    <mergeCell ref="L47:T47"/>
    <mergeCell ref="C50:K50"/>
    <mergeCell ref="L50:T50"/>
    <mergeCell ref="L48:T48"/>
    <mergeCell ref="AM49:AU49"/>
    <mergeCell ref="C46:K46"/>
    <mergeCell ref="L46:T46"/>
    <mergeCell ref="C26:K27"/>
    <mergeCell ref="C31:K31"/>
    <mergeCell ref="L31:T31"/>
    <mergeCell ref="C34:K34"/>
    <mergeCell ref="L34:T34"/>
    <mergeCell ref="C45:K45"/>
    <mergeCell ref="U30:AC30"/>
    <mergeCell ref="U34:AC34"/>
    <mergeCell ref="U27:AC27"/>
    <mergeCell ref="A19:B19"/>
    <mergeCell ref="C7:G7"/>
    <mergeCell ref="H7:L7"/>
    <mergeCell ref="C28:K28"/>
    <mergeCell ref="L28:T28"/>
    <mergeCell ref="A21:B21"/>
    <mergeCell ref="L18:T18"/>
    <mergeCell ref="M7:Q7"/>
    <mergeCell ref="A1:K1"/>
    <mergeCell ref="A24:Q24"/>
    <mergeCell ref="M6:Q6"/>
    <mergeCell ref="R6:V6"/>
    <mergeCell ref="C6:G6"/>
    <mergeCell ref="H6:L6"/>
    <mergeCell ref="AB3:AF3"/>
    <mergeCell ref="W4:AA4"/>
    <mergeCell ref="AB4:AF4"/>
    <mergeCell ref="C5:G5"/>
    <mergeCell ref="H5:L5"/>
    <mergeCell ref="M5:Q5"/>
    <mergeCell ref="R5:V5"/>
    <mergeCell ref="AB5:AF5"/>
    <mergeCell ref="C3:G3"/>
    <mergeCell ref="H3:L3"/>
    <mergeCell ref="W5:AA5"/>
    <mergeCell ref="W6:AA6"/>
    <mergeCell ref="W7:AA7"/>
    <mergeCell ref="AB6:AF6"/>
    <mergeCell ref="AG6:AK6"/>
    <mergeCell ref="AL6:AP6"/>
    <mergeCell ref="AG4:AK4"/>
    <mergeCell ref="AL4:AP4"/>
    <mergeCell ref="C4:G4"/>
    <mergeCell ref="H4:L4"/>
    <mergeCell ref="M4:Q4"/>
    <mergeCell ref="R4:V4"/>
    <mergeCell ref="W8:AA8"/>
    <mergeCell ref="AB8:AF8"/>
    <mergeCell ref="AG8:AK8"/>
    <mergeCell ref="AL8:AP8"/>
    <mergeCell ref="C8:G8"/>
    <mergeCell ref="H8:L8"/>
    <mergeCell ref="M8:Q8"/>
    <mergeCell ref="R8:V8"/>
    <mergeCell ref="R7:V7"/>
    <mergeCell ref="AB7:AF7"/>
    <mergeCell ref="AG7:AK7"/>
    <mergeCell ref="AL7:AP7"/>
    <mergeCell ref="A15:O15"/>
    <mergeCell ref="AD17:AU17"/>
    <mergeCell ref="AG16:AU16"/>
    <mergeCell ref="AD19:AL19"/>
    <mergeCell ref="AM19:AU19"/>
    <mergeCell ref="A3:B3"/>
    <mergeCell ref="M3:Q3"/>
    <mergeCell ref="R3:V3"/>
    <mergeCell ref="W3:AA3"/>
    <mergeCell ref="C9:G9"/>
    <mergeCell ref="U18:AC18"/>
    <mergeCell ref="C19:K19"/>
    <mergeCell ref="L19:T19"/>
    <mergeCell ref="U19:AC19"/>
    <mergeCell ref="AQ8:AU8"/>
    <mergeCell ref="AQ5:AU5"/>
    <mergeCell ref="C17:K18"/>
    <mergeCell ref="L17:AC17"/>
    <mergeCell ref="AD18:AL18"/>
    <mergeCell ref="AM18:AU18"/>
    <mergeCell ref="H9:L9"/>
    <mergeCell ref="M9:Q9"/>
    <mergeCell ref="R9:V9"/>
    <mergeCell ref="W9:AA9"/>
    <mergeCell ref="AM20:AU20"/>
    <mergeCell ref="AM21:AU21"/>
    <mergeCell ref="AQ3:AU3"/>
    <mergeCell ref="AQ4:AU4"/>
    <mergeCell ref="AQ9:AU9"/>
    <mergeCell ref="AG2:BO2"/>
    <mergeCell ref="AL3:AP3"/>
    <mergeCell ref="BK3:BO3"/>
    <mergeCell ref="AG3:AK3"/>
    <mergeCell ref="AG9:AK9"/>
    <mergeCell ref="AL9:AP9"/>
    <mergeCell ref="AD21:AL21"/>
    <mergeCell ref="AC13:AU13"/>
    <mergeCell ref="BK8:BO8"/>
    <mergeCell ref="BK4:BO4"/>
    <mergeCell ref="BK5:BO5"/>
    <mergeCell ref="BK9:BO9"/>
    <mergeCell ref="AB9:AF9"/>
    <mergeCell ref="BK6:BO6"/>
    <mergeCell ref="AQ6:AU6"/>
    <mergeCell ref="AQ7:AU7"/>
    <mergeCell ref="BK7:BO7"/>
    <mergeCell ref="AG5:AK5"/>
    <mergeCell ref="AL5:AP5"/>
    <mergeCell ref="A37:A39"/>
    <mergeCell ref="C37:K37"/>
    <mergeCell ref="L37:T37"/>
    <mergeCell ref="U37:AC37"/>
    <mergeCell ref="AD37:AL37"/>
    <mergeCell ref="A20:B20"/>
    <mergeCell ref="C20:K20"/>
    <mergeCell ref="L20:T20"/>
    <mergeCell ref="U20:AC20"/>
    <mergeCell ref="AD20:AL20"/>
    <mergeCell ref="C21:K21"/>
    <mergeCell ref="L21:T21"/>
    <mergeCell ref="U21:AC21"/>
    <mergeCell ref="AC22:AU22"/>
    <mergeCell ref="L32:T32"/>
    <mergeCell ref="U32:AC32"/>
    <mergeCell ref="C35:K35"/>
    <mergeCell ref="L35:T35"/>
    <mergeCell ref="A29:A31"/>
    <mergeCell ref="A33:A35"/>
    <mergeCell ref="C29:K29"/>
    <mergeCell ref="L29:T29"/>
    <mergeCell ref="AD30:AL30"/>
    <mergeCell ref="AD34:AL34"/>
    <mergeCell ref="AM37:AU37"/>
    <mergeCell ref="C38:K38"/>
    <mergeCell ref="L38:T38"/>
    <mergeCell ref="U38:AC38"/>
    <mergeCell ref="AD38:AL38"/>
    <mergeCell ref="AM38:AU38"/>
    <mergeCell ref="C36:K36"/>
    <mergeCell ref="L36:T36"/>
    <mergeCell ref="U36:AC36"/>
    <mergeCell ref="AD36:AL36"/>
    <mergeCell ref="AM36:AU36"/>
    <mergeCell ref="C39:K39"/>
    <mergeCell ref="L39:T39"/>
    <mergeCell ref="U39:AC39"/>
    <mergeCell ref="AD39:AL39"/>
    <mergeCell ref="AM39:AU39"/>
    <mergeCell ref="C40:K40"/>
    <mergeCell ref="L40:T40"/>
    <mergeCell ref="U40:AC40"/>
    <mergeCell ref="AD40:AL40"/>
    <mergeCell ref="AM40:AU40"/>
    <mergeCell ref="AM42:AU42"/>
    <mergeCell ref="C43:K43"/>
    <mergeCell ref="L43:T43"/>
    <mergeCell ref="U43:AC43"/>
    <mergeCell ref="AD43:AL43"/>
    <mergeCell ref="AM43:AU43"/>
    <mergeCell ref="A41:A43"/>
    <mergeCell ref="C41:K41"/>
    <mergeCell ref="L41:T41"/>
    <mergeCell ref="U41:AC41"/>
    <mergeCell ref="AD41:AL41"/>
    <mergeCell ref="AM41:AU41"/>
    <mergeCell ref="C42:K42"/>
    <mergeCell ref="L42:T42"/>
    <mergeCell ref="U42:AC42"/>
    <mergeCell ref="AD42:AL42"/>
  </mergeCells>
  <phoneticPr fontId="2"/>
  <printOptions horizontalCentered="1" verticalCentered="1"/>
  <pageMargins left="0.39370078740157483" right="0.39370078740157483" top="0.59055118110236227" bottom="0.59055118110236227" header="0.51181102362204722" footer="0.39370078740157483"/>
  <pageSetup paperSize="9" scale="56" orientation="portrait" blackAndWhite="1"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3"/>
  <sheetViews>
    <sheetView topLeftCell="H1" zoomScaleNormal="100" zoomScaleSheetLayoutView="85" workbookViewId="0">
      <selection activeCell="M17" sqref="M17"/>
    </sheetView>
  </sheetViews>
  <sheetFormatPr defaultRowHeight="17.25"/>
  <cols>
    <col min="1" max="1" width="3.3984375" style="295" customWidth="1"/>
    <col min="2" max="2" width="5.59765625" style="295" customWidth="1"/>
    <col min="3" max="11" width="10.19921875" style="295" customWidth="1"/>
    <col min="12" max="12" width="11.3984375" style="295" customWidth="1"/>
    <col min="13" max="13" width="11.3984375" style="295" bestFit="1" customWidth="1"/>
    <col min="14" max="16384" width="8.796875" style="295"/>
  </cols>
  <sheetData>
    <row r="1" spans="1:12" ht="19.5" thickBot="1">
      <c r="A1" s="419" t="s">
        <v>362</v>
      </c>
      <c r="B1" s="419"/>
      <c r="C1" s="419"/>
      <c r="D1" s="419"/>
      <c r="E1" s="419"/>
      <c r="F1" s="419"/>
      <c r="G1" s="419"/>
      <c r="H1" s="247"/>
      <c r="I1" s="448" t="s">
        <v>351</v>
      </c>
      <c r="J1" s="448"/>
      <c r="K1" s="448"/>
      <c r="L1" s="9"/>
    </row>
    <row r="2" spans="1:12" ht="17.25" customHeight="1">
      <c r="A2" s="611"/>
      <c r="B2" s="612"/>
      <c r="C2" s="612"/>
      <c r="D2" s="612"/>
      <c r="E2" s="613"/>
      <c r="F2" s="617" t="s">
        <v>53</v>
      </c>
      <c r="G2" s="618"/>
      <c r="H2" s="609" t="s">
        <v>1</v>
      </c>
      <c r="I2" s="621"/>
      <c r="J2" s="609" t="s">
        <v>0</v>
      </c>
      <c r="K2" s="610"/>
      <c r="L2" s="296"/>
    </row>
    <row r="3" spans="1:12" ht="17.25" customHeight="1" thickBot="1">
      <c r="A3" s="614"/>
      <c r="B3" s="615"/>
      <c r="C3" s="615"/>
      <c r="D3" s="615"/>
      <c r="E3" s="616"/>
      <c r="F3" s="619"/>
      <c r="G3" s="620"/>
      <c r="H3" s="258" t="s">
        <v>68</v>
      </c>
      <c r="I3" s="258" t="s">
        <v>69</v>
      </c>
      <c r="J3" s="258" t="s">
        <v>68</v>
      </c>
      <c r="K3" s="61" t="s">
        <v>69</v>
      </c>
    </row>
    <row r="4" spans="1:12" s="64" customFormat="1" ht="19.5" customHeight="1">
      <c r="A4" s="201"/>
      <c r="B4" s="622" t="s">
        <v>53</v>
      </c>
      <c r="C4" s="623"/>
      <c r="D4" s="623"/>
      <c r="E4" s="624"/>
      <c r="F4" s="607">
        <f>SUM(F5:G16)</f>
        <v>764413</v>
      </c>
      <c r="G4" s="608"/>
      <c r="H4" s="62">
        <f>SUM(H5:H16)</f>
        <v>340767</v>
      </c>
      <c r="I4" s="79">
        <f t="shared" ref="I4:I10" si="0">+H4/365</f>
        <v>933.60821917808221</v>
      </c>
      <c r="J4" s="62">
        <f>SUM(J5:J16)</f>
        <v>423646</v>
      </c>
      <c r="K4" s="42">
        <f t="shared" ref="K4:K10" si="1">+J4/244</f>
        <v>1736.2540983606557</v>
      </c>
      <c r="L4" s="63"/>
    </row>
    <row r="5" spans="1:12" s="78" customFormat="1" ht="19.5" customHeight="1">
      <c r="A5" s="200"/>
      <c r="B5" s="585" t="s">
        <v>78</v>
      </c>
      <c r="C5" s="602"/>
      <c r="D5" s="602"/>
      <c r="E5" s="603"/>
      <c r="F5" s="589">
        <v>29820</v>
      </c>
      <c r="G5" s="590"/>
      <c r="H5" s="11">
        <v>8563</v>
      </c>
      <c r="I5" s="42">
        <f t="shared" si="0"/>
        <v>23.460273972602739</v>
      </c>
      <c r="J5" s="11">
        <f t="shared" ref="J5:J14" si="2">F5-H5</f>
        <v>21257</v>
      </c>
      <c r="K5" s="42">
        <f t="shared" si="1"/>
        <v>87.118852459016395</v>
      </c>
      <c r="L5" s="198"/>
    </row>
    <row r="6" spans="1:12" s="78" customFormat="1" ht="19.5" customHeight="1">
      <c r="A6" s="598" t="s">
        <v>79</v>
      </c>
      <c r="B6" s="585" t="s">
        <v>80</v>
      </c>
      <c r="C6" s="602"/>
      <c r="D6" s="602"/>
      <c r="E6" s="603"/>
      <c r="F6" s="589">
        <v>89696</v>
      </c>
      <c r="G6" s="590"/>
      <c r="H6" s="11">
        <v>47634</v>
      </c>
      <c r="I6" s="42">
        <f t="shared" si="0"/>
        <v>130.50410958904109</v>
      </c>
      <c r="J6" s="11">
        <f t="shared" si="2"/>
        <v>42062</v>
      </c>
      <c r="K6" s="42">
        <f t="shared" si="1"/>
        <v>172.38524590163934</v>
      </c>
      <c r="L6" s="198"/>
    </row>
    <row r="7" spans="1:12" s="78" customFormat="1" ht="19.5" customHeight="1">
      <c r="A7" s="598"/>
      <c r="B7" s="585" t="s">
        <v>81</v>
      </c>
      <c r="C7" s="602"/>
      <c r="D7" s="602"/>
      <c r="E7" s="603"/>
      <c r="F7" s="589">
        <v>8808</v>
      </c>
      <c r="G7" s="590"/>
      <c r="H7" s="11">
        <v>6645</v>
      </c>
      <c r="I7" s="42">
        <f t="shared" si="0"/>
        <v>18.205479452054796</v>
      </c>
      <c r="J7" s="11">
        <f t="shared" si="2"/>
        <v>2163</v>
      </c>
      <c r="K7" s="42">
        <f t="shared" si="1"/>
        <v>8.8647540983606561</v>
      </c>
      <c r="L7" s="198"/>
    </row>
    <row r="8" spans="1:12" s="78" customFormat="1" ht="19.5" customHeight="1">
      <c r="A8" s="598"/>
      <c r="B8" s="585" t="s">
        <v>82</v>
      </c>
      <c r="C8" s="602"/>
      <c r="D8" s="602"/>
      <c r="E8" s="603"/>
      <c r="F8" s="589">
        <v>372637</v>
      </c>
      <c r="G8" s="590"/>
      <c r="H8" s="11">
        <v>156740</v>
      </c>
      <c r="I8" s="42">
        <f t="shared" si="0"/>
        <v>429.42465753424659</v>
      </c>
      <c r="J8" s="11">
        <f t="shared" si="2"/>
        <v>215897</v>
      </c>
      <c r="K8" s="42">
        <f t="shared" si="1"/>
        <v>884.82377049180332</v>
      </c>
      <c r="L8" s="198"/>
    </row>
    <row r="9" spans="1:12" s="78" customFormat="1" ht="19.5" customHeight="1">
      <c r="A9" s="598"/>
      <c r="B9" s="585" t="s">
        <v>83</v>
      </c>
      <c r="C9" s="602"/>
      <c r="D9" s="602"/>
      <c r="E9" s="603"/>
      <c r="F9" s="589">
        <v>186583</v>
      </c>
      <c r="G9" s="590"/>
      <c r="H9" s="11">
        <v>69053</v>
      </c>
      <c r="I9" s="42">
        <f t="shared" si="0"/>
        <v>189.186301369863</v>
      </c>
      <c r="J9" s="11">
        <f t="shared" si="2"/>
        <v>117530</v>
      </c>
      <c r="K9" s="42">
        <f t="shared" si="1"/>
        <v>481.68032786885249</v>
      </c>
      <c r="L9" s="198"/>
    </row>
    <row r="10" spans="1:12" s="78" customFormat="1" ht="19.5" customHeight="1">
      <c r="A10" s="199">
        <v>26</v>
      </c>
      <c r="B10" s="585" t="s">
        <v>84</v>
      </c>
      <c r="C10" s="602"/>
      <c r="D10" s="602"/>
      <c r="E10" s="603"/>
      <c r="F10" s="589">
        <v>18721</v>
      </c>
      <c r="G10" s="590"/>
      <c r="H10" s="11">
        <v>11886</v>
      </c>
      <c r="I10" s="42">
        <f t="shared" si="0"/>
        <v>32.564383561643837</v>
      </c>
      <c r="J10" s="11">
        <f t="shared" si="2"/>
        <v>6835</v>
      </c>
      <c r="K10" s="42">
        <f t="shared" si="1"/>
        <v>28.012295081967213</v>
      </c>
      <c r="L10" s="198"/>
    </row>
    <row r="11" spans="1:12" s="78" customFormat="1" ht="19.5" customHeight="1">
      <c r="A11" s="584" t="s">
        <v>85</v>
      </c>
      <c r="B11" s="585" t="s">
        <v>86</v>
      </c>
      <c r="C11" s="602"/>
      <c r="D11" s="602"/>
      <c r="E11" s="603"/>
      <c r="F11" s="589">
        <v>4</v>
      </c>
      <c r="G11" s="590"/>
      <c r="H11" s="65">
        <v>4</v>
      </c>
      <c r="I11" s="66" t="s">
        <v>361</v>
      </c>
      <c r="J11" s="65">
        <f t="shared" si="2"/>
        <v>0</v>
      </c>
      <c r="K11" s="170" t="s">
        <v>331</v>
      </c>
      <c r="L11" s="198"/>
    </row>
    <row r="12" spans="1:12" s="78" customFormat="1" ht="19.5" customHeight="1">
      <c r="A12" s="584"/>
      <c r="B12" s="585" t="s">
        <v>87</v>
      </c>
      <c r="C12" s="602"/>
      <c r="D12" s="602"/>
      <c r="E12" s="603"/>
      <c r="F12" s="589">
        <v>24181</v>
      </c>
      <c r="G12" s="590"/>
      <c r="H12" s="11">
        <v>6279</v>
      </c>
      <c r="I12" s="42">
        <f>+H12/365</f>
        <v>17.202739726027396</v>
      </c>
      <c r="J12" s="11">
        <f t="shared" si="2"/>
        <v>17902</v>
      </c>
      <c r="K12" s="42">
        <f>+J12/244</f>
        <v>73.368852459016395</v>
      </c>
      <c r="L12" s="198"/>
    </row>
    <row r="13" spans="1:12" s="78" customFormat="1" ht="19.5" customHeight="1">
      <c r="A13" s="584"/>
      <c r="B13" s="585" t="s">
        <v>88</v>
      </c>
      <c r="C13" s="602"/>
      <c r="D13" s="602"/>
      <c r="E13" s="603"/>
      <c r="F13" s="589">
        <v>3398</v>
      </c>
      <c r="G13" s="590"/>
      <c r="H13" s="11">
        <v>3398</v>
      </c>
      <c r="I13" s="42">
        <f>+H13/365</f>
        <v>9.3095890410958901</v>
      </c>
      <c r="J13" s="65">
        <f t="shared" si="2"/>
        <v>0</v>
      </c>
      <c r="K13" s="170" t="s">
        <v>331</v>
      </c>
      <c r="L13" s="198"/>
    </row>
    <row r="14" spans="1:12" s="78" customFormat="1" ht="19.5" customHeight="1">
      <c r="A14" s="584"/>
      <c r="B14" s="585" t="s">
        <v>89</v>
      </c>
      <c r="C14" s="602"/>
      <c r="D14" s="602"/>
      <c r="E14" s="603"/>
      <c r="F14" s="589">
        <v>30565</v>
      </c>
      <c r="G14" s="590"/>
      <c r="H14" s="11">
        <v>30565</v>
      </c>
      <c r="I14" s="42">
        <f>+H14/365</f>
        <v>83.739726027397253</v>
      </c>
      <c r="J14" s="65">
        <f t="shared" si="2"/>
        <v>0</v>
      </c>
      <c r="K14" s="170" t="s">
        <v>331</v>
      </c>
      <c r="L14" s="198"/>
    </row>
    <row r="15" spans="1:12" s="78" customFormat="1" ht="19.5" customHeight="1">
      <c r="A15" s="161"/>
      <c r="B15" s="585" t="s">
        <v>90</v>
      </c>
      <c r="C15" s="602"/>
      <c r="D15" s="602"/>
      <c r="E15" s="603"/>
      <c r="F15" s="588" t="s">
        <v>112</v>
      </c>
      <c r="G15" s="425"/>
      <c r="H15" s="65" t="s">
        <v>331</v>
      </c>
      <c r="I15" s="65" t="s">
        <v>331</v>
      </c>
      <c r="J15" s="65">
        <v>0</v>
      </c>
      <c r="K15" s="170" t="s">
        <v>331</v>
      </c>
      <c r="L15" s="198"/>
    </row>
    <row r="16" spans="1:12" s="78" customFormat="1" ht="19.5" customHeight="1">
      <c r="A16" s="161"/>
      <c r="B16" s="585" t="s">
        <v>91</v>
      </c>
      <c r="C16" s="602"/>
      <c r="D16" s="602"/>
      <c r="E16" s="603"/>
      <c r="F16" s="588" t="s">
        <v>112</v>
      </c>
      <c r="G16" s="425"/>
      <c r="H16" s="65" t="s">
        <v>331</v>
      </c>
      <c r="I16" s="65" t="s">
        <v>331</v>
      </c>
      <c r="J16" s="65">
        <v>0</v>
      </c>
      <c r="K16" s="170" t="s">
        <v>331</v>
      </c>
      <c r="L16" s="198"/>
    </row>
    <row r="17" spans="1:12" s="78" customFormat="1" ht="19.5" customHeight="1">
      <c r="A17" s="161"/>
      <c r="B17" s="585" t="s">
        <v>92</v>
      </c>
      <c r="C17" s="602"/>
      <c r="D17" s="602"/>
      <c r="E17" s="603"/>
      <c r="F17" s="589">
        <v>3240</v>
      </c>
      <c r="G17" s="590"/>
      <c r="H17" s="11">
        <v>3240</v>
      </c>
      <c r="I17" s="42">
        <f>+H17/365</f>
        <v>8.8767123287671232</v>
      </c>
      <c r="J17" s="65">
        <f>F17-H17</f>
        <v>0</v>
      </c>
      <c r="K17" s="170" t="s">
        <v>331</v>
      </c>
      <c r="L17" s="198"/>
    </row>
    <row r="18" spans="1:12" s="78" customFormat="1" ht="19.5" customHeight="1" thickBot="1">
      <c r="A18" s="162"/>
      <c r="B18" s="593" t="s">
        <v>93</v>
      </c>
      <c r="C18" s="600"/>
      <c r="D18" s="600"/>
      <c r="E18" s="601"/>
      <c r="F18" s="596">
        <v>298</v>
      </c>
      <c r="G18" s="597"/>
      <c r="H18" s="26">
        <v>298</v>
      </c>
      <c r="I18" s="80">
        <f>+H18/365</f>
        <v>0.81643835616438354</v>
      </c>
      <c r="J18" s="67">
        <f>F18-H18</f>
        <v>0</v>
      </c>
      <c r="K18" s="174" t="s">
        <v>331</v>
      </c>
      <c r="L18" s="198"/>
    </row>
    <row r="19" spans="1:12" s="64" customFormat="1" ht="19.5" customHeight="1">
      <c r="A19" s="201"/>
      <c r="B19" s="604" t="s">
        <v>53</v>
      </c>
      <c r="C19" s="605"/>
      <c r="D19" s="605"/>
      <c r="E19" s="606"/>
      <c r="F19" s="607">
        <f>SUM(F20:G30)</f>
        <v>943631</v>
      </c>
      <c r="G19" s="608"/>
      <c r="H19" s="62">
        <f>SUM(H20:H30)</f>
        <v>470945</v>
      </c>
      <c r="I19" s="79">
        <f t="shared" ref="I19:I28" si="3">+H19/366</f>
        <v>1286.7349726775956</v>
      </c>
      <c r="J19" s="62">
        <f>SUM(J20:J30)</f>
        <v>472686</v>
      </c>
      <c r="K19" s="42">
        <f t="shared" ref="K19:K25" si="4">+J19/243</f>
        <v>1945.2098765432099</v>
      </c>
      <c r="L19" s="63"/>
    </row>
    <row r="20" spans="1:12" s="78" customFormat="1" ht="19.5" customHeight="1">
      <c r="A20" s="200"/>
      <c r="B20" s="585" t="s">
        <v>78</v>
      </c>
      <c r="C20" s="586"/>
      <c r="D20" s="586"/>
      <c r="E20" s="587"/>
      <c r="F20" s="589">
        <f t="shared" ref="F20:F28" si="5">H20+J20</f>
        <v>33243</v>
      </c>
      <c r="G20" s="590"/>
      <c r="H20" s="11">
        <v>10359</v>
      </c>
      <c r="I20" s="42">
        <f t="shared" si="3"/>
        <v>28.303278688524589</v>
      </c>
      <c r="J20" s="11">
        <v>22884</v>
      </c>
      <c r="K20" s="42">
        <f t="shared" si="4"/>
        <v>94.172839506172835</v>
      </c>
      <c r="L20" s="198"/>
    </row>
    <row r="21" spans="1:12" s="78" customFormat="1" ht="19.5" customHeight="1">
      <c r="A21" s="598" t="s">
        <v>79</v>
      </c>
      <c r="B21" s="585" t="s">
        <v>80</v>
      </c>
      <c r="C21" s="586"/>
      <c r="D21" s="586"/>
      <c r="E21" s="587"/>
      <c r="F21" s="589">
        <f t="shared" si="5"/>
        <v>117781</v>
      </c>
      <c r="G21" s="590"/>
      <c r="H21" s="11">
        <v>70793</v>
      </c>
      <c r="I21" s="42">
        <f t="shared" si="3"/>
        <v>193.42349726775956</v>
      </c>
      <c r="J21" s="11">
        <v>46988</v>
      </c>
      <c r="K21" s="42">
        <f t="shared" si="4"/>
        <v>193.36625514403292</v>
      </c>
      <c r="L21" s="198"/>
    </row>
    <row r="22" spans="1:12" s="78" customFormat="1" ht="18" customHeight="1">
      <c r="A22" s="598"/>
      <c r="B22" s="585" t="s">
        <v>81</v>
      </c>
      <c r="C22" s="586"/>
      <c r="D22" s="586"/>
      <c r="E22" s="587"/>
      <c r="F22" s="589">
        <f t="shared" si="5"/>
        <v>13602</v>
      </c>
      <c r="G22" s="590"/>
      <c r="H22" s="11">
        <v>10188</v>
      </c>
      <c r="I22" s="42">
        <f t="shared" si="3"/>
        <v>27.83606557377049</v>
      </c>
      <c r="J22" s="11">
        <v>3414</v>
      </c>
      <c r="K22" s="42">
        <f t="shared" si="4"/>
        <v>14.049382716049383</v>
      </c>
      <c r="L22" s="198"/>
    </row>
    <row r="23" spans="1:12" s="78" customFormat="1" ht="19.5" customHeight="1">
      <c r="A23" s="598"/>
      <c r="B23" s="585" t="s">
        <v>243</v>
      </c>
      <c r="C23" s="586"/>
      <c r="D23" s="586"/>
      <c r="E23" s="587"/>
      <c r="F23" s="589">
        <f t="shared" si="5"/>
        <v>468203</v>
      </c>
      <c r="G23" s="590"/>
      <c r="H23" s="11">
        <v>225742</v>
      </c>
      <c r="I23" s="42">
        <f t="shared" si="3"/>
        <v>616.78142076502729</v>
      </c>
      <c r="J23" s="11">
        <v>242461</v>
      </c>
      <c r="K23" s="42">
        <f t="shared" si="4"/>
        <v>997.7818930041152</v>
      </c>
      <c r="L23" s="198"/>
    </row>
    <row r="24" spans="1:12" s="78" customFormat="1" ht="19.5" customHeight="1">
      <c r="A24" s="598"/>
      <c r="B24" s="585" t="s">
        <v>242</v>
      </c>
      <c r="C24" s="586"/>
      <c r="D24" s="586"/>
      <c r="E24" s="587"/>
      <c r="F24" s="589">
        <f t="shared" si="5"/>
        <v>283419</v>
      </c>
      <c r="G24" s="590"/>
      <c r="H24" s="11">
        <v>134085</v>
      </c>
      <c r="I24" s="42">
        <f t="shared" si="3"/>
        <v>366.35245901639342</v>
      </c>
      <c r="J24" s="11">
        <v>149334</v>
      </c>
      <c r="K24" s="42">
        <f t="shared" si="4"/>
        <v>614.54320987654319</v>
      </c>
      <c r="L24" s="198"/>
    </row>
    <row r="25" spans="1:12" s="78" customFormat="1" ht="19.5" customHeight="1">
      <c r="A25" s="199">
        <v>27</v>
      </c>
      <c r="B25" s="585" t="s">
        <v>84</v>
      </c>
      <c r="C25" s="586"/>
      <c r="D25" s="586"/>
      <c r="E25" s="587"/>
      <c r="F25" s="589">
        <f t="shared" si="5"/>
        <v>22746</v>
      </c>
      <c r="G25" s="590"/>
      <c r="H25" s="11">
        <v>15249</v>
      </c>
      <c r="I25" s="42">
        <f t="shared" si="3"/>
        <v>41.66393442622951</v>
      </c>
      <c r="J25" s="11">
        <v>7497</v>
      </c>
      <c r="K25" s="42">
        <f t="shared" si="4"/>
        <v>30.851851851851851</v>
      </c>
      <c r="L25" s="198"/>
    </row>
    <row r="26" spans="1:12" s="78" customFormat="1" ht="19.5" customHeight="1">
      <c r="A26" s="584" t="s">
        <v>85</v>
      </c>
      <c r="B26" s="585" t="s">
        <v>86</v>
      </c>
      <c r="C26" s="586"/>
      <c r="D26" s="586"/>
      <c r="E26" s="587"/>
      <c r="F26" s="589">
        <f t="shared" si="5"/>
        <v>2</v>
      </c>
      <c r="G26" s="590"/>
      <c r="H26" s="65">
        <v>2</v>
      </c>
      <c r="I26" s="42">
        <f t="shared" si="3"/>
        <v>5.4644808743169399E-3</v>
      </c>
      <c r="J26" s="65">
        <v>0</v>
      </c>
      <c r="K26" s="170" t="s">
        <v>331</v>
      </c>
      <c r="L26" s="198"/>
    </row>
    <row r="27" spans="1:12" s="78" customFormat="1" ht="19.5" customHeight="1">
      <c r="A27" s="584"/>
      <c r="B27" s="585" t="s">
        <v>87</v>
      </c>
      <c r="C27" s="586"/>
      <c r="D27" s="586"/>
      <c r="E27" s="587"/>
      <c r="F27" s="589">
        <f t="shared" si="5"/>
        <v>221</v>
      </c>
      <c r="G27" s="590"/>
      <c r="H27" s="11">
        <v>113</v>
      </c>
      <c r="I27" s="42">
        <f t="shared" si="3"/>
        <v>0.30874316939890711</v>
      </c>
      <c r="J27" s="11">
        <v>108</v>
      </c>
      <c r="K27" s="42">
        <f>+J27/243</f>
        <v>0.44444444444444442</v>
      </c>
      <c r="L27" s="198"/>
    </row>
    <row r="28" spans="1:12" s="78" customFormat="1" ht="21.75" customHeight="1">
      <c r="A28" s="584"/>
      <c r="B28" s="585" t="s">
        <v>88</v>
      </c>
      <c r="C28" s="586"/>
      <c r="D28" s="586"/>
      <c r="E28" s="587"/>
      <c r="F28" s="589">
        <f t="shared" si="5"/>
        <v>4414</v>
      </c>
      <c r="G28" s="590"/>
      <c r="H28" s="11">
        <v>4414</v>
      </c>
      <c r="I28" s="42">
        <f t="shared" si="3"/>
        <v>12.060109289617486</v>
      </c>
      <c r="J28" s="65">
        <v>0</v>
      </c>
      <c r="K28" s="170" t="s">
        <v>331</v>
      </c>
      <c r="L28" s="198"/>
    </row>
    <row r="29" spans="1:12" s="78" customFormat="1" ht="19.5" customHeight="1">
      <c r="A29" s="584"/>
      <c r="B29" s="585" t="s">
        <v>90</v>
      </c>
      <c r="C29" s="586"/>
      <c r="D29" s="586"/>
      <c r="E29" s="587"/>
      <c r="F29" s="588" t="s">
        <v>112</v>
      </c>
      <c r="G29" s="425"/>
      <c r="H29" s="65">
        <v>0</v>
      </c>
      <c r="I29" s="65">
        <v>0</v>
      </c>
      <c r="J29" s="65">
        <v>0</v>
      </c>
      <c r="K29" s="170" t="s">
        <v>331</v>
      </c>
      <c r="L29" s="198"/>
    </row>
    <row r="30" spans="1:12" s="78" customFormat="1" ht="19.5" customHeight="1">
      <c r="A30" s="161"/>
      <c r="B30" s="585" t="s">
        <v>91</v>
      </c>
      <c r="C30" s="586"/>
      <c r="D30" s="586"/>
      <c r="E30" s="587"/>
      <c r="F30" s="588" t="s">
        <v>112</v>
      </c>
      <c r="G30" s="425"/>
      <c r="H30" s="65">
        <v>0</v>
      </c>
      <c r="I30" s="65">
        <v>0</v>
      </c>
      <c r="J30" s="65">
        <v>0</v>
      </c>
      <c r="K30" s="170" t="s">
        <v>331</v>
      </c>
      <c r="L30" s="198"/>
    </row>
    <row r="31" spans="1:12" s="78" customFormat="1" ht="19.5" customHeight="1">
      <c r="A31" s="161"/>
      <c r="B31" s="585" t="s">
        <v>92</v>
      </c>
      <c r="C31" s="586"/>
      <c r="D31" s="586"/>
      <c r="E31" s="587"/>
      <c r="F31" s="589">
        <f>H31+J31</f>
        <v>4919</v>
      </c>
      <c r="G31" s="590"/>
      <c r="H31" s="11">
        <v>4919</v>
      </c>
      <c r="I31" s="42">
        <f t="shared" ref="I31:I42" si="6">+H31/366</f>
        <v>13.439890710382514</v>
      </c>
      <c r="J31" s="65">
        <v>0</v>
      </c>
      <c r="K31" s="170" t="s">
        <v>331</v>
      </c>
      <c r="L31" s="198"/>
    </row>
    <row r="32" spans="1:12" s="78" customFormat="1" ht="19.5" customHeight="1" thickBot="1">
      <c r="A32" s="162"/>
      <c r="B32" s="593" t="s">
        <v>93</v>
      </c>
      <c r="C32" s="594"/>
      <c r="D32" s="594"/>
      <c r="E32" s="595"/>
      <c r="F32" s="596">
        <f>H32+J32</f>
        <v>336</v>
      </c>
      <c r="G32" s="597"/>
      <c r="H32" s="26">
        <v>336</v>
      </c>
      <c r="I32" s="80">
        <f t="shared" si="6"/>
        <v>0.91803278688524592</v>
      </c>
      <c r="J32" s="67">
        <v>0</v>
      </c>
      <c r="K32" s="174" t="s">
        <v>331</v>
      </c>
      <c r="L32" s="198"/>
    </row>
    <row r="33" spans="1:14" s="64" customFormat="1" ht="19.5" customHeight="1">
      <c r="A33" s="379"/>
      <c r="B33" s="604" t="s">
        <v>53</v>
      </c>
      <c r="C33" s="605"/>
      <c r="D33" s="605"/>
      <c r="E33" s="606"/>
      <c r="F33" s="607">
        <f>SUM(F34:G44)</f>
        <v>1060187</v>
      </c>
      <c r="G33" s="608"/>
      <c r="H33" s="62">
        <f>SUM(H34:H44)</f>
        <v>537570</v>
      </c>
      <c r="I33" s="79">
        <f t="shared" si="6"/>
        <v>1468.7704918032787</v>
      </c>
      <c r="J33" s="62">
        <f>SUM(J34:J44)</f>
        <v>522617</v>
      </c>
      <c r="K33" s="42">
        <f t="shared" ref="K33:K39" si="7">+J33/243</f>
        <v>2150.687242798354</v>
      </c>
      <c r="L33" s="63"/>
    </row>
    <row r="34" spans="1:14" s="78" customFormat="1" ht="19.5" customHeight="1">
      <c r="A34" s="378"/>
      <c r="B34" s="585" t="s">
        <v>78</v>
      </c>
      <c r="C34" s="586"/>
      <c r="D34" s="586"/>
      <c r="E34" s="587"/>
      <c r="F34" s="589">
        <f t="shared" ref="F34:F42" si="8">H34+J34</f>
        <v>32397</v>
      </c>
      <c r="G34" s="590"/>
      <c r="H34" s="11">
        <v>9997</v>
      </c>
      <c r="I34" s="42">
        <f t="shared" si="6"/>
        <v>27.314207650273225</v>
      </c>
      <c r="J34" s="11">
        <v>22400</v>
      </c>
      <c r="K34" s="42">
        <f t="shared" si="7"/>
        <v>92.181069958847743</v>
      </c>
      <c r="L34" s="198"/>
    </row>
    <row r="35" spans="1:14" s="78" customFormat="1" ht="19.5" customHeight="1">
      <c r="A35" s="599" t="s">
        <v>79</v>
      </c>
      <c r="B35" s="585" t="s">
        <v>80</v>
      </c>
      <c r="C35" s="586"/>
      <c r="D35" s="586"/>
      <c r="E35" s="587"/>
      <c r="F35" s="589">
        <f t="shared" si="8"/>
        <v>128138</v>
      </c>
      <c r="G35" s="590"/>
      <c r="H35" s="11">
        <v>76259</v>
      </c>
      <c r="I35" s="42">
        <f t="shared" si="6"/>
        <v>208.35792349726776</v>
      </c>
      <c r="J35" s="11">
        <v>51879</v>
      </c>
      <c r="K35" s="42">
        <f t="shared" si="7"/>
        <v>213.49382716049382</v>
      </c>
      <c r="L35" s="198"/>
    </row>
    <row r="36" spans="1:14" s="78" customFormat="1" ht="19.5" customHeight="1">
      <c r="A36" s="599"/>
      <c r="B36" s="585" t="s">
        <v>81</v>
      </c>
      <c r="C36" s="586"/>
      <c r="D36" s="586"/>
      <c r="E36" s="587"/>
      <c r="F36" s="589">
        <f t="shared" si="8"/>
        <v>15721</v>
      </c>
      <c r="G36" s="590"/>
      <c r="H36" s="11">
        <v>11668</v>
      </c>
      <c r="I36" s="42">
        <f t="shared" si="6"/>
        <v>31.879781420765028</v>
      </c>
      <c r="J36" s="11">
        <v>4053</v>
      </c>
      <c r="K36" s="42">
        <f t="shared" si="7"/>
        <v>16.679012345679013</v>
      </c>
      <c r="L36" s="198"/>
    </row>
    <row r="37" spans="1:14" s="78" customFormat="1" ht="19.5" customHeight="1">
      <c r="A37" s="599"/>
      <c r="B37" s="585" t="s">
        <v>243</v>
      </c>
      <c r="C37" s="586"/>
      <c r="D37" s="586"/>
      <c r="E37" s="587"/>
      <c r="F37" s="589">
        <f t="shared" si="8"/>
        <v>507928</v>
      </c>
      <c r="G37" s="590"/>
      <c r="H37" s="11">
        <v>250811</v>
      </c>
      <c r="I37" s="42">
        <f t="shared" si="6"/>
        <v>685.27595628415304</v>
      </c>
      <c r="J37" s="11">
        <v>257117</v>
      </c>
      <c r="K37" s="42">
        <f t="shared" si="7"/>
        <v>1058.0946502057614</v>
      </c>
      <c r="L37" s="198"/>
    </row>
    <row r="38" spans="1:14" s="78" customFormat="1" ht="19.5" customHeight="1">
      <c r="A38" s="599"/>
      <c r="B38" s="585" t="s">
        <v>242</v>
      </c>
      <c r="C38" s="586"/>
      <c r="D38" s="586"/>
      <c r="E38" s="587"/>
      <c r="F38" s="589">
        <f t="shared" si="8"/>
        <v>317423</v>
      </c>
      <c r="G38" s="590"/>
      <c r="H38" s="11">
        <v>154969</v>
      </c>
      <c r="I38" s="42">
        <f t="shared" si="6"/>
        <v>423.41256830601094</v>
      </c>
      <c r="J38" s="11">
        <v>162454</v>
      </c>
      <c r="K38" s="42">
        <f t="shared" si="7"/>
        <v>668.53497942386832</v>
      </c>
      <c r="L38" s="198"/>
    </row>
    <row r="39" spans="1:14" s="78" customFormat="1" ht="19.5" customHeight="1">
      <c r="A39" s="377">
        <v>28</v>
      </c>
      <c r="B39" s="585" t="s">
        <v>84</v>
      </c>
      <c r="C39" s="586"/>
      <c r="D39" s="586"/>
      <c r="E39" s="587"/>
      <c r="F39" s="589">
        <f t="shared" si="8"/>
        <v>23697</v>
      </c>
      <c r="G39" s="590"/>
      <c r="H39" s="11">
        <v>16330</v>
      </c>
      <c r="I39" s="42">
        <f t="shared" si="6"/>
        <v>44.617486338797811</v>
      </c>
      <c r="J39" s="11">
        <v>7367</v>
      </c>
      <c r="K39" s="42">
        <f t="shared" si="7"/>
        <v>30.31687242798354</v>
      </c>
      <c r="L39" s="198"/>
    </row>
    <row r="40" spans="1:14" s="78" customFormat="1" ht="19.5" customHeight="1">
      <c r="A40" s="647" t="s">
        <v>85</v>
      </c>
      <c r="B40" s="585" t="s">
        <v>86</v>
      </c>
      <c r="C40" s="586"/>
      <c r="D40" s="586"/>
      <c r="E40" s="587"/>
      <c r="F40" s="589">
        <f t="shared" si="8"/>
        <v>2</v>
      </c>
      <c r="G40" s="590"/>
      <c r="H40" s="65">
        <v>2</v>
      </c>
      <c r="I40" s="42">
        <f t="shared" si="6"/>
        <v>5.4644808743169399E-3</v>
      </c>
      <c r="J40" s="65">
        <v>0</v>
      </c>
      <c r="K40" s="170" t="s">
        <v>331</v>
      </c>
      <c r="L40" s="198"/>
    </row>
    <row r="41" spans="1:14" s="78" customFormat="1" ht="19.5" customHeight="1">
      <c r="A41" s="647"/>
      <c r="B41" s="585" t="s">
        <v>87</v>
      </c>
      <c r="C41" s="586"/>
      <c r="D41" s="586"/>
      <c r="E41" s="587"/>
      <c r="F41" s="589">
        <f t="shared" si="8"/>
        <v>31159</v>
      </c>
      <c r="G41" s="590"/>
      <c r="H41" s="11">
        <v>13812</v>
      </c>
      <c r="I41" s="42">
        <f t="shared" si="6"/>
        <v>37.73770491803279</v>
      </c>
      <c r="J41" s="11">
        <v>17347</v>
      </c>
      <c r="K41" s="42">
        <f>+J41/243</f>
        <v>71.386831275720169</v>
      </c>
      <c r="L41" s="198"/>
    </row>
    <row r="42" spans="1:14" s="78" customFormat="1" ht="19.5" customHeight="1">
      <c r="A42" s="647"/>
      <c r="B42" s="585" t="s">
        <v>88</v>
      </c>
      <c r="C42" s="586"/>
      <c r="D42" s="586"/>
      <c r="E42" s="587"/>
      <c r="F42" s="589">
        <f t="shared" si="8"/>
        <v>3722</v>
      </c>
      <c r="G42" s="590"/>
      <c r="H42" s="11">
        <v>3722</v>
      </c>
      <c r="I42" s="42">
        <f t="shared" si="6"/>
        <v>10.169398907103826</v>
      </c>
      <c r="J42" s="65">
        <v>0</v>
      </c>
      <c r="K42" s="170" t="s">
        <v>331</v>
      </c>
      <c r="L42" s="198"/>
    </row>
    <row r="43" spans="1:14" s="78" customFormat="1" ht="19.5" customHeight="1">
      <c r="A43" s="375"/>
      <c r="B43" s="585" t="s">
        <v>90</v>
      </c>
      <c r="C43" s="586"/>
      <c r="D43" s="586"/>
      <c r="E43" s="587"/>
      <c r="F43" s="588" t="s">
        <v>112</v>
      </c>
      <c r="G43" s="425"/>
      <c r="H43" s="376" t="s">
        <v>331</v>
      </c>
      <c r="I43" s="376" t="s">
        <v>331</v>
      </c>
      <c r="J43" s="376" t="s">
        <v>331</v>
      </c>
      <c r="K43" s="170" t="s">
        <v>331</v>
      </c>
      <c r="L43" s="198"/>
    </row>
    <row r="44" spans="1:14" s="78" customFormat="1" ht="19.5" customHeight="1">
      <c r="A44" s="375"/>
      <c r="B44" s="585" t="s">
        <v>91</v>
      </c>
      <c r="C44" s="586"/>
      <c r="D44" s="586"/>
      <c r="E44" s="587"/>
      <c r="F44" s="588" t="s">
        <v>112</v>
      </c>
      <c r="G44" s="425"/>
      <c r="H44" s="376" t="s">
        <v>331</v>
      </c>
      <c r="I44" s="376" t="s">
        <v>331</v>
      </c>
      <c r="J44" s="376" t="s">
        <v>331</v>
      </c>
      <c r="K44" s="170" t="s">
        <v>331</v>
      </c>
      <c r="L44" s="198"/>
    </row>
    <row r="45" spans="1:14" s="78" customFormat="1" ht="19.5" customHeight="1">
      <c r="A45" s="375"/>
      <c r="B45" s="585" t="s">
        <v>92</v>
      </c>
      <c r="C45" s="586"/>
      <c r="D45" s="586"/>
      <c r="E45" s="587"/>
      <c r="F45" s="589">
        <f>H45+J45</f>
        <v>5883</v>
      </c>
      <c r="G45" s="590"/>
      <c r="H45" s="11">
        <v>5883</v>
      </c>
      <c r="I45" s="42">
        <f>+H45/366</f>
        <v>16.07377049180328</v>
      </c>
      <c r="J45" s="65">
        <v>0</v>
      </c>
      <c r="K45" s="170" t="s">
        <v>331</v>
      </c>
      <c r="L45" s="198"/>
    </row>
    <row r="46" spans="1:14" s="78" customFormat="1" ht="19.5" customHeight="1" thickBot="1">
      <c r="A46" s="374"/>
      <c r="B46" s="593" t="s">
        <v>93</v>
      </c>
      <c r="C46" s="594"/>
      <c r="D46" s="594"/>
      <c r="E46" s="595"/>
      <c r="F46" s="596">
        <f>H46+J46</f>
        <v>370</v>
      </c>
      <c r="G46" s="597"/>
      <c r="H46" s="26">
        <v>370</v>
      </c>
      <c r="I46" s="80">
        <f>+H46/366</f>
        <v>1.0109289617486339</v>
      </c>
      <c r="J46" s="67">
        <v>0</v>
      </c>
      <c r="K46" s="174" t="s">
        <v>331</v>
      </c>
      <c r="L46" s="198"/>
    </row>
    <row r="47" spans="1:14" ht="24" customHeight="1">
      <c r="F47" s="373"/>
      <c r="G47" s="373"/>
      <c r="H47" s="372"/>
      <c r="I47" s="68"/>
      <c r="J47" s="69"/>
      <c r="K47" s="69"/>
      <c r="L47" s="69"/>
    </row>
    <row r="48" spans="1:14" ht="18.75">
      <c r="A48" s="419" t="s">
        <v>94</v>
      </c>
      <c r="B48" s="419"/>
      <c r="C48" s="419"/>
      <c r="D48" s="419"/>
      <c r="E48" s="70"/>
      <c r="F48" s="71"/>
      <c r="G48" s="72"/>
      <c r="H48" s="70"/>
      <c r="I48" s="73"/>
      <c r="J48" s="70"/>
      <c r="K48" s="70"/>
      <c r="L48" s="70"/>
      <c r="M48" s="296"/>
      <c r="N48" s="296"/>
    </row>
    <row r="49" spans="1:20" ht="18" thickBot="1">
      <c r="A49" s="158" t="s">
        <v>360</v>
      </c>
      <c r="B49" s="111"/>
      <c r="C49" s="111"/>
      <c r="D49" s="111"/>
      <c r="E49" s="111"/>
      <c r="F49" s="111"/>
      <c r="G49" s="111"/>
      <c r="H49" s="111"/>
      <c r="I49" s="448" t="str">
        <f>+I1</f>
        <v>平成26年度～平成28年度</v>
      </c>
      <c r="J49" s="448"/>
      <c r="K49" s="448"/>
      <c r="L49" s="9"/>
    </row>
    <row r="50" spans="1:20" ht="17.25" customHeight="1">
      <c r="A50" s="612"/>
      <c r="B50" s="612"/>
      <c r="C50" s="613"/>
      <c r="D50" s="631" t="s">
        <v>359</v>
      </c>
      <c r="E50" s="627" t="s">
        <v>54</v>
      </c>
      <c r="F50" s="628"/>
      <c r="G50" s="628"/>
      <c r="H50" s="629"/>
      <c r="I50" s="630" t="s">
        <v>358</v>
      </c>
      <c r="J50" s="625" t="s">
        <v>69</v>
      </c>
      <c r="K50" s="617" t="s">
        <v>95</v>
      </c>
      <c r="L50" s="74"/>
      <c r="M50" s="296"/>
      <c r="N50" s="296"/>
      <c r="O50" s="296"/>
      <c r="P50" s="296"/>
      <c r="Q50" s="296"/>
      <c r="R50" s="296"/>
      <c r="S50" s="296"/>
      <c r="T50" s="296"/>
    </row>
    <row r="51" spans="1:20">
      <c r="A51" s="615"/>
      <c r="B51" s="615"/>
      <c r="C51" s="616"/>
      <c r="D51" s="632"/>
      <c r="E51" s="369" t="s">
        <v>1</v>
      </c>
      <c r="F51" s="369" t="s">
        <v>96</v>
      </c>
      <c r="G51" s="369" t="s">
        <v>97</v>
      </c>
      <c r="H51" s="275" t="s">
        <v>98</v>
      </c>
      <c r="I51" s="626"/>
      <c r="J51" s="626"/>
      <c r="K51" s="619"/>
      <c r="L51" s="74"/>
      <c r="M51" s="296"/>
      <c r="N51" s="296"/>
      <c r="O51" s="296"/>
      <c r="P51" s="296"/>
      <c r="Q51" s="296"/>
      <c r="R51" s="296"/>
      <c r="S51" s="296"/>
      <c r="T51" s="296"/>
    </row>
    <row r="52" spans="1:20" ht="18" customHeight="1">
      <c r="A52" s="591" t="s">
        <v>357</v>
      </c>
      <c r="B52" s="591"/>
      <c r="C52" s="592"/>
      <c r="D52" s="365" t="s">
        <v>331</v>
      </c>
      <c r="E52" s="365" t="s">
        <v>331</v>
      </c>
      <c r="F52" s="365" t="s">
        <v>331</v>
      </c>
      <c r="G52" s="365" t="s">
        <v>331</v>
      </c>
      <c r="H52" s="365" t="s">
        <v>331</v>
      </c>
      <c r="I52" s="365" t="s">
        <v>331</v>
      </c>
      <c r="J52" s="365" t="s">
        <v>331</v>
      </c>
      <c r="K52" s="365" t="s">
        <v>331</v>
      </c>
      <c r="L52" s="368"/>
      <c r="M52" s="296"/>
      <c r="N52" s="296"/>
      <c r="O52" s="296"/>
      <c r="P52" s="296"/>
      <c r="Q52" s="296"/>
      <c r="R52" s="296"/>
      <c r="S52" s="296"/>
      <c r="T52" s="296"/>
    </row>
    <row r="53" spans="1:20">
      <c r="A53" s="591" t="s">
        <v>356</v>
      </c>
      <c r="B53" s="591"/>
      <c r="C53" s="592"/>
      <c r="D53" s="365" t="s">
        <v>331</v>
      </c>
      <c r="E53" s="365" t="s">
        <v>331</v>
      </c>
      <c r="F53" s="365" t="s">
        <v>331</v>
      </c>
      <c r="G53" s="365" t="s">
        <v>331</v>
      </c>
      <c r="H53" s="365" t="s">
        <v>331</v>
      </c>
      <c r="I53" s="365" t="s">
        <v>331</v>
      </c>
      <c r="J53" s="365" t="s">
        <v>331</v>
      </c>
      <c r="K53" s="365" t="s">
        <v>331</v>
      </c>
      <c r="L53" s="361"/>
      <c r="M53" s="296"/>
      <c r="N53" s="296"/>
      <c r="O53" s="296"/>
      <c r="P53" s="296"/>
      <c r="Q53" s="296"/>
      <c r="R53" s="296"/>
      <c r="S53" s="296"/>
      <c r="T53" s="296"/>
    </row>
    <row r="54" spans="1:20" ht="18" thickBot="1">
      <c r="A54" s="645" t="s">
        <v>343</v>
      </c>
      <c r="B54" s="645"/>
      <c r="C54" s="646"/>
      <c r="D54" s="363" t="s">
        <v>331</v>
      </c>
      <c r="E54" s="363" t="s">
        <v>331</v>
      </c>
      <c r="F54" s="363" t="s">
        <v>331</v>
      </c>
      <c r="G54" s="363" t="s">
        <v>331</v>
      </c>
      <c r="H54" s="363" t="s">
        <v>331</v>
      </c>
      <c r="I54" s="363" t="s">
        <v>331</v>
      </c>
      <c r="J54" s="363" t="s">
        <v>331</v>
      </c>
      <c r="K54" s="363" t="s">
        <v>331</v>
      </c>
      <c r="L54" s="361"/>
      <c r="M54" s="296"/>
      <c r="N54" s="296"/>
      <c r="O54" s="296"/>
      <c r="P54" s="296"/>
      <c r="Q54" s="296"/>
      <c r="R54" s="296"/>
      <c r="S54" s="296"/>
      <c r="T54" s="296"/>
    </row>
    <row r="55" spans="1:20" ht="3.75" customHeight="1">
      <c r="A55" s="340"/>
      <c r="B55" s="340"/>
      <c r="C55" s="340"/>
      <c r="D55" s="340"/>
      <c r="E55" s="340"/>
      <c r="F55" s="340"/>
      <c r="G55" s="340"/>
      <c r="H55" s="340"/>
      <c r="I55" s="340"/>
      <c r="J55" s="340"/>
      <c r="K55" s="31"/>
      <c r="L55" s="31"/>
    </row>
    <row r="56" spans="1:20" ht="3.75" customHeight="1">
      <c r="A56" s="325"/>
      <c r="B56" s="325"/>
      <c r="C56" s="325"/>
      <c r="D56" s="325"/>
      <c r="E56" s="325"/>
      <c r="F56" s="325"/>
      <c r="G56" s="325"/>
      <c r="H56" s="54"/>
      <c r="I56" s="306"/>
      <c r="J56" s="306"/>
      <c r="K56" s="306"/>
      <c r="L56" s="306"/>
      <c r="M56" s="296"/>
      <c r="N56" s="296"/>
    </row>
    <row r="57" spans="1:20" ht="18" thickBot="1">
      <c r="A57" s="644" t="s">
        <v>355</v>
      </c>
      <c r="B57" s="644"/>
      <c r="C57" s="644"/>
      <c r="D57" s="644"/>
      <c r="E57" s="644"/>
      <c r="F57" s="644"/>
      <c r="G57" s="644"/>
      <c r="H57" s="643" t="s">
        <v>354</v>
      </c>
      <c r="I57" s="643"/>
      <c r="J57" s="325"/>
      <c r="K57" s="325"/>
      <c r="L57" s="325"/>
    </row>
    <row r="58" spans="1:20" ht="28.5" customHeight="1">
      <c r="A58" s="634" t="s">
        <v>2</v>
      </c>
      <c r="B58" s="635"/>
      <c r="C58" s="635"/>
      <c r="D58" s="636"/>
      <c r="E58" s="252" t="s">
        <v>53</v>
      </c>
      <c r="F58" s="263" t="s">
        <v>99</v>
      </c>
      <c r="G58" s="263" t="s">
        <v>100</v>
      </c>
      <c r="H58" s="75" t="s">
        <v>353</v>
      </c>
      <c r="I58" s="197" t="s">
        <v>101</v>
      </c>
      <c r="J58" s="367"/>
      <c r="K58" s="367"/>
      <c r="L58" s="325"/>
    </row>
    <row r="59" spans="1:20">
      <c r="A59" s="637" t="s">
        <v>102</v>
      </c>
      <c r="B59" s="638"/>
      <c r="C59" s="638"/>
      <c r="D59" s="639"/>
      <c r="E59" s="365" t="s">
        <v>331</v>
      </c>
      <c r="F59" s="365" t="s">
        <v>331</v>
      </c>
      <c r="G59" s="365" t="s">
        <v>331</v>
      </c>
      <c r="H59" s="365" t="s">
        <v>331</v>
      </c>
      <c r="I59" s="366" t="s">
        <v>331</v>
      </c>
      <c r="J59" s="361"/>
      <c r="K59" s="361"/>
      <c r="L59" s="325"/>
    </row>
    <row r="60" spans="1:20">
      <c r="A60" s="637" t="s">
        <v>103</v>
      </c>
      <c r="B60" s="638"/>
      <c r="C60" s="638"/>
      <c r="D60" s="639"/>
      <c r="E60" s="365" t="s">
        <v>331</v>
      </c>
      <c r="F60" s="365" t="s">
        <v>331</v>
      </c>
      <c r="G60" s="365" t="s">
        <v>331</v>
      </c>
      <c r="H60" s="365" t="s">
        <v>331</v>
      </c>
      <c r="I60" s="364" t="s">
        <v>331</v>
      </c>
      <c r="J60" s="361"/>
      <c r="K60" s="361"/>
      <c r="L60" s="325"/>
    </row>
    <row r="61" spans="1:20" ht="18" thickBot="1">
      <c r="A61" s="640" t="s">
        <v>104</v>
      </c>
      <c r="B61" s="641"/>
      <c r="C61" s="641"/>
      <c r="D61" s="642"/>
      <c r="E61" s="363" t="s">
        <v>331</v>
      </c>
      <c r="F61" s="363" t="s">
        <v>331</v>
      </c>
      <c r="G61" s="363" t="s">
        <v>331</v>
      </c>
      <c r="H61" s="363" t="s">
        <v>331</v>
      </c>
      <c r="I61" s="362" t="s">
        <v>331</v>
      </c>
      <c r="J61" s="361"/>
      <c r="K61" s="361"/>
      <c r="L61" s="325"/>
    </row>
    <row r="62" spans="1:20" ht="21.75" customHeight="1">
      <c r="A62" s="353"/>
      <c r="B62" s="353"/>
      <c r="C62" s="353"/>
      <c r="D62" s="353"/>
      <c r="E62" s="353"/>
      <c r="F62" s="353"/>
      <c r="G62" s="353"/>
      <c r="H62" s="353"/>
      <c r="I62" s="353"/>
      <c r="J62" s="296"/>
      <c r="K62" s="296"/>
      <c r="L62" s="296"/>
    </row>
    <row r="63" spans="1:20">
      <c r="G63" s="633" t="s">
        <v>230</v>
      </c>
      <c r="H63" s="633"/>
      <c r="I63" s="633"/>
      <c r="J63" s="633"/>
      <c r="K63" s="633"/>
      <c r="L63" s="69"/>
    </row>
  </sheetData>
  <mergeCells count="116">
    <mergeCell ref="G63:K63"/>
    <mergeCell ref="A58:D58"/>
    <mergeCell ref="A59:D59"/>
    <mergeCell ref="A60:D60"/>
    <mergeCell ref="A61:D61"/>
    <mergeCell ref="H57:I57"/>
    <mergeCell ref="A57:G57"/>
    <mergeCell ref="F21:G21"/>
    <mergeCell ref="F22:G22"/>
    <mergeCell ref="B25:E25"/>
    <mergeCell ref="B22:E22"/>
    <mergeCell ref="A54:C54"/>
    <mergeCell ref="A52:C52"/>
    <mergeCell ref="A50:C51"/>
    <mergeCell ref="B45:E45"/>
    <mergeCell ref="B46:E46"/>
    <mergeCell ref="B34:E34"/>
    <mergeCell ref="B36:E36"/>
    <mergeCell ref="F33:G33"/>
    <mergeCell ref="F25:G25"/>
    <mergeCell ref="A40:A42"/>
    <mergeCell ref="B40:E40"/>
    <mergeCell ref="F40:G40"/>
    <mergeCell ref="B41:E41"/>
    <mergeCell ref="J50:J51"/>
    <mergeCell ref="F6:G6"/>
    <mergeCell ref="F7:G7"/>
    <mergeCell ref="F10:G10"/>
    <mergeCell ref="F8:G8"/>
    <mergeCell ref="K50:K51"/>
    <mergeCell ref="E50:H50"/>
    <mergeCell ref="I49:K49"/>
    <mergeCell ref="I50:I51"/>
    <mergeCell ref="B33:E33"/>
    <mergeCell ref="A48:D48"/>
    <mergeCell ref="D50:D51"/>
    <mergeCell ref="F34:G34"/>
    <mergeCell ref="F37:G37"/>
    <mergeCell ref="B38:E38"/>
    <mergeCell ref="B17:E17"/>
    <mergeCell ref="B16:E16"/>
    <mergeCell ref="F14:G14"/>
    <mergeCell ref="F17:G17"/>
    <mergeCell ref="F41:G41"/>
    <mergeCell ref="B39:E39"/>
    <mergeCell ref="F39:G39"/>
    <mergeCell ref="B42:E42"/>
    <mergeCell ref="F42:G42"/>
    <mergeCell ref="I1:K1"/>
    <mergeCell ref="A1:G1"/>
    <mergeCell ref="J2:K2"/>
    <mergeCell ref="A2:E3"/>
    <mergeCell ref="F2:G3"/>
    <mergeCell ref="H2:I2"/>
    <mergeCell ref="B4:E4"/>
    <mergeCell ref="B5:E5"/>
    <mergeCell ref="F11:G11"/>
    <mergeCell ref="F9:G9"/>
    <mergeCell ref="F4:G4"/>
    <mergeCell ref="F5:G5"/>
    <mergeCell ref="B19:E19"/>
    <mergeCell ref="F19:G19"/>
    <mergeCell ref="B20:E20"/>
    <mergeCell ref="F20:G20"/>
    <mergeCell ref="F12:G12"/>
    <mergeCell ref="F18:G18"/>
    <mergeCell ref="F13:G13"/>
    <mergeCell ref="F16:G16"/>
    <mergeCell ref="B8:E8"/>
    <mergeCell ref="F15:G15"/>
    <mergeCell ref="A11:A14"/>
    <mergeCell ref="B18:E18"/>
    <mergeCell ref="A6:A9"/>
    <mergeCell ref="B13:E13"/>
    <mergeCell ref="B11:E11"/>
    <mergeCell ref="B9:E9"/>
    <mergeCell ref="B6:E6"/>
    <mergeCell ref="B7:E7"/>
    <mergeCell ref="B14:E14"/>
    <mergeCell ref="B10:E10"/>
    <mergeCell ref="B12:E12"/>
    <mergeCell ref="B15:E15"/>
    <mergeCell ref="A53:C53"/>
    <mergeCell ref="B31:E31"/>
    <mergeCell ref="F31:G31"/>
    <mergeCell ref="B32:E32"/>
    <mergeCell ref="F32:G32"/>
    <mergeCell ref="B35:E35"/>
    <mergeCell ref="F38:G38"/>
    <mergeCell ref="A21:A24"/>
    <mergeCell ref="B21:E21"/>
    <mergeCell ref="A35:A38"/>
    <mergeCell ref="F35:G35"/>
    <mergeCell ref="F28:G28"/>
    <mergeCell ref="B23:E23"/>
    <mergeCell ref="F23:G23"/>
    <mergeCell ref="B24:E24"/>
    <mergeCell ref="F24:G24"/>
    <mergeCell ref="B37:E37"/>
    <mergeCell ref="F46:G46"/>
    <mergeCell ref="B43:E43"/>
    <mergeCell ref="F43:G43"/>
    <mergeCell ref="B44:E44"/>
    <mergeCell ref="F44:G44"/>
    <mergeCell ref="F45:G45"/>
    <mergeCell ref="A26:A29"/>
    <mergeCell ref="B29:E29"/>
    <mergeCell ref="F29:G29"/>
    <mergeCell ref="F27:G27"/>
    <mergeCell ref="B28:E28"/>
    <mergeCell ref="B26:E26"/>
    <mergeCell ref="F26:G26"/>
    <mergeCell ref="B27:E27"/>
    <mergeCell ref="F36:G36"/>
    <mergeCell ref="B30:E30"/>
    <mergeCell ref="F30:G30"/>
  </mergeCells>
  <phoneticPr fontId="2"/>
  <printOptions horizontalCentered="1" verticalCentered="1"/>
  <pageMargins left="0.42" right="0.39370078740157483" top="0.59055118110236227" bottom="0.59055118110236227" header="0.51181102362204722" footer="0.39370078740157483"/>
  <pageSetup paperSize="9" scale="71"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Y41"/>
  <sheetViews>
    <sheetView showGridLines="0" zoomScale="75" zoomScaleNormal="75" workbookViewId="0">
      <selection activeCell="X9" sqref="X9"/>
    </sheetView>
  </sheetViews>
  <sheetFormatPr defaultRowHeight="17.25"/>
  <cols>
    <col min="1" max="1" width="2.8984375" style="295" customWidth="1"/>
    <col min="2" max="2" width="15.3984375" style="295" customWidth="1"/>
    <col min="3" max="3" width="4.19921875" style="295" customWidth="1"/>
    <col min="4" max="14" width="3" style="295" customWidth="1"/>
    <col min="15" max="15" width="6.69921875" style="295" customWidth="1"/>
    <col min="16" max="16" width="7.5" style="295" customWidth="1"/>
    <col min="17" max="18" width="4" style="295" customWidth="1"/>
    <col min="19" max="19" width="6.69921875" style="295" customWidth="1"/>
    <col min="20" max="20" width="7.5" style="295" customWidth="1"/>
    <col min="21" max="22" width="4" style="295" customWidth="1"/>
    <col min="23" max="256" width="8.796875" style="295"/>
    <col min="257" max="257" width="2.8984375" style="295" customWidth="1"/>
    <col min="258" max="258" width="15.3984375" style="295" customWidth="1"/>
    <col min="259" max="259" width="4.19921875" style="295" customWidth="1"/>
    <col min="260" max="270" width="3" style="295" customWidth="1"/>
    <col min="271" max="271" width="6.69921875" style="295" customWidth="1"/>
    <col min="272" max="272" width="7.5" style="295" customWidth="1"/>
    <col min="273" max="274" width="4" style="295" customWidth="1"/>
    <col min="275" max="275" width="6.69921875" style="295" customWidth="1"/>
    <col min="276" max="276" width="7.5" style="295" customWidth="1"/>
    <col min="277" max="278" width="4" style="295" customWidth="1"/>
    <col min="279" max="512" width="8.796875" style="295"/>
    <col min="513" max="513" width="2.8984375" style="295" customWidth="1"/>
    <col min="514" max="514" width="15.3984375" style="295" customWidth="1"/>
    <col min="515" max="515" width="4.19921875" style="295" customWidth="1"/>
    <col min="516" max="526" width="3" style="295" customWidth="1"/>
    <col min="527" max="527" width="6.69921875" style="295" customWidth="1"/>
    <col min="528" max="528" width="7.5" style="295" customWidth="1"/>
    <col min="529" max="530" width="4" style="295" customWidth="1"/>
    <col min="531" max="531" width="6.69921875" style="295" customWidth="1"/>
    <col min="532" max="532" width="7.5" style="295" customWidth="1"/>
    <col min="533" max="534" width="4" style="295" customWidth="1"/>
    <col min="535" max="768" width="8.796875" style="295"/>
    <col min="769" max="769" width="2.8984375" style="295" customWidth="1"/>
    <col min="770" max="770" width="15.3984375" style="295" customWidth="1"/>
    <col min="771" max="771" width="4.19921875" style="295" customWidth="1"/>
    <col min="772" max="782" width="3" style="295" customWidth="1"/>
    <col min="783" max="783" width="6.69921875" style="295" customWidth="1"/>
    <col min="784" max="784" width="7.5" style="295" customWidth="1"/>
    <col min="785" max="786" width="4" style="295" customWidth="1"/>
    <col min="787" max="787" width="6.69921875" style="295" customWidth="1"/>
    <col min="788" max="788" width="7.5" style="295" customWidth="1"/>
    <col min="789" max="790" width="4" style="295" customWidth="1"/>
    <col min="791" max="1024" width="8.796875" style="295"/>
    <col min="1025" max="1025" width="2.8984375" style="295" customWidth="1"/>
    <col min="1026" max="1026" width="15.3984375" style="295" customWidth="1"/>
    <col min="1027" max="1027" width="4.19921875" style="295" customWidth="1"/>
    <col min="1028" max="1038" width="3" style="295" customWidth="1"/>
    <col min="1039" max="1039" width="6.69921875" style="295" customWidth="1"/>
    <col min="1040" max="1040" width="7.5" style="295" customWidth="1"/>
    <col min="1041" max="1042" width="4" style="295" customWidth="1"/>
    <col min="1043" max="1043" width="6.69921875" style="295" customWidth="1"/>
    <col min="1044" max="1044" width="7.5" style="295" customWidth="1"/>
    <col min="1045" max="1046" width="4" style="295" customWidth="1"/>
    <col min="1047" max="1280" width="8.796875" style="295"/>
    <col min="1281" max="1281" width="2.8984375" style="295" customWidth="1"/>
    <col min="1282" max="1282" width="15.3984375" style="295" customWidth="1"/>
    <col min="1283" max="1283" width="4.19921875" style="295" customWidth="1"/>
    <col min="1284" max="1294" width="3" style="295" customWidth="1"/>
    <col min="1295" max="1295" width="6.69921875" style="295" customWidth="1"/>
    <col min="1296" max="1296" width="7.5" style="295" customWidth="1"/>
    <col min="1297" max="1298" width="4" style="295" customWidth="1"/>
    <col min="1299" max="1299" width="6.69921875" style="295" customWidth="1"/>
    <col min="1300" max="1300" width="7.5" style="295" customWidth="1"/>
    <col min="1301" max="1302" width="4" style="295" customWidth="1"/>
    <col min="1303" max="1536" width="8.796875" style="295"/>
    <col min="1537" max="1537" width="2.8984375" style="295" customWidth="1"/>
    <col min="1538" max="1538" width="15.3984375" style="295" customWidth="1"/>
    <col min="1539" max="1539" width="4.19921875" style="295" customWidth="1"/>
    <col min="1540" max="1550" width="3" style="295" customWidth="1"/>
    <col min="1551" max="1551" width="6.69921875" style="295" customWidth="1"/>
    <col min="1552" max="1552" width="7.5" style="295" customWidth="1"/>
    <col min="1553" max="1554" width="4" style="295" customWidth="1"/>
    <col min="1555" max="1555" width="6.69921875" style="295" customWidth="1"/>
    <col min="1556" max="1556" width="7.5" style="295" customWidth="1"/>
    <col min="1557" max="1558" width="4" style="295" customWidth="1"/>
    <col min="1559" max="1792" width="8.796875" style="295"/>
    <col min="1793" max="1793" width="2.8984375" style="295" customWidth="1"/>
    <col min="1794" max="1794" width="15.3984375" style="295" customWidth="1"/>
    <col min="1795" max="1795" width="4.19921875" style="295" customWidth="1"/>
    <col min="1796" max="1806" width="3" style="295" customWidth="1"/>
    <col min="1807" max="1807" width="6.69921875" style="295" customWidth="1"/>
    <col min="1808" max="1808" width="7.5" style="295" customWidth="1"/>
    <col min="1809" max="1810" width="4" style="295" customWidth="1"/>
    <col min="1811" max="1811" width="6.69921875" style="295" customWidth="1"/>
    <col min="1812" max="1812" width="7.5" style="295" customWidth="1"/>
    <col min="1813" max="1814" width="4" style="295" customWidth="1"/>
    <col min="1815" max="2048" width="8.796875" style="295"/>
    <col min="2049" max="2049" width="2.8984375" style="295" customWidth="1"/>
    <col min="2050" max="2050" width="15.3984375" style="295" customWidth="1"/>
    <col min="2051" max="2051" width="4.19921875" style="295" customWidth="1"/>
    <col min="2052" max="2062" width="3" style="295" customWidth="1"/>
    <col min="2063" max="2063" width="6.69921875" style="295" customWidth="1"/>
    <col min="2064" max="2064" width="7.5" style="295" customWidth="1"/>
    <col min="2065" max="2066" width="4" style="295" customWidth="1"/>
    <col min="2067" max="2067" width="6.69921875" style="295" customWidth="1"/>
    <col min="2068" max="2068" width="7.5" style="295" customWidth="1"/>
    <col min="2069" max="2070" width="4" style="295" customWidth="1"/>
    <col min="2071" max="2304" width="8.796875" style="295"/>
    <col min="2305" max="2305" width="2.8984375" style="295" customWidth="1"/>
    <col min="2306" max="2306" width="15.3984375" style="295" customWidth="1"/>
    <col min="2307" max="2307" width="4.19921875" style="295" customWidth="1"/>
    <col min="2308" max="2318" width="3" style="295" customWidth="1"/>
    <col min="2319" max="2319" width="6.69921875" style="295" customWidth="1"/>
    <col min="2320" max="2320" width="7.5" style="295" customWidth="1"/>
    <col min="2321" max="2322" width="4" style="295" customWidth="1"/>
    <col min="2323" max="2323" width="6.69921875" style="295" customWidth="1"/>
    <col min="2324" max="2324" width="7.5" style="295" customWidth="1"/>
    <col min="2325" max="2326" width="4" style="295" customWidth="1"/>
    <col min="2327" max="2560" width="8.796875" style="295"/>
    <col min="2561" max="2561" width="2.8984375" style="295" customWidth="1"/>
    <col min="2562" max="2562" width="15.3984375" style="295" customWidth="1"/>
    <col min="2563" max="2563" width="4.19921875" style="295" customWidth="1"/>
    <col min="2564" max="2574" width="3" style="295" customWidth="1"/>
    <col min="2575" max="2575" width="6.69921875" style="295" customWidth="1"/>
    <col min="2576" max="2576" width="7.5" style="295" customWidth="1"/>
    <col min="2577" max="2578" width="4" style="295" customWidth="1"/>
    <col min="2579" max="2579" width="6.69921875" style="295" customWidth="1"/>
    <col min="2580" max="2580" width="7.5" style="295" customWidth="1"/>
    <col min="2581" max="2582" width="4" style="295" customWidth="1"/>
    <col min="2583" max="2816" width="8.796875" style="295"/>
    <col min="2817" max="2817" width="2.8984375" style="295" customWidth="1"/>
    <col min="2818" max="2818" width="15.3984375" style="295" customWidth="1"/>
    <col min="2819" max="2819" width="4.19921875" style="295" customWidth="1"/>
    <col min="2820" max="2830" width="3" style="295" customWidth="1"/>
    <col min="2831" max="2831" width="6.69921875" style="295" customWidth="1"/>
    <col min="2832" max="2832" width="7.5" style="295" customWidth="1"/>
    <col min="2833" max="2834" width="4" style="295" customWidth="1"/>
    <col min="2835" max="2835" width="6.69921875" style="295" customWidth="1"/>
    <col min="2836" max="2836" width="7.5" style="295" customWidth="1"/>
    <col min="2837" max="2838" width="4" style="295" customWidth="1"/>
    <col min="2839" max="3072" width="8.796875" style="295"/>
    <col min="3073" max="3073" width="2.8984375" style="295" customWidth="1"/>
    <col min="3074" max="3074" width="15.3984375" style="295" customWidth="1"/>
    <col min="3075" max="3075" width="4.19921875" style="295" customWidth="1"/>
    <col min="3076" max="3086" width="3" style="295" customWidth="1"/>
    <col min="3087" max="3087" width="6.69921875" style="295" customWidth="1"/>
    <col min="3088" max="3088" width="7.5" style="295" customWidth="1"/>
    <col min="3089" max="3090" width="4" style="295" customWidth="1"/>
    <col min="3091" max="3091" width="6.69921875" style="295" customWidth="1"/>
    <col min="3092" max="3092" width="7.5" style="295" customWidth="1"/>
    <col min="3093" max="3094" width="4" style="295" customWidth="1"/>
    <col min="3095" max="3328" width="8.796875" style="295"/>
    <col min="3329" max="3329" width="2.8984375" style="295" customWidth="1"/>
    <col min="3330" max="3330" width="15.3984375" style="295" customWidth="1"/>
    <col min="3331" max="3331" width="4.19921875" style="295" customWidth="1"/>
    <col min="3332" max="3342" width="3" style="295" customWidth="1"/>
    <col min="3343" max="3343" width="6.69921875" style="295" customWidth="1"/>
    <col min="3344" max="3344" width="7.5" style="295" customWidth="1"/>
    <col min="3345" max="3346" width="4" style="295" customWidth="1"/>
    <col min="3347" max="3347" width="6.69921875" style="295" customWidth="1"/>
    <col min="3348" max="3348" width="7.5" style="295" customWidth="1"/>
    <col min="3349" max="3350" width="4" style="295" customWidth="1"/>
    <col min="3351" max="3584" width="8.796875" style="295"/>
    <col min="3585" max="3585" width="2.8984375" style="295" customWidth="1"/>
    <col min="3586" max="3586" width="15.3984375" style="295" customWidth="1"/>
    <col min="3587" max="3587" width="4.19921875" style="295" customWidth="1"/>
    <col min="3588" max="3598" width="3" style="295" customWidth="1"/>
    <col min="3599" max="3599" width="6.69921875" style="295" customWidth="1"/>
    <col min="3600" max="3600" width="7.5" style="295" customWidth="1"/>
    <col min="3601" max="3602" width="4" style="295" customWidth="1"/>
    <col min="3603" max="3603" width="6.69921875" style="295" customWidth="1"/>
    <col min="3604" max="3604" width="7.5" style="295" customWidth="1"/>
    <col min="3605" max="3606" width="4" style="295" customWidth="1"/>
    <col min="3607" max="3840" width="8.796875" style="295"/>
    <col min="3841" max="3841" width="2.8984375" style="295" customWidth="1"/>
    <col min="3842" max="3842" width="15.3984375" style="295" customWidth="1"/>
    <col min="3843" max="3843" width="4.19921875" style="295" customWidth="1"/>
    <col min="3844" max="3854" width="3" style="295" customWidth="1"/>
    <col min="3855" max="3855" width="6.69921875" style="295" customWidth="1"/>
    <col min="3856" max="3856" width="7.5" style="295" customWidth="1"/>
    <col min="3857" max="3858" width="4" style="295" customWidth="1"/>
    <col min="3859" max="3859" width="6.69921875" style="295" customWidth="1"/>
    <col min="3860" max="3860" width="7.5" style="295" customWidth="1"/>
    <col min="3861" max="3862" width="4" style="295" customWidth="1"/>
    <col min="3863" max="4096" width="8.796875" style="295"/>
    <col min="4097" max="4097" width="2.8984375" style="295" customWidth="1"/>
    <col min="4098" max="4098" width="15.3984375" style="295" customWidth="1"/>
    <col min="4099" max="4099" width="4.19921875" style="295" customWidth="1"/>
    <col min="4100" max="4110" width="3" style="295" customWidth="1"/>
    <col min="4111" max="4111" width="6.69921875" style="295" customWidth="1"/>
    <col min="4112" max="4112" width="7.5" style="295" customWidth="1"/>
    <col min="4113" max="4114" width="4" style="295" customWidth="1"/>
    <col min="4115" max="4115" width="6.69921875" style="295" customWidth="1"/>
    <col min="4116" max="4116" width="7.5" style="295" customWidth="1"/>
    <col min="4117" max="4118" width="4" style="295" customWidth="1"/>
    <col min="4119" max="4352" width="8.796875" style="295"/>
    <col min="4353" max="4353" width="2.8984375" style="295" customWidth="1"/>
    <col min="4354" max="4354" width="15.3984375" style="295" customWidth="1"/>
    <col min="4355" max="4355" width="4.19921875" style="295" customWidth="1"/>
    <col min="4356" max="4366" width="3" style="295" customWidth="1"/>
    <col min="4367" max="4367" width="6.69921875" style="295" customWidth="1"/>
    <col min="4368" max="4368" width="7.5" style="295" customWidth="1"/>
    <col min="4369" max="4370" width="4" style="295" customWidth="1"/>
    <col min="4371" max="4371" width="6.69921875" style="295" customWidth="1"/>
    <col min="4372" max="4372" width="7.5" style="295" customWidth="1"/>
    <col min="4373" max="4374" width="4" style="295" customWidth="1"/>
    <col min="4375" max="4608" width="8.796875" style="295"/>
    <col min="4609" max="4609" width="2.8984375" style="295" customWidth="1"/>
    <col min="4610" max="4610" width="15.3984375" style="295" customWidth="1"/>
    <col min="4611" max="4611" width="4.19921875" style="295" customWidth="1"/>
    <col min="4612" max="4622" width="3" style="295" customWidth="1"/>
    <col min="4623" max="4623" width="6.69921875" style="295" customWidth="1"/>
    <col min="4624" max="4624" width="7.5" style="295" customWidth="1"/>
    <col min="4625" max="4626" width="4" style="295" customWidth="1"/>
    <col min="4627" max="4627" width="6.69921875" style="295" customWidth="1"/>
    <col min="4628" max="4628" width="7.5" style="295" customWidth="1"/>
    <col min="4629" max="4630" width="4" style="295" customWidth="1"/>
    <col min="4631" max="4864" width="8.796875" style="295"/>
    <col min="4865" max="4865" width="2.8984375" style="295" customWidth="1"/>
    <col min="4866" max="4866" width="15.3984375" style="295" customWidth="1"/>
    <col min="4867" max="4867" width="4.19921875" style="295" customWidth="1"/>
    <col min="4868" max="4878" width="3" style="295" customWidth="1"/>
    <col min="4879" max="4879" width="6.69921875" style="295" customWidth="1"/>
    <col min="4880" max="4880" width="7.5" style="295" customWidth="1"/>
    <col min="4881" max="4882" width="4" style="295" customWidth="1"/>
    <col min="4883" max="4883" width="6.69921875" style="295" customWidth="1"/>
    <col min="4884" max="4884" width="7.5" style="295" customWidth="1"/>
    <col min="4885" max="4886" width="4" style="295" customWidth="1"/>
    <col min="4887" max="5120" width="8.796875" style="295"/>
    <col min="5121" max="5121" width="2.8984375" style="295" customWidth="1"/>
    <col min="5122" max="5122" width="15.3984375" style="295" customWidth="1"/>
    <col min="5123" max="5123" width="4.19921875" style="295" customWidth="1"/>
    <col min="5124" max="5134" width="3" style="295" customWidth="1"/>
    <col min="5135" max="5135" width="6.69921875" style="295" customWidth="1"/>
    <col min="5136" max="5136" width="7.5" style="295" customWidth="1"/>
    <col min="5137" max="5138" width="4" style="295" customWidth="1"/>
    <col min="5139" max="5139" width="6.69921875" style="295" customWidth="1"/>
    <col min="5140" max="5140" width="7.5" style="295" customWidth="1"/>
    <col min="5141" max="5142" width="4" style="295" customWidth="1"/>
    <col min="5143" max="5376" width="8.796875" style="295"/>
    <col min="5377" max="5377" width="2.8984375" style="295" customWidth="1"/>
    <col min="5378" max="5378" width="15.3984375" style="295" customWidth="1"/>
    <col min="5379" max="5379" width="4.19921875" style="295" customWidth="1"/>
    <col min="5380" max="5390" width="3" style="295" customWidth="1"/>
    <col min="5391" max="5391" width="6.69921875" style="295" customWidth="1"/>
    <col min="5392" max="5392" width="7.5" style="295" customWidth="1"/>
    <col min="5393" max="5394" width="4" style="295" customWidth="1"/>
    <col min="5395" max="5395" width="6.69921875" style="295" customWidth="1"/>
    <col min="5396" max="5396" width="7.5" style="295" customWidth="1"/>
    <col min="5397" max="5398" width="4" style="295" customWidth="1"/>
    <col min="5399" max="5632" width="8.796875" style="295"/>
    <col min="5633" max="5633" width="2.8984375" style="295" customWidth="1"/>
    <col min="5634" max="5634" width="15.3984375" style="295" customWidth="1"/>
    <col min="5635" max="5635" width="4.19921875" style="295" customWidth="1"/>
    <col min="5636" max="5646" width="3" style="295" customWidth="1"/>
    <col min="5647" max="5647" width="6.69921875" style="295" customWidth="1"/>
    <col min="5648" max="5648" width="7.5" style="295" customWidth="1"/>
    <col min="5649" max="5650" width="4" style="295" customWidth="1"/>
    <col min="5651" max="5651" width="6.69921875" style="295" customWidth="1"/>
    <col min="5652" max="5652" width="7.5" style="295" customWidth="1"/>
    <col min="5653" max="5654" width="4" style="295" customWidth="1"/>
    <col min="5655" max="5888" width="8.796875" style="295"/>
    <col min="5889" max="5889" width="2.8984375" style="295" customWidth="1"/>
    <col min="5890" max="5890" width="15.3984375" style="295" customWidth="1"/>
    <col min="5891" max="5891" width="4.19921875" style="295" customWidth="1"/>
    <col min="5892" max="5902" width="3" style="295" customWidth="1"/>
    <col min="5903" max="5903" width="6.69921875" style="295" customWidth="1"/>
    <col min="5904" max="5904" width="7.5" style="295" customWidth="1"/>
    <col min="5905" max="5906" width="4" style="295" customWidth="1"/>
    <col min="5907" max="5907" width="6.69921875" style="295" customWidth="1"/>
    <col min="5908" max="5908" width="7.5" style="295" customWidth="1"/>
    <col min="5909" max="5910" width="4" style="295" customWidth="1"/>
    <col min="5911" max="6144" width="8.796875" style="295"/>
    <col min="6145" max="6145" width="2.8984375" style="295" customWidth="1"/>
    <col min="6146" max="6146" width="15.3984375" style="295" customWidth="1"/>
    <col min="6147" max="6147" width="4.19921875" style="295" customWidth="1"/>
    <col min="6148" max="6158" width="3" style="295" customWidth="1"/>
    <col min="6159" max="6159" width="6.69921875" style="295" customWidth="1"/>
    <col min="6160" max="6160" width="7.5" style="295" customWidth="1"/>
    <col min="6161" max="6162" width="4" style="295" customWidth="1"/>
    <col min="6163" max="6163" width="6.69921875" style="295" customWidth="1"/>
    <col min="6164" max="6164" width="7.5" style="295" customWidth="1"/>
    <col min="6165" max="6166" width="4" style="295" customWidth="1"/>
    <col min="6167" max="6400" width="8.796875" style="295"/>
    <col min="6401" max="6401" width="2.8984375" style="295" customWidth="1"/>
    <col min="6402" max="6402" width="15.3984375" style="295" customWidth="1"/>
    <col min="6403" max="6403" width="4.19921875" style="295" customWidth="1"/>
    <col min="6404" max="6414" width="3" style="295" customWidth="1"/>
    <col min="6415" max="6415" width="6.69921875" style="295" customWidth="1"/>
    <col min="6416" max="6416" width="7.5" style="295" customWidth="1"/>
    <col min="6417" max="6418" width="4" style="295" customWidth="1"/>
    <col min="6419" max="6419" width="6.69921875" style="295" customWidth="1"/>
    <col min="6420" max="6420" width="7.5" style="295" customWidth="1"/>
    <col min="6421" max="6422" width="4" style="295" customWidth="1"/>
    <col min="6423" max="6656" width="8.796875" style="295"/>
    <col min="6657" max="6657" width="2.8984375" style="295" customWidth="1"/>
    <col min="6658" max="6658" width="15.3984375" style="295" customWidth="1"/>
    <col min="6659" max="6659" width="4.19921875" style="295" customWidth="1"/>
    <col min="6660" max="6670" width="3" style="295" customWidth="1"/>
    <col min="6671" max="6671" width="6.69921875" style="295" customWidth="1"/>
    <col min="6672" max="6672" width="7.5" style="295" customWidth="1"/>
    <col min="6673" max="6674" width="4" style="295" customWidth="1"/>
    <col min="6675" max="6675" width="6.69921875" style="295" customWidth="1"/>
    <col min="6676" max="6676" width="7.5" style="295" customWidth="1"/>
    <col min="6677" max="6678" width="4" style="295" customWidth="1"/>
    <col min="6679" max="6912" width="8.796875" style="295"/>
    <col min="6913" max="6913" width="2.8984375" style="295" customWidth="1"/>
    <col min="6914" max="6914" width="15.3984375" style="295" customWidth="1"/>
    <col min="6915" max="6915" width="4.19921875" style="295" customWidth="1"/>
    <col min="6916" max="6926" width="3" style="295" customWidth="1"/>
    <col min="6927" max="6927" width="6.69921875" style="295" customWidth="1"/>
    <col min="6928" max="6928" width="7.5" style="295" customWidth="1"/>
    <col min="6929" max="6930" width="4" style="295" customWidth="1"/>
    <col min="6931" max="6931" width="6.69921875" style="295" customWidth="1"/>
    <col min="6932" max="6932" width="7.5" style="295" customWidth="1"/>
    <col min="6933" max="6934" width="4" style="295" customWidth="1"/>
    <col min="6935" max="7168" width="8.796875" style="295"/>
    <col min="7169" max="7169" width="2.8984375" style="295" customWidth="1"/>
    <col min="7170" max="7170" width="15.3984375" style="295" customWidth="1"/>
    <col min="7171" max="7171" width="4.19921875" style="295" customWidth="1"/>
    <col min="7172" max="7182" width="3" style="295" customWidth="1"/>
    <col min="7183" max="7183" width="6.69921875" style="295" customWidth="1"/>
    <col min="7184" max="7184" width="7.5" style="295" customWidth="1"/>
    <col min="7185" max="7186" width="4" style="295" customWidth="1"/>
    <col min="7187" max="7187" width="6.69921875" style="295" customWidth="1"/>
    <col min="7188" max="7188" width="7.5" style="295" customWidth="1"/>
    <col min="7189" max="7190" width="4" style="295" customWidth="1"/>
    <col min="7191" max="7424" width="8.796875" style="295"/>
    <col min="7425" max="7425" width="2.8984375" style="295" customWidth="1"/>
    <col min="7426" max="7426" width="15.3984375" style="295" customWidth="1"/>
    <col min="7427" max="7427" width="4.19921875" style="295" customWidth="1"/>
    <col min="7428" max="7438" width="3" style="295" customWidth="1"/>
    <col min="7439" max="7439" width="6.69921875" style="295" customWidth="1"/>
    <col min="7440" max="7440" width="7.5" style="295" customWidth="1"/>
    <col min="7441" max="7442" width="4" style="295" customWidth="1"/>
    <col min="7443" max="7443" width="6.69921875" style="295" customWidth="1"/>
    <col min="7444" max="7444" width="7.5" style="295" customWidth="1"/>
    <col min="7445" max="7446" width="4" style="295" customWidth="1"/>
    <col min="7447" max="7680" width="8.796875" style="295"/>
    <col min="7681" max="7681" width="2.8984375" style="295" customWidth="1"/>
    <col min="7682" max="7682" width="15.3984375" style="295" customWidth="1"/>
    <col min="7683" max="7683" width="4.19921875" style="295" customWidth="1"/>
    <col min="7684" max="7694" width="3" style="295" customWidth="1"/>
    <col min="7695" max="7695" width="6.69921875" style="295" customWidth="1"/>
    <col min="7696" max="7696" width="7.5" style="295" customWidth="1"/>
    <col min="7697" max="7698" width="4" style="295" customWidth="1"/>
    <col min="7699" max="7699" width="6.69921875" style="295" customWidth="1"/>
    <col min="7700" max="7700" width="7.5" style="295" customWidth="1"/>
    <col min="7701" max="7702" width="4" style="295" customWidth="1"/>
    <col min="7703" max="7936" width="8.796875" style="295"/>
    <col min="7937" max="7937" width="2.8984375" style="295" customWidth="1"/>
    <col min="7938" max="7938" width="15.3984375" style="295" customWidth="1"/>
    <col min="7939" max="7939" width="4.19921875" style="295" customWidth="1"/>
    <col min="7940" max="7950" width="3" style="295" customWidth="1"/>
    <col min="7951" max="7951" width="6.69921875" style="295" customWidth="1"/>
    <col min="7952" max="7952" width="7.5" style="295" customWidth="1"/>
    <col min="7953" max="7954" width="4" style="295" customWidth="1"/>
    <col min="7955" max="7955" width="6.69921875" style="295" customWidth="1"/>
    <col min="7956" max="7956" width="7.5" style="295" customWidth="1"/>
    <col min="7957" max="7958" width="4" style="295" customWidth="1"/>
    <col min="7959" max="8192" width="8.796875" style="295"/>
    <col min="8193" max="8193" width="2.8984375" style="295" customWidth="1"/>
    <col min="8194" max="8194" width="15.3984375" style="295" customWidth="1"/>
    <col min="8195" max="8195" width="4.19921875" style="295" customWidth="1"/>
    <col min="8196" max="8206" width="3" style="295" customWidth="1"/>
    <col min="8207" max="8207" width="6.69921875" style="295" customWidth="1"/>
    <col min="8208" max="8208" width="7.5" style="295" customWidth="1"/>
    <col min="8209" max="8210" width="4" style="295" customWidth="1"/>
    <col min="8211" max="8211" width="6.69921875" style="295" customWidth="1"/>
    <col min="8212" max="8212" width="7.5" style="295" customWidth="1"/>
    <col min="8213" max="8214" width="4" style="295" customWidth="1"/>
    <col min="8215" max="8448" width="8.796875" style="295"/>
    <col min="8449" max="8449" width="2.8984375" style="295" customWidth="1"/>
    <col min="8450" max="8450" width="15.3984375" style="295" customWidth="1"/>
    <col min="8451" max="8451" width="4.19921875" style="295" customWidth="1"/>
    <col min="8452" max="8462" width="3" style="295" customWidth="1"/>
    <col min="8463" max="8463" width="6.69921875" style="295" customWidth="1"/>
    <col min="8464" max="8464" width="7.5" style="295" customWidth="1"/>
    <col min="8465" max="8466" width="4" style="295" customWidth="1"/>
    <col min="8467" max="8467" width="6.69921875" style="295" customWidth="1"/>
    <col min="8468" max="8468" width="7.5" style="295" customWidth="1"/>
    <col min="8469" max="8470" width="4" style="295" customWidth="1"/>
    <col min="8471" max="8704" width="8.796875" style="295"/>
    <col min="8705" max="8705" width="2.8984375" style="295" customWidth="1"/>
    <col min="8706" max="8706" width="15.3984375" style="295" customWidth="1"/>
    <col min="8707" max="8707" width="4.19921875" style="295" customWidth="1"/>
    <col min="8708" max="8718" width="3" style="295" customWidth="1"/>
    <col min="8719" max="8719" width="6.69921875" style="295" customWidth="1"/>
    <col min="8720" max="8720" width="7.5" style="295" customWidth="1"/>
    <col min="8721" max="8722" width="4" style="295" customWidth="1"/>
    <col min="8723" max="8723" width="6.69921875" style="295" customWidth="1"/>
    <col min="8724" max="8724" width="7.5" style="295" customWidth="1"/>
    <col min="8725" max="8726" width="4" style="295" customWidth="1"/>
    <col min="8727" max="8960" width="8.796875" style="295"/>
    <col min="8961" max="8961" width="2.8984375" style="295" customWidth="1"/>
    <col min="8962" max="8962" width="15.3984375" style="295" customWidth="1"/>
    <col min="8963" max="8963" width="4.19921875" style="295" customWidth="1"/>
    <col min="8964" max="8974" width="3" style="295" customWidth="1"/>
    <col min="8975" max="8975" width="6.69921875" style="295" customWidth="1"/>
    <col min="8976" max="8976" width="7.5" style="295" customWidth="1"/>
    <col min="8977" max="8978" width="4" style="295" customWidth="1"/>
    <col min="8979" max="8979" width="6.69921875" style="295" customWidth="1"/>
    <col min="8980" max="8980" width="7.5" style="295" customWidth="1"/>
    <col min="8981" max="8982" width="4" style="295" customWidth="1"/>
    <col min="8983" max="9216" width="8.796875" style="295"/>
    <col min="9217" max="9217" width="2.8984375" style="295" customWidth="1"/>
    <col min="9218" max="9218" width="15.3984375" style="295" customWidth="1"/>
    <col min="9219" max="9219" width="4.19921875" style="295" customWidth="1"/>
    <col min="9220" max="9230" width="3" style="295" customWidth="1"/>
    <col min="9231" max="9231" width="6.69921875" style="295" customWidth="1"/>
    <col min="9232" max="9232" width="7.5" style="295" customWidth="1"/>
    <col min="9233" max="9234" width="4" style="295" customWidth="1"/>
    <col min="9235" max="9235" width="6.69921875" style="295" customWidth="1"/>
    <col min="9236" max="9236" width="7.5" style="295" customWidth="1"/>
    <col min="9237" max="9238" width="4" style="295" customWidth="1"/>
    <col min="9239" max="9472" width="8.796875" style="295"/>
    <col min="9473" max="9473" width="2.8984375" style="295" customWidth="1"/>
    <col min="9474" max="9474" width="15.3984375" style="295" customWidth="1"/>
    <col min="9475" max="9475" width="4.19921875" style="295" customWidth="1"/>
    <col min="9476" max="9486" width="3" style="295" customWidth="1"/>
    <col min="9487" max="9487" width="6.69921875" style="295" customWidth="1"/>
    <col min="9488" max="9488" width="7.5" style="295" customWidth="1"/>
    <col min="9489" max="9490" width="4" style="295" customWidth="1"/>
    <col min="9491" max="9491" width="6.69921875" style="295" customWidth="1"/>
    <col min="9492" max="9492" width="7.5" style="295" customWidth="1"/>
    <col min="9493" max="9494" width="4" style="295" customWidth="1"/>
    <col min="9495" max="9728" width="8.796875" style="295"/>
    <col min="9729" max="9729" width="2.8984375" style="295" customWidth="1"/>
    <col min="9730" max="9730" width="15.3984375" style="295" customWidth="1"/>
    <col min="9731" max="9731" width="4.19921875" style="295" customWidth="1"/>
    <col min="9732" max="9742" width="3" style="295" customWidth="1"/>
    <col min="9743" max="9743" width="6.69921875" style="295" customWidth="1"/>
    <col min="9744" max="9744" width="7.5" style="295" customWidth="1"/>
    <col min="9745" max="9746" width="4" style="295" customWidth="1"/>
    <col min="9747" max="9747" width="6.69921875" style="295" customWidth="1"/>
    <col min="9748" max="9748" width="7.5" style="295" customWidth="1"/>
    <col min="9749" max="9750" width="4" style="295" customWidth="1"/>
    <col min="9751" max="9984" width="8.796875" style="295"/>
    <col min="9985" max="9985" width="2.8984375" style="295" customWidth="1"/>
    <col min="9986" max="9986" width="15.3984375" style="295" customWidth="1"/>
    <col min="9987" max="9987" width="4.19921875" style="295" customWidth="1"/>
    <col min="9988" max="9998" width="3" style="295" customWidth="1"/>
    <col min="9999" max="9999" width="6.69921875" style="295" customWidth="1"/>
    <col min="10000" max="10000" width="7.5" style="295" customWidth="1"/>
    <col min="10001" max="10002" width="4" style="295" customWidth="1"/>
    <col min="10003" max="10003" width="6.69921875" style="295" customWidth="1"/>
    <col min="10004" max="10004" width="7.5" style="295" customWidth="1"/>
    <col min="10005" max="10006" width="4" style="295" customWidth="1"/>
    <col min="10007" max="10240" width="8.796875" style="295"/>
    <col min="10241" max="10241" width="2.8984375" style="295" customWidth="1"/>
    <col min="10242" max="10242" width="15.3984375" style="295" customWidth="1"/>
    <col min="10243" max="10243" width="4.19921875" style="295" customWidth="1"/>
    <col min="10244" max="10254" width="3" style="295" customWidth="1"/>
    <col min="10255" max="10255" width="6.69921875" style="295" customWidth="1"/>
    <col min="10256" max="10256" width="7.5" style="295" customWidth="1"/>
    <col min="10257" max="10258" width="4" style="295" customWidth="1"/>
    <col min="10259" max="10259" width="6.69921875" style="295" customWidth="1"/>
    <col min="10260" max="10260" width="7.5" style="295" customWidth="1"/>
    <col min="10261" max="10262" width="4" style="295" customWidth="1"/>
    <col min="10263" max="10496" width="8.796875" style="295"/>
    <col min="10497" max="10497" width="2.8984375" style="295" customWidth="1"/>
    <col min="10498" max="10498" width="15.3984375" style="295" customWidth="1"/>
    <col min="10499" max="10499" width="4.19921875" style="295" customWidth="1"/>
    <col min="10500" max="10510" width="3" style="295" customWidth="1"/>
    <col min="10511" max="10511" width="6.69921875" style="295" customWidth="1"/>
    <col min="10512" max="10512" width="7.5" style="295" customWidth="1"/>
    <col min="10513" max="10514" width="4" style="295" customWidth="1"/>
    <col min="10515" max="10515" width="6.69921875" style="295" customWidth="1"/>
    <col min="10516" max="10516" width="7.5" style="295" customWidth="1"/>
    <col min="10517" max="10518" width="4" style="295" customWidth="1"/>
    <col min="10519" max="10752" width="8.796875" style="295"/>
    <col min="10753" max="10753" width="2.8984375" style="295" customWidth="1"/>
    <col min="10754" max="10754" width="15.3984375" style="295" customWidth="1"/>
    <col min="10755" max="10755" width="4.19921875" style="295" customWidth="1"/>
    <col min="10756" max="10766" width="3" style="295" customWidth="1"/>
    <col min="10767" max="10767" width="6.69921875" style="295" customWidth="1"/>
    <col min="10768" max="10768" width="7.5" style="295" customWidth="1"/>
    <col min="10769" max="10770" width="4" style="295" customWidth="1"/>
    <col min="10771" max="10771" width="6.69921875" style="295" customWidth="1"/>
    <col min="10772" max="10772" width="7.5" style="295" customWidth="1"/>
    <col min="10773" max="10774" width="4" style="295" customWidth="1"/>
    <col min="10775" max="11008" width="8.796875" style="295"/>
    <col min="11009" max="11009" width="2.8984375" style="295" customWidth="1"/>
    <col min="11010" max="11010" width="15.3984375" style="295" customWidth="1"/>
    <col min="11011" max="11011" width="4.19921875" style="295" customWidth="1"/>
    <col min="11012" max="11022" width="3" style="295" customWidth="1"/>
    <col min="11023" max="11023" width="6.69921875" style="295" customWidth="1"/>
    <col min="11024" max="11024" width="7.5" style="295" customWidth="1"/>
    <col min="11025" max="11026" width="4" style="295" customWidth="1"/>
    <col min="11027" max="11027" width="6.69921875" style="295" customWidth="1"/>
    <col min="11028" max="11028" width="7.5" style="295" customWidth="1"/>
    <col min="11029" max="11030" width="4" style="295" customWidth="1"/>
    <col min="11031" max="11264" width="8.796875" style="295"/>
    <col min="11265" max="11265" width="2.8984375" style="295" customWidth="1"/>
    <col min="11266" max="11266" width="15.3984375" style="295" customWidth="1"/>
    <col min="11267" max="11267" width="4.19921875" style="295" customWidth="1"/>
    <col min="11268" max="11278" width="3" style="295" customWidth="1"/>
    <col min="11279" max="11279" width="6.69921875" style="295" customWidth="1"/>
    <col min="11280" max="11280" width="7.5" style="295" customWidth="1"/>
    <col min="11281" max="11282" width="4" style="295" customWidth="1"/>
    <col min="11283" max="11283" width="6.69921875" style="295" customWidth="1"/>
    <col min="11284" max="11284" width="7.5" style="295" customWidth="1"/>
    <col min="11285" max="11286" width="4" style="295" customWidth="1"/>
    <col min="11287" max="11520" width="8.796875" style="295"/>
    <col min="11521" max="11521" width="2.8984375" style="295" customWidth="1"/>
    <col min="11522" max="11522" width="15.3984375" style="295" customWidth="1"/>
    <col min="11523" max="11523" width="4.19921875" style="295" customWidth="1"/>
    <col min="11524" max="11534" width="3" style="295" customWidth="1"/>
    <col min="11535" max="11535" width="6.69921875" style="295" customWidth="1"/>
    <col min="11536" max="11536" width="7.5" style="295" customWidth="1"/>
    <col min="11537" max="11538" width="4" style="295" customWidth="1"/>
    <col min="11539" max="11539" width="6.69921875" style="295" customWidth="1"/>
    <col min="11540" max="11540" width="7.5" style="295" customWidth="1"/>
    <col min="11541" max="11542" width="4" style="295" customWidth="1"/>
    <col min="11543" max="11776" width="8.796875" style="295"/>
    <col min="11777" max="11777" width="2.8984375" style="295" customWidth="1"/>
    <col min="11778" max="11778" width="15.3984375" style="295" customWidth="1"/>
    <col min="11779" max="11779" width="4.19921875" style="295" customWidth="1"/>
    <col min="11780" max="11790" width="3" style="295" customWidth="1"/>
    <col min="11791" max="11791" width="6.69921875" style="295" customWidth="1"/>
    <col min="11792" max="11792" width="7.5" style="295" customWidth="1"/>
    <col min="11793" max="11794" width="4" style="295" customWidth="1"/>
    <col min="11795" max="11795" width="6.69921875" style="295" customWidth="1"/>
    <col min="11796" max="11796" width="7.5" style="295" customWidth="1"/>
    <col min="11797" max="11798" width="4" style="295" customWidth="1"/>
    <col min="11799" max="12032" width="8.796875" style="295"/>
    <col min="12033" max="12033" width="2.8984375" style="295" customWidth="1"/>
    <col min="12034" max="12034" width="15.3984375" style="295" customWidth="1"/>
    <col min="12035" max="12035" width="4.19921875" style="295" customWidth="1"/>
    <col min="12036" max="12046" width="3" style="295" customWidth="1"/>
    <col min="12047" max="12047" width="6.69921875" style="295" customWidth="1"/>
    <col min="12048" max="12048" width="7.5" style="295" customWidth="1"/>
    <col min="12049" max="12050" width="4" style="295" customWidth="1"/>
    <col min="12051" max="12051" width="6.69921875" style="295" customWidth="1"/>
    <col min="12052" max="12052" width="7.5" style="295" customWidth="1"/>
    <col min="12053" max="12054" width="4" style="295" customWidth="1"/>
    <col min="12055" max="12288" width="8.796875" style="295"/>
    <col min="12289" max="12289" width="2.8984375" style="295" customWidth="1"/>
    <col min="12290" max="12290" width="15.3984375" style="295" customWidth="1"/>
    <col min="12291" max="12291" width="4.19921875" style="295" customWidth="1"/>
    <col min="12292" max="12302" width="3" style="295" customWidth="1"/>
    <col min="12303" max="12303" width="6.69921875" style="295" customWidth="1"/>
    <col min="12304" max="12304" width="7.5" style="295" customWidth="1"/>
    <col min="12305" max="12306" width="4" style="295" customWidth="1"/>
    <col min="12307" max="12307" width="6.69921875" style="295" customWidth="1"/>
    <col min="12308" max="12308" width="7.5" style="295" customWidth="1"/>
    <col min="12309" max="12310" width="4" style="295" customWidth="1"/>
    <col min="12311" max="12544" width="8.796875" style="295"/>
    <col min="12545" max="12545" width="2.8984375" style="295" customWidth="1"/>
    <col min="12546" max="12546" width="15.3984375" style="295" customWidth="1"/>
    <col min="12547" max="12547" width="4.19921875" style="295" customWidth="1"/>
    <col min="12548" max="12558" width="3" style="295" customWidth="1"/>
    <col min="12559" max="12559" width="6.69921875" style="295" customWidth="1"/>
    <col min="12560" max="12560" width="7.5" style="295" customWidth="1"/>
    <col min="12561" max="12562" width="4" style="295" customWidth="1"/>
    <col min="12563" max="12563" width="6.69921875" style="295" customWidth="1"/>
    <col min="12564" max="12564" width="7.5" style="295" customWidth="1"/>
    <col min="12565" max="12566" width="4" style="295" customWidth="1"/>
    <col min="12567" max="12800" width="8.796875" style="295"/>
    <col min="12801" max="12801" width="2.8984375" style="295" customWidth="1"/>
    <col min="12802" max="12802" width="15.3984375" style="295" customWidth="1"/>
    <col min="12803" max="12803" width="4.19921875" style="295" customWidth="1"/>
    <col min="12804" max="12814" width="3" style="295" customWidth="1"/>
    <col min="12815" max="12815" width="6.69921875" style="295" customWidth="1"/>
    <col min="12816" max="12816" width="7.5" style="295" customWidth="1"/>
    <col min="12817" max="12818" width="4" style="295" customWidth="1"/>
    <col min="12819" max="12819" width="6.69921875" style="295" customWidth="1"/>
    <col min="12820" max="12820" width="7.5" style="295" customWidth="1"/>
    <col min="12821" max="12822" width="4" style="295" customWidth="1"/>
    <col min="12823" max="13056" width="8.796875" style="295"/>
    <col min="13057" max="13057" width="2.8984375" style="295" customWidth="1"/>
    <col min="13058" max="13058" width="15.3984375" style="295" customWidth="1"/>
    <col min="13059" max="13059" width="4.19921875" style="295" customWidth="1"/>
    <col min="13060" max="13070" width="3" style="295" customWidth="1"/>
    <col min="13071" max="13071" width="6.69921875" style="295" customWidth="1"/>
    <col min="13072" max="13072" width="7.5" style="295" customWidth="1"/>
    <col min="13073" max="13074" width="4" style="295" customWidth="1"/>
    <col min="13075" max="13075" width="6.69921875" style="295" customWidth="1"/>
    <col min="13076" max="13076" width="7.5" style="295" customWidth="1"/>
    <col min="13077" max="13078" width="4" style="295" customWidth="1"/>
    <col min="13079" max="13312" width="8.796875" style="295"/>
    <col min="13313" max="13313" width="2.8984375" style="295" customWidth="1"/>
    <col min="13314" max="13314" width="15.3984375" style="295" customWidth="1"/>
    <col min="13315" max="13315" width="4.19921875" style="295" customWidth="1"/>
    <col min="13316" max="13326" width="3" style="295" customWidth="1"/>
    <col min="13327" max="13327" width="6.69921875" style="295" customWidth="1"/>
    <col min="13328" max="13328" width="7.5" style="295" customWidth="1"/>
    <col min="13329" max="13330" width="4" style="295" customWidth="1"/>
    <col min="13331" max="13331" width="6.69921875" style="295" customWidth="1"/>
    <col min="13332" max="13332" width="7.5" style="295" customWidth="1"/>
    <col min="13333" max="13334" width="4" style="295" customWidth="1"/>
    <col min="13335" max="13568" width="8.796875" style="295"/>
    <col min="13569" max="13569" width="2.8984375" style="295" customWidth="1"/>
    <col min="13570" max="13570" width="15.3984375" style="295" customWidth="1"/>
    <col min="13571" max="13571" width="4.19921875" style="295" customWidth="1"/>
    <col min="13572" max="13582" width="3" style="295" customWidth="1"/>
    <col min="13583" max="13583" width="6.69921875" style="295" customWidth="1"/>
    <col min="13584" max="13584" width="7.5" style="295" customWidth="1"/>
    <col min="13585" max="13586" width="4" style="295" customWidth="1"/>
    <col min="13587" max="13587" width="6.69921875" style="295" customWidth="1"/>
    <col min="13588" max="13588" width="7.5" style="295" customWidth="1"/>
    <col min="13589" max="13590" width="4" style="295" customWidth="1"/>
    <col min="13591" max="13824" width="8.796875" style="295"/>
    <col min="13825" max="13825" width="2.8984375" style="295" customWidth="1"/>
    <col min="13826" max="13826" width="15.3984375" style="295" customWidth="1"/>
    <col min="13827" max="13827" width="4.19921875" style="295" customWidth="1"/>
    <col min="13828" max="13838" width="3" style="295" customWidth="1"/>
    <col min="13839" max="13839" width="6.69921875" style="295" customWidth="1"/>
    <col min="13840" max="13840" width="7.5" style="295" customWidth="1"/>
    <col min="13841" max="13842" width="4" style="295" customWidth="1"/>
    <col min="13843" max="13843" width="6.69921875" style="295" customWidth="1"/>
    <col min="13844" max="13844" width="7.5" style="295" customWidth="1"/>
    <col min="13845" max="13846" width="4" style="295" customWidth="1"/>
    <col min="13847" max="14080" width="8.796875" style="295"/>
    <col min="14081" max="14081" width="2.8984375" style="295" customWidth="1"/>
    <col min="14082" max="14082" width="15.3984375" style="295" customWidth="1"/>
    <col min="14083" max="14083" width="4.19921875" style="295" customWidth="1"/>
    <col min="14084" max="14094" width="3" style="295" customWidth="1"/>
    <col min="14095" max="14095" width="6.69921875" style="295" customWidth="1"/>
    <col min="14096" max="14096" width="7.5" style="295" customWidth="1"/>
    <col min="14097" max="14098" width="4" style="295" customWidth="1"/>
    <col min="14099" max="14099" width="6.69921875" style="295" customWidth="1"/>
    <col min="14100" max="14100" width="7.5" style="295" customWidth="1"/>
    <col min="14101" max="14102" width="4" style="295" customWidth="1"/>
    <col min="14103" max="14336" width="8.796875" style="295"/>
    <col min="14337" max="14337" width="2.8984375" style="295" customWidth="1"/>
    <col min="14338" max="14338" width="15.3984375" style="295" customWidth="1"/>
    <col min="14339" max="14339" width="4.19921875" style="295" customWidth="1"/>
    <col min="14340" max="14350" width="3" style="295" customWidth="1"/>
    <col min="14351" max="14351" width="6.69921875" style="295" customWidth="1"/>
    <col min="14352" max="14352" width="7.5" style="295" customWidth="1"/>
    <col min="14353" max="14354" width="4" style="295" customWidth="1"/>
    <col min="14355" max="14355" width="6.69921875" style="295" customWidth="1"/>
    <col min="14356" max="14356" width="7.5" style="295" customWidth="1"/>
    <col min="14357" max="14358" width="4" style="295" customWidth="1"/>
    <col min="14359" max="14592" width="8.796875" style="295"/>
    <col min="14593" max="14593" width="2.8984375" style="295" customWidth="1"/>
    <col min="14594" max="14594" width="15.3984375" style="295" customWidth="1"/>
    <col min="14595" max="14595" width="4.19921875" style="295" customWidth="1"/>
    <col min="14596" max="14606" width="3" style="295" customWidth="1"/>
    <col min="14607" max="14607" width="6.69921875" style="295" customWidth="1"/>
    <col min="14608" max="14608" width="7.5" style="295" customWidth="1"/>
    <col min="14609" max="14610" width="4" style="295" customWidth="1"/>
    <col min="14611" max="14611" width="6.69921875" style="295" customWidth="1"/>
    <col min="14612" max="14612" width="7.5" style="295" customWidth="1"/>
    <col min="14613" max="14614" width="4" style="295" customWidth="1"/>
    <col min="14615" max="14848" width="8.796875" style="295"/>
    <col min="14849" max="14849" width="2.8984375" style="295" customWidth="1"/>
    <col min="14850" max="14850" width="15.3984375" style="295" customWidth="1"/>
    <col min="14851" max="14851" width="4.19921875" style="295" customWidth="1"/>
    <col min="14852" max="14862" width="3" style="295" customWidth="1"/>
    <col min="14863" max="14863" width="6.69921875" style="295" customWidth="1"/>
    <col min="14864" max="14864" width="7.5" style="295" customWidth="1"/>
    <col min="14865" max="14866" width="4" style="295" customWidth="1"/>
    <col min="14867" max="14867" width="6.69921875" style="295" customWidth="1"/>
    <col min="14868" max="14868" width="7.5" style="295" customWidth="1"/>
    <col min="14869" max="14870" width="4" style="295" customWidth="1"/>
    <col min="14871" max="15104" width="8.796875" style="295"/>
    <col min="15105" max="15105" width="2.8984375" style="295" customWidth="1"/>
    <col min="15106" max="15106" width="15.3984375" style="295" customWidth="1"/>
    <col min="15107" max="15107" width="4.19921875" style="295" customWidth="1"/>
    <col min="15108" max="15118" width="3" style="295" customWidth="1"/>
    <col min="15119" max="15119" width="6.69921875" style="295" customWidth="1"/>
    <col min="15120" max="15120" width="7.5" style="295" customWidth="1"/>
    <col min="15121" max="15122" width="4" style="295" customWidth="1"/>
    <col min="15123" max="15123" width="6.69921875" style="295" customWidth="1"/>
    <col min="15124" max="15124" width="7.5" style="295" customWidth="1"/>
    <col min="15125" max="15126" width="4" style="295" customWidth="1"/>
    <col min="15127" max="15360" width="8.796875" style="295"/>
    <col min="15361" max="15361" width="2.8984375" style="295" customWidth="1"/>
    <col min="15362" max="15362" width="15.3984375" style="295" customWidth="1"/>
    <col min="15363" max="15363" width="4.19921875" style="295" customWidth="1"/>
    <col min="15364" max="15374" width="3" style="295" customWidth="1"/>
    <col min="15375" max="15375" width="6.69921875" style="295" customWidth="1"/>
    <col min="15376" max="15376" width="7.5" style="295" customWidth="1"/>
    <col min="15377" max="15378" width="4" style="295" customWidth="1"/>
    <col min="15379" max="15379" width="6.69921875" style="295" customWidth="1"/>
    <col min="15380" max="15380" width="7.5" style="295" customWidth="1"/>
    <col min="15381" max="15382" width="4" style="295" customWidth="1"/>
    <col min="15383" max="15616" width="8.796875" style="295"/>
    <col min="15617" max="15617" width="2.8984375" style="295" customWidth="1"/>
    <col min="15618" max="15618" width="15.3984375" style="295" customWidth="1"/>
    <col min="15619" max="15619" width="4.19921875" style="295" customWidth="1"/>
    <col min="15620" max="15630" width="3" style="295" customWidth="1"/>
    <col min="15631" max="15631" width="6.69921875" style="295" customWidth="1"/>
    <col min="15632" max="15632" width="7.5" style="295" customWidth="1"/>
    <col min="15633" max="15634" width="4" style="295" customWidth="1"/>
    <col min="15635" max="15635" width="6.69921875" style="295" customWidth="1"/>
    <col min="15636" max="15636" width="7.5" style="295" customWidth="1"/>
    <col min="15637" max="15638" width="4" style="295" customWidth="1"/>
    <col min="15639" max="15872" width="8.796875" style="295"/>
    <col min="15873" max="15873" width="2.8984375" style="295" customWidth="1"/>
    <col min="15874" max="15874" width="15.3984375" style="295" customWidth="1"/>
    <col min="15875" max="15875" width="4.19921875" style="295" customWidth="1"/>
    <col min="15876" max="15886" width="3" style="295" customWidth="1"/>
    <col min="15887" max="15887" width="6.69921875" style="295" customWidth="1"/>
    <col min="15888" max="15888" width="7.5" style="295" customWidth="1"/>
    <col min="15889" max="15890" width="4" style="295" customWidth="1"/>
    <col min="15891" max="15891" width="6.69921875" style="295" customWidth="1"/>
    <col min="15892" max="15892" width="7.5" style="295" customWidth="1"/>
    <col min="15893" max="15894" width="4" style="295" customWidth="1"/>
    <col min="15895" max="16128" width="8.796875" style="295"/>
    <col min="16129" max="16129" width="2.8984375" style="295" customWidth="1"/>
    <col min="16130" max="16130" width="15.3984375" style="295" customWidth="1"/>
    <col min="16131" max="16131" width="4.19921875" style="295" customWidth="1"/>
    <col min="16132" max="16142" width="3" style="295" customWidth="1"/>
    <col min="16143" max="16143" width="6.69921875" style="295" customWidth="1"/>
    <col min="16144" max="16144" width="7.5" style="295" customWidth="1"/>
    <col min="16145" max="16146" width="4" style="295" customWidth="1"/>
    <col min="16147" max="16147" width="6.69921875" style="295" customWidth="1"/>
    <col min="16148" max="16148" width="7.5" style="295" customWidth="1"/>
    <col min="16149" max="16150" width="4" style="295" customWidth="1"/>
    <col min="16151" max="16384" width="8.796875" style="295"/>
  </cols>
  <sheetData>
    <row r="1" spans="1:24" ht="22.5" customHeight="1">
      <c r="A1" s="687" t="s">
        <v>220</v>
      </c>
      <c r="B1" s="687"/>
      <c r="C1" s="687"/>
      <c r="D1" s="687"/>
      <c r="E1" s="687"/>
      <c r="F1" s="687"/>
      <c r="G1" s="687"/>
      <c r="H1" s="687"/>
      <c r="I1" s="687"/>
      <c r="J1" s="687"/>
      <c r="K1" s="687"/>
      <c r="L1" s="687"/>
      <c r="M1" s="687"/>
      <c r="N1" s="687"/>
      <c r="O1" s="687"/>
      <c r="P1" s="687"/>
      <c r="Q1" s="4"/>
      <c r="R1" s="4"/>
      <c r="S1" s="4"/>
      <c r="T1" s="4"/>
      <c r="U1" s="4"/>
      <c r="V1" s="4"/>
    </row>
    <row r="2" spans="1:24" ht="7.5" customHeight="1">
      <c r="N2" s="3"/>
      <c r="O2" s="296"/>
      <c r="P2" s="296"/>
      <c r="Q2" s="296"/>
      <c r="R2" s="296"/>
      <c r="S2" s="296"/>
      <c r="T2" s="296"/>
      <c r="U2" s="296"/>
      <c r="V2" s="296"/>
    </row>
    <row r="3" spans="1:24" ht="76.5" customHeight="1">
      <c r="B3" s="688" t="s">
        <v>247</v>
      </c>
      <c r="C3" s="689"/>
      <c r="D3" s="689"/>
      <c r="E3" s="689"/>
      <c r="F3" s="689"/>
      <c r="G3" s="689"/>
      <c r="H3" s="689"/>
      <c r="I3" s="689"/>
      <c r="J3" s="689"/>
      <c r="K3" s="689"/>
      <c r="L3" s="689"/>
      <c r="M3" s="689"/>
      <c r="N3" s="689"/>
      <c r="O3" s="689"/>
      <c r="P3" s="689"/>
      <c r="Q3" s="689"/>
      <c r="R3" s="689"/>
      <c r="S3" s="689"/>
      <c r="T3" s="689"/>
      <c r="U3" s="689"/>
      <c r="V3" s="689"/>
    </row>
    <row r="4" spans="1:24" ht="32.25" customHeight="1">
      <c r="B4" s="690" t="s">
        <v>33</v>
      </c>
      <c r="C4" s="691"/>
      <c r="D4" s="74" t="s">
        <v>34</v>
      </c>
      <c r="E4" s="74"/>
      <c r="F4" s="148"/>
      <c r="G4" s="690">
        <v>200</v>
      </c>
      <c r="H4" s="690"/>
      <c r="I4" s="148" t="s">
        <v>36</v>
      </c>
      <c r="J4" s="182"/>
      <c r="K4" s="182"/>
      <c r="L4" s="182"/>
      <c r="M4" s="182"/>
      <c r="N4" s="182"/>
      <c r="O4" s="182"/>
      <c r="P4" s="182"/>
      <c r="Q4" s="182"/>
      <c r="R4" s="182"/>
      <c r="S4" s="182"/>
      <c r="T4" s="182"/>
      <c r="U4" s="182"/>
      <c r="V4" s="182"/>
      <c r="W4" s="182"/>
      <c r="X4" s="182"/>
    </row>
    <row r="5" spans="1:24" ht="32.25" customHeight="1">
      <c r="B5" s="690"/>
      <c r="C5" s="691"/>
      <c r="D5" s="74" t="s">
        <v>35</v>
      </c>
      <c r="E5" s="74"/>
      <c r="F5" s="148"/>
      <c r="G5" s="690">
        <v>4</v>
      </c>
      <c r="H5" s="690"/>
      <c r="I5" s="148" t="s">
        <v>36</v>
      </c>
      <c r="J5" s="148" t="s">
        <v>246</v>
      </c>
      <c r="K5" s="182"/>
      <c r="L5" s="182"/>
      <c r="M5" s="182"/>
      <c r="N5" s="182"/>
      <c r="O5" s="182"/>
      <c r="P5" s="182"/>
      <c r="Q5" s="182"/>
      <c r="R5" s="182"/>
      <c r="S5" s="182"/>
      <c r="T5" s="182"/>
      <c r="U5" s="182"/>
      <c r="V5" s="182"/>
      <c r="W5" s="182"/>
      <c r="X5" s="182"/>
    </row>
    <row r="6" spans="1:24" ht="66.75" customHeight="1">
      <c r="A6" s="419" t="s">
        <v>363</v>
      </c>
      <c r="B6" s="419"/>
      <c r="C6" s="419"/>
      <c r="D6" s="419"/>
      <c r="E6" s="138"/>
      <c r="F6" s="138"/>
      <c r="G6" s="138"/>
      <c r="H6" s="138"/>
      <c r="I6" s="138"/>
      <c r="J6" s="138"/>
      <c r="K6" s="138"/>
      <c r="L6" s="138"/>
      <c r="M6" s="138"/>
      <c r="N6" s="2"/>
      <c r="O6" s="2"/>
      <c r="P6" s="2"/>
      <c r="Q6" s="2"/>
      <c r="R6" s="2"/>
      <c r="S6" s="2"/>
      <c r="T6" s="2"/>
      <c r="U6" s="2"/>
      <c r="V6" s="2"/>
    </row>
    <row r="7" spans="1:24" ht="18" thickBot="1">
      <c r="A7" s="111"/>
      <c r="B7" s="111"/>
      <c r="C7" s="111"/>
      <c r="D7" s="111"/>
      <c r="E7" s="111"/>
      <c r="F7" s="111"/>
      <c r="G7" s="111"/>
      <c r="H7" s="111"/>
      <c r="I7" s="111"/>
      <c r="J7" s="111"/>
      <c r="K7" s="111"/>
      <c r="L7" s="111"/>
      <c r="M7" s="111"/>
      <c r="N7" s="111"/>
      <c r="O7" s="111"/>
      <c r="P7" s="111"/>
      <c r="Q7" s="448" t="s">
        <v>376</v>
      </c>
      <c r="R7" s="448"/>
      <c r="S7" s="448"/>
      <c r="T7" s="448"/>
      <c r="U7" s="448"/>
      <c r="V7" s="448"/>
    </row>
    <row r="8" spans="1:24" s="78" customFormat="1" ht="37.5" customHeight="1">
      <c r="A8" s="478" t="s">
        <v>2</v>
      </c>
      <c r="B8" s="479"/>
      <c r="C8" s="479"/>
      <c r="D8" s="479"/>
      <c r="E8" s="479"/>
      <c r="F8" s="479"/>
      <c r="G8" s="479"/>
      <c r="H8" s="479"/>
      <c r="I8" s="479"/>
      <c r="J8" s="479"/>
      <c r="K8" s="479"/>
      <c r="L8" s="479"/>
      <c r="M8" s="479"/>
      <c r="N8" s="683"/>
      <c r="O8" s="684" t="s">
        <v>364</v>
      </c>
      <c r="P8" s="479"/>
      <c r="Q8" s="479"/>
      <c r="R8" s="683"/>
      <c r="S8" s="684" t="s">
        <v>268</v>
      </c>
      <c r="T8" s="479"/>
      <c r="U8" s="479"/>
      <c r="V8" s="683"/>
    </row>
    <row r="9" spans="1:24" ht="37.5" customHeight="1">
      <c r="A9" s="466" t="s">
        <v>0</v>
      </c>
      <c r="B9" s="314" t="s">
        <v>3</v>
      </c>
      <c r="C9" s="324"/>
      <c r="D9" s="323"/>
      <c r="E9" s="323"/>
      <c r="F9" s="323"/>
      <c r="G9" s="323"/>
      <c r="H9" s="323"/>
      <c r="I9" s="323"/>
      <c r="J9" s="323"/>
      <c r="K9" s="322"/>
      <c r="L9" s="322"/>
      <c r="M9" s="322"/>
      <c r="N9" s="380"/>
      <c r="O9" s="685">
        <v>244</v>
      </c>
      <c r="P9" s="686"/>
      <c r="Q9" s="381" t="s">
        <v>26</v>
      </c>
      <c r="R9" s="382"/>
      <c r="S9" s="685">
        <v>244</v>
      </c>
      <c r="T9" s="686"/>
      <c r="U9" s="381" t="s">
        <v>26</v>
      </c>
      <c r="V9" s="382"/>
    </row>
    <row r="10" spans="1:24" ht="37.5" customHeight="1">
      <c r="A10" s="467"/>
      <c r="B10" s="311" t="s">
        <v>4</v>
      </c>
      <c r="C10" s="438" t="s">
        <v>18</v>
      </c>
      <c r="D10" s="438"/>
      <c r="E10" s="438"/>
      <c r="F10" s="438"/>
      <c r="G10" s="438"/>
      <c r="H10" s="438"/>
      <c r="I10" s="438"/>
      <c r="J10" s="438"/>
      <c r="K10" s="438"/>
      <c r="L10" s="438"/>
      <c r="M10" s="438"/>
      <c r="N10" s="666"/>
      <c r="O10" s="681">
        <v>6927</v>
      </c>
      <c r="P10" s="682"/>
      <c r="Q10" s="383" t="s">
        <v>28</v>
      </c>
      <c r="R10" s="384"/>
      <c r="S10" s="681">
        <v>6883</v>
      </c>
      <c r="T10" s="682"/>
      <c r="U10" s="383" t="s">
        <v>28</v>
      </c>
      <c r="V10" s="384"/>
    </row>
    <row r="11" spans="1:24" ht="37.5" customHeight="1">
      <c r="A11" s="467"/>
      <c r="B11" s="311" t="s">
        <v>6</v>
      </c>
      <c r="C11" s="438" t="s">
        <v>19</v>
      </c>
      <c r="D11" s="438"/>
      <c r="E11" s="438"/>
      <c r="F11" s="438"/>
      <c r="G11" s="438"/>
      <c r="H11" s="438"/>
      <c r="I11" s="438"/>
      <c r="J11" s="438"/>
      <c r="K11" s="438"/>
      <c r="L11" s="438"/>
      <c r="M11" s="438"/>
      <c r="N11" s="666"/>
      <c r="O11" s="681">
        <v>55899</v>
      </c>
      <c r="P11" s="682"/>
      <c r="Q11" s="383" t="s">
        <v>28</v>
      </c>
      <c r="R11" s="384"/>
      <c r="S11" s="681">
        <v>57153</v>
      </c>
      <c r="T11" s="682"/>
      <c r="U11" s="383" t="s">
        <v>28</v>
      </c>
      <c r="V11" s="384"/>
    </row>
    <row r="12" spans="1:24" ht="18.75" customHeight="1">
      <c r="A12" s="467"/>
      <c r="B12" s="471" t="s">
        <v>7</v>
      </c>
      <c r="C12" s="279"/>
      <c r="D12" s="296"/>
      <c r="E12" s="296"/>
      <c r="F12" s="296"/>
      <c r="G12" s="482" t="s">
        <v>304</v>
      </c>
      <c r="H12" s="137" t="s">
        <v>303</v>
      </c>
      <c r="I12" s="484" t="s">
        <v>302</v>
      </c>
      <c r="J12" s="296"/>
      <c r="K12" s="296"/>
      <c r="L12" s="296"/>
      <c r="M12" s="296"/>
      <c r="N12" s="385"/>
      <c r="O12" s="674"/>
      <c r="P12" s="676">
        <f>O11/O10</f>
        <v>8.0697271546123854</v>
      </c>
      <c r="Q12" s="658" t="s">
        <v>26</v>
      </c>
      <c r="R12" s="384"/>
      <c r="S12" s="674"/>
      <c r="T12" s="676">
        <f>S11/S10</f>
        <v>8.3035013802121167</v>
      </c>
      <c r="U12" s="658" t="s">
        <v>26</v>
      </c>
      <c r="V12" s="384"/>
    </row>
    <row r="13" spans="1:24" ht="18.75" customHeight="1">
      <c r="A13" s="480"/>
      <c r="B13" s="472"/>
      <c r="C13" s="273"/>
      <c r="D13" s="317"/>
      <c r="E13" s="317"/>
      <c r="F13" s="317"/>
      <c r="G13" s="483"/>
      <c r="H13" s="318" t="s">
        <v>301</v>
      </c>
      <c r="I13" s="485"/>
      <c r="J13" s="317"/>
      <c r="K13" s="317"/>
      <c r="L13" s="317"/>
      <c r="M13" s="317"/>
      <c r="N13" s="386"/>
      <c r="O13" s="675"/>
      <c r="P13" s="677"/>
      <c r="Q13" s="678"/>
      <c r="R13" s="387"/>
      <c r="S13" s="675"/>
      <c r="T13" s="677"/>
      <c r="U13" s="678"/>
      <c r="V13" s="387"/>
    </row>
    <row r="14" spans="1:24" ht="37.5" customHeight="1">
      <c r="A14" s="466" t="s">
        <v>1</v>
      </c>
      <c r="B14" s="314" t="s">
        <v>365</v>
      </c>
      <c r="C14" s="438" t="s">
        <v>20</v>
      </c>
      <c r="D14" s="438"/>
      <c r="E14" s="438"/>
      <c r="F14" s="438"/>
      <c r="G14" s="438"/>
      <c r="H14" s="438"/>
      <c r="I14" s="438"/>
      <c r="J14" s="438"/>
      <c r="K14" s="438"/>
      <c r="L14" s="438"/>
      <c r="M14" s="438"/>
      <c r="N14" s="666"/>
      <c r="O14" s="679">
        <v>204</v>
      </c>
      <c r="P14" s="680"/>
      <c r="Q14" s="388" t="s">
        <v>29</v>
      </c>
      <c r="R14" s="389"/>
      <c r="S14" s="679">
        <v>204</v>
      </c>
      <c r="T14" s="680"/>
      <c r="U14" s="388" t="s">
        <v>29</v>
      </c>
      <c r="V14" s="389"/>
    </row>
    <row r="15" spans="1:24" ht="37.5" customHeight="1">
      <c r="A15" s="467"/>
      <c r="B15" s="311" t="s">
        <v>9</v>
      </c>
      <c r="C15" s="438" t="s">
        <v>21</v>
      </c>
      <c r="D15" s="438"/>
      <c r="E15" s="438"/>
      <c r="F15" s="438"/>
      <c r="G15" s="438"/>
      <c r="H15" s="438"/>
      <c r="I15" s="438"/>
      <c r="J15" s="438"/>
      <c r="K15" s="438"/>
      <c r="L15" s="438"/>
      <c r="M15" s="438"/>
      <c r="N15" s="666"/>
      <c r="O15" s="667">
        <v>4438</v>
      </c>
      <c r="P15" s="482"/>
      <c r="Q15" s="390" t="s">
        <v>27</v>
      </c>
      <c r="R15" s="391"/>
      <c r="S15" s="667">
        <v>4510</v>
      </c>
      <c r="T15" s="482"/>
      <c r="U15" s="390" t="s">
        <v>27</v>
      </c>
      <c r="V15" s="391"/>
    </row>
    <row r="16" spans="1:24" ht="37.5" customHeight="1">
      <c r="A16" s="467"/>
      <c r="B16" s="311" t="s">
        <v>10</v>
      </c>
      <c r="C16" s="438" t="s">
        <v>22</v>
      </c>
      <c r="D16" s="438"/>
      <c r="E16" s="438"/>
      <c r="F16" s="438"/>
      <c r="G16" s="438"/>
      <c r="H16" s="438"/>
      <c r="I16" s="438"/>
      <c r="J16" s="438"/>
      <c r="K16" s="438"/>
      <c r="L16" s="438"/>
      <c r="M16" s="438"/>
      <c r="N16" s="666"/>
      <c r="O16" s="667">
        <v>4414</v>
      </c>
      <c r="P16" s="482"/>
      <c r="Q16" s="390" t="s">
        <v>27</v>
      </c>
      <c r="R16" s="391"/>
      <c r="S16" s="667">
        <v>4511</v>
      </c>
      <c r="T16" s="482"/>
      <c r="U16" s="390" t="s">
        <v>27</v>
      </c>
      <c r="V16" s="391"/>
    </row>
    <row r="17" spans="1:25" ht="37.5" customHeight="1">
      <c r="A17" s="467"/>
      <c r="B17" s="311" t="s">
        <v>11</v>
      </c>
      <c r="C17" s="438" t="s">
        <v>23</v>
      </c>
      <c r="D17" s="438"/>
      <c r="E17" s="438"/>
      <c r="F17" s="438"/>
      <c r="G17" s="438"/>
      <c r="H17" s="438"/>
      <c r="I17" s="438"/>
      <c r="J17" s="438"/>
      <c r="K17" s="438"/>
      <c r="L17" s="438"/>
      <c r="M17" s="438"/>
      <c r="N17" s="666"/>
      <c r="O17" s="667">
        <v>66169</v>
      </c>
      <c r="P17" s="668"/>
      <c r="Q17" s="390" t="s">
        <v>27</v>
      </c>
      <c r="R17" s="391"/>
      <c r="S17" s="667">
        <v>67248</v>
      </c>
      <c r="T17" s="668"/>
      <c r="U17" s="390" t="s">
        <v>27</v>
      </c>
      <c r="V17" s="391"/>
    </row>
    <row r="18" spans="1:25" ht="37.5" customHeight="1">
      <c r="A18" s="467"/>
      <c r="B18" s="311" t="s">
        <v>12</v>
      </c>
      <c r="C18" s="438" t="s">
        <v>366</v>
      </c>
      <c r="D18" s="438"/>
      <c r="E18" s="438"/>
      <c r="F18" s="438"/>
      <c r="G18" s="438"/>
      <c r="H18" s="438"/>
      <c r="I18" s="438"/>
      <c r="J18" s="438"/>
      <c r="K18" s="438"/>
      <c r="L18" s="438"/>
      <c r="M18" s="438"/>
      <c r="N18" s="666"/>
      <c r="O18" s="667">
        <f>O17-O16</f>
        <v>61755</v>
      </c>
      <c r="P18" s="668"/>
      <c r="Q18" s="390" t="s">
        <v>27</v>
      </c>
      <c r="R18" s="391"/>
      <c r="S18" s="667">
        <f>S17-S16</f>
        <v>62737</v>
      </c>
      <c r="T18" s="668"/>
      <c r="U18" s="390" t="s">
        <v>27</v>
      </c>
      <c r="V18" s="391"/>
    </row>
    <row r="19" spans="1:25" ht="18.75" customHeight="1">
      <c r="A19" s="467"/>
      <c r="B19" s="471" t="s">
        <v>13</v>
      </c>
      <c r="C19" s="279"/>
      <c r="D19" s="463" t="s">
        <v>298</v>
      </c>
      <c r="E19" s="463"/>
      <c r="F19" s="463"/>
      <c r="G19" s="463"/>
      <c r="H19" s="463"/>
      <c r="I19" s="438" t="s">
        <v>297</v>
      </c>
      <c r="J19" s="669">
        <v>100</v>
      </c>
      <c r="K19" s="669"/>
      <c r="L19" s="669"/>
      <c r="M19" s="669"/>
      <c r="N19" s="670"/>
      <c r="O19" s="671">
        <f>O17/O14/365*100</f>
        <v>88.86516250335751</v>
      </c>
      <c r="P19" s="672"/>
      <c r="Q19" s="648" t="s">
        <v>295</v>
      </c>
      <c r="R19" s="391"/>
      <c r="S19" s="671">
        <f>S17/S14/366*100</f>
        <v>90.067502410800387</v>
      </c>
      <c r="T19" s="672"/>
      <c r="U19" s="648" t="s">
        <v>295</v>
      </c>
      <c r="V19" s="391"/>
    </row>
    <row r="20" spans="1:25" ht="18.75" customHeight="1">
      <c r="A20" s="467"/>
      <c r="B20" s="473"/>
      <c r="C20" s="310"/>
      <c r="D20" s="476" t="s">
        <v>25</v>
      </c>
      <c r="E20" s="476"/>
      <c r="F20" s="476"/>
      <c r="G20" s="476"/>
      <c r="H20" s="476"/>
      <c r="I20" s="475"/>
      <c r="J20" s="669"/>
      <c r="K20" s="669"/>
      <c r="L20" s="669"/>
      <c r="M20" s="669"/>
      <c r="N20" s="670"/>
      <c r="O20" s="673"/>
      <c r="P20" s="672"/>
      <c r="Q20" s="484"/>
      <c r="R20" s="392"/>
      <c r="S20" s="673"/>
      <c r="T20" s="672"/>
      <c r="U20" s="484"/>
      <c r="V20" s="392"/>
      <c r="X20" s="397"/>
      <c r="Y20" s="397"/>
    </row>
    <row r="21" spans="1:25" ht="18.75" customHeight="1">
      <c r="A21" s="467"/>
      <c r="B21" s="471" t="s">
        <v>14</v>
      </c>
      <c r="C21" s="482" t="s">
        <v>219</v>
      </c>
      <c r="D21" s="482"/>
      <c r="E21" s="482"/>
      <c r="F21" s="438" t="s">
        <v>297</v>
      </c>
      <c r="G21" s="463" t="s">
        <v>294</v>
      </c>
      <c r="H21" s="463"/>
      <c r="I21" s="463"/>
      <c r="J21" s="463"/>
      <c r="K21" s="463"/>
      <c r="L21" s="463"/>
      <c r="M21" s="463"/>
      <c r="N21" s="385"/>
      <c r="O21" s="663">
        <f>365/(O18/((O15+O16)/2))</f>
        <v>26.15966318516719</v>
      </c>
      <c r="P21" s="664"/>
      <c r="Q21" s="648" t="s">
        <v>293</v>
      </c>
      <c r="R21" s="392"/>
      <c r="S21" s="663">
        <f>366/(S18/((S15+S16)/2))</f>
        <v>26.313706425235505</v>
      </c>
      <c r="T21" s="664"/>
      <c r="U21" s="648" t="s">
        <v>293</v>
      </c>
      <c r="V21" s="392"/>
    </row>
    <row r="22" spans="1:25" ht="18.75" customHeight="1">
      <c r="A22" s="467"/>
      <c r="B22" s="473"/>
      <c r="C22" s="482"/>
      <c r="D22" s="482"/>
      <c r="E22" s="482"/>
      <c r="F22" s="438"/>
      <c r="G22" s="477" t="s">
        <v>366</v>
      </c>
      <c r="H22" s="477"/>
      <c r="I22" s="477"/>
      <c r="J22" s="477"/>
      <c r="K22" s="477"/>
      <c r="L22" s="477"/>
      <c r="M22" s="477"/>
      <c r="N22" s="385"/>
      <c r="O22" s="665"/>
      <c r="P22" s="664"/>
      <c r="Q22" s="484"/>
      <c r="R22" s="391"/>
      <c r="S22" s="665"/>
      <c r="T22" s="664"/>
      <c r="U22" s="484"/>
      <c r="V22" s="391"/>
    </row>
    <row r="23" spans="1:25" ht="18.75" customHeight="1">
      <c r="A23" s="467"/>
      <c r="B23" s="471" t="s">
        <v>15</v>
      </c>
      <c r="C23" s="659" t="s">
        <v>218</v>
      </c>
      <c r="D23" s="659"/>
      <c r="E23" s="463" t="s">
        <v>367</v>
      </c>
      <c r="F23" s="463"/>
      <c r="G23" s="463"/>
      <c r="H23" s="463"/>
      <c r="I23" s="463"/>
      <c r="J23" s="463"/>
      <c r="K23" s="463"/>
      <c r="L23" s="296"/>
      <c r="M23" s="296"/>
      <c r="N23" s="385"/>
      <c r="O23" s="655">
        <f>(O17-O16)/((O15+O16)*0.5)</f>
        <v>13.952779032986896</v>
      </c>
      <c r="P23" s="656"/>
      <c r="Q23" s="658" t="s">
        <v>26</v>
      </c>
      <c r="R23" s="391"/>
      <c r="S23" s="655">
        <f>(S17-S16)/((S15+S16)*0.5)</f>
        <v>13.909100986586854</v>
      </c>
      <c r="T23" s="656"/>
      <c r="U23" s="658" t="s">
        <v>26</v>
      </c>
      <c r="V23" s="391"/>
    </row>
    <row r="24" spans="1:25" ht="18.75" customHeight="1">
      <c r="A24" s="467"/>
      <c r="B24" s="473"/>
      <c r="C24" s="659"/>
      <c r="D24" s="659"/>
      <c r="E24" s="477" t="s">
        <v>368</v>
      </c>
      <c r="F24" s="477"/>
      <c r="G24" s="477"/>
      <c r="H24" s="477"/>
      <c r="I24" s="477"/>
      <c r="J24" s="477"/>
      <c r="K24" s="477"/>
      <c r="L24" s="296"/>
      <c r="M24" s="296"/>
      <c r="N24" s="385"/>
      <c r="O24" s="657"/>
      <c r="P24" s="656"/>
      <c r="Q24" s="658"/>
      <c r="R24" s="391"/>
      <c r="S24" s="657"/>
      <c r="T24" s="656"/>
      <c r="U24" s="658"/>
      <c r="V24" s="391"/>
      <c r="X24" s="398"/>
    </row>
    <row r="25" spans="1:25" ht="18.75" customHeight="1">
      <c r="A25" s="467"/>
      <c r="B25" s="471" t="s">
        <v>16</v>
      </c>
      <c r="C25" s="659" t="s">
        <v>217</v>
      </c>
      <c r="D25" s="659"/>
      <c r="E25" s="463" t="s">
        <v>216</v>
      </c>
      <c r="F25" s="463"/>
      <c r="G25" s="463"/>
      <c r="H25" s="463"/>
      <c r="I25" s="463"/>
      <c r="J25" s="463"/>
      <c r="K25" s="463"/>
      <c r="L25" s="296"/>
      <c r="M25" s="296"/>
      <c r="N25" s="385"/>
      <c r="O25" s="660">
        <v>1.41</v>
      </c>
      <c r="P25" s="661"/>
      <c r="Q25" s="658" t="s">
        <v>30</v>
      </c>
      <c r="R25" s="391"/>
      <c r="S25" s="660">
        <v>1.45</v>
      </c>
      <c r="T25" s="661"/>
      <c r="U25" s="658" t="s">
        <v>30</v>
      </c>
      <c r="V25" s="391"/>
    </row>
    <row r="26" spans="1:25" ht="18.75" customHeight="1">
      <c r="A26" s="467"/>
      <c r="B26" s="473"/>
      <c r="C26" s="659"/>
      <c r="D26" s="659"/>
      <c r="E26" s="654" t="s">
        <v>369</v>
      </c>
      <c r="F26" s="654"/>
      <c r="G26" s="654"/>
      <c r="H26" s="654"/>
      <c r="I26" s="654"/>
      <c r="J26" s="654"/>
      <c r="K26" s="654"/>
      <c r="L26" s="296"/>
      <c r="M26" s="296"/>
      <c r="N26" s="385"/>
      <c r="O26" s="662"/>
      <c r="P26" s="661"/>
      <c r="Q26" s="658"/>
      <c r="R26" s="391"/>
      <c r="S26" s="662"/>
      <c r="T26" s="661"/>
      <c r="U26" s="658"/>
      <c r="V26" s="391"/>
    </row>
    <row r="27" spans="1:25" ht="18.75" customHeight="1">
      <c r="A27" s="467"/>
      <c r="B27" s="471" t="s">
        <v>17</v>
      </c>
      <c r="C27" s="300"/>
      <c r="D27" s="296"/>
      <c r="E27" s="279"/>
      <c r="F27" s="296"/>
      <c r="G27" s="260" t="s">
        <v>370</v>
      </c>
      <c r="H27" s="438" t="s">
        <v>371</v>
      </c>
      <c r="I27" s="438">
        <v>100</v>
      </c>
      <c r="J27" s="438"/>
      <c r="K27" s="296"/>
      <c r="L27" s="296"/>
      <c r="M27" s="296"/>
      <c r="N27" s="385"/>
      <c r="O27" s="650"/>
      <c r="P27" s="652">
        <f>O15/O10*100</f>
        <v>64.068139165583943</v>
      </c>
      <c r="Q27" s="648" t="s">
        <v>372</v>
      </c>
      <c r="R27" s="391"/>
      <c r="S27" s="650"/>
      <c r="T27" s="652">
        <f>S15/S10*100</f>
        <v>65.523754176957723</v>
      </c>
      <c r="U27" s="648" t="s">
        <v>372</v>
      </c>
      <c r="V27" s="391"/>
    </row>
    <row r="28" spans="1:25" ht="18.75" customHeight="1" thickBot="1">
      <c r="A28" s="468"/>
      <c r="B28" s="474"/>
      <c r="C28" s="111"/>
      <c r="D28" s="304"/>
      <c r="E28" s="393"/>
      <c r="F28" s="304"/>
      <c r="G28" s="394" t="s">
        <v>373</v>
      </c>
      <c r="H28" s="469"/>
      <c r="I28" s="469"/>
      <c r="J28" s="469"/>
      <c r="K28" s="111"/>
      <c r="L28" s="111"/>
      <c r="M28" s="111"/>
      <c r="N28" s="395"/>
      <c r="O28" s="651"/>
      <c r="P28" s="653"/>
      <c r="Q28" s="649"/>
      <c r="R28" s="396"/>
      <c r="S28" s="651"/>
      <c r="T28" s="653"/>
      <c r="U28" s="649"/>
      <c r="V28" s="396"/>
    </row>
    <row r="29" spans="1:25">
      <c r="A29" s="296"/>
      <c r="B29" s="297"/>
      <c r="C29" s="300"/>
      <c r="D29" s="300"/>
      <c r="E29" s="300"/>
      <c r="F29" s="300"/>
      <c r="G29" s="300"/>
      <c r="H29" s="300"/>
      <c r="I29" s="300"/>
      <c r="J29" s="300"/>
      <c r="K29" s="296"/>
      <c r="L29" s="296"/>
      <c r="M29" s="296"/>
      <c r="N29" s="296"/>
      <c r="O29" s="297"/>
      <c r="P29" s="297"/>
      <c r="Q29" s="437" t="s">
        <v>245</v>
      </c>
      <c r="R29" s="437"/>
      <c r="S29" s="437"/>
      <c r="T29" s="437"/>
      <c r="U29" s="437"/>
      <c r="V29" s="437"/>
    </row>
    <row r="30" spans="1:25">
      <c r="A30" s="296"/>
      <c r="B30" s="297"/>
      <c r="C30" s="300"/>
      <c r="D30" s="300"/>
      <c r="E30" s="300"/>
      <c r="F30" s="300"/>
      <c r="G30" s="300"/>
      <c r="H30" s="300"/>
      <c r="I30" s="300"/>
      <c r="J30" s="300"/>
      <c r="K30" s="296"/>
      <c r="L30" s="296"/>
      <c r="M30" s="296"/>
      <c r="N30" s="296"/>
      <c r="O30" s="297"/>
      <c r="P30" s="297"/>
      <c r="Q30" s="436"/>
      <c r="R30" s="436"/>
      <c r="S30" s="436"/>
      <c r="T30" s="436"/>
      <c r="U30" s="436"/>
      <c r="V30" s="436"/>
    </row>
    <row r="31" spans="1:25">
      <c r="A31" s="296"/>
      <c r="B31" s="297" t="s">
        <v>215</v>
      </c>
      <c r="C31" s="296"/>
      <c r="D31" s="296"/>
      <c r="E31" s="296"/>
      <c r="F31" s="296"/>
      <c r="G31" s="296"/>
      <c r="H31" s="296"/>
      <c r="I31" s="296"/>
      <c r="J31" s="296"/>
      <c r="K31" s="296"/>
      <c r="L31" s="296"/>
      <c r="M31" s="296"/>
      <c r="N31" s="296"/>
      <c r="O31" s="297"/>
      <c r="P31" s="297"/>
      <c r="Q31" s="297"/>
      <c r="R31" s="297"/>
      <c r="S31" s="297"/>
      <c r="T31" s="298"/>
      <c r="U31" s="297"/>
      <c r="V31" s="297"/>
    </row>
    <row r="32" spans="1:25">
      <c r="A32" s="296"/>
      <c r="B32" s="297" t="s">
        <v>244</v>
      </c>
      <c r="C32" s="296"/>
      <c r="D32" s="296"/>
      <c r="E32" s="296"/>
      <c r="F32" s="296"/>
      <c r="G32" s="296"/>
      <c r="H32" s="296"/>
      <c r="I32" s="296"/>
      <c r="J32" s="296"/>
      <c r="K32" s="296"/>
      <c r="L32" s="296"/>
      <c r="M32" s="296"/>
      <c r="N32" s="296"/>
      <c r="O32" s="297"/>
      <c r="P32" s="297"/>
      <c r="Q32" s="297"/>
      <c r="R32" s="297"/>
      <c r="S32" s="297"/>
      <c r="T32" s="298"/>
      <c r="U32" s="297"/>
      <c r="V32" s="297"/>
    </row>
    <row r="33" spans="1:22">
      <c r="A33" s="296"/>
      <c r="B33" s="297" t="s">
        <v>214</v>
      </c>
      <c r="C33" s="296"/>
      <c r="D33" s="296"/>
      <c r="E33" s="296"/>
      <c r="F33" s="296"/>
      <c r="G33" s="296"/>
      <c r="H33" s="296"/>
      <c r="I33" s="296"/>
      <c r="J33" s="296"/>
      <c r="K33" s="296"/>
      <c r="L33" s="296"/>
      <c r="M33" s="296"/>
      <c r="N33" s="296"/>
      <c r="O33" s="297"/>
      <c r="P33" s="297"/>
      <c r="Q33" s="297"/>
      <c r="R33" s="297"/>
      <c r="S33" s="297"/>
      <c r="T33" s="298"/>
      <c r="U33" s="297"/>
      <c r="V33" s="297"/>
    </row>
    <row r="34" spans="1:22">
      <c r="A34" s="296" t="s">
        <v>374</v>
      </c>
      <c r="B34" s="297" t="s">
        <v>267</v>
      </c>
      <c r="C34" s="296"/>
      <c r="D34" s="296"/>
      <c r="E34" s="296"/>
      <c r="F34" s="296"/>
      <c r="G34" s="296"/>
      <c r="H34" s="296"/>
      <c r="I34" s="296"/>
      <c r="J34" s="296"/>
      <c r="K34" s="296"/>
      <c r="L34" s="296"/>
      <c r="M34" s="296"/>
      <c r="N34" s="296"/>
      <c r="O34" s="297"/>
      <c r="P34" s="297"/>
      <c r="Q34" s="297"/>
      <c r="R34" s="297"/>
      <c r="S34" s="297"/>
      <c r="T34" s="298"/>
      <c r="U34" s="297"/>
      <c r="V34" s="297"/>
    </row>
    <row r="35" spans="1:22">
      <c r="A35" s="296"/>
      <c r="B35" s="297" t="s">
        <v>375</v>
      </c>
      <c r="C35" s="296"/>
      <c r="D35" s="296"/>
      <c r="E35" s="296"/>
      <c r="F35" s="296"/>
      <c r="G35" s="296"/>
      <c r="H35" s="296"/>
      <c r="I35" s="296"/>
      <c r="J35" s="296"/>
      <c r="K35" s="296"/>
      <c r="L35" s="296"/>
      <c r="M35" s="296"/>
      <c r="N35" s="296"/>
      <c r="O35" s="297"/>
      <c r="P35" s="297"/>
      <c r="Q35" s="297"/>
      <c r="R35" s="297"/>
      <c r="S35" s="297"/>
      <c r="T35" s="298"/>
      <c r="U35" s="297"/>
      <c r="V35" s="297"/>
    </row>
    <row r="36" spans="1:22">
      <c r="A36" s="296"/>
      <c r="B36" s="297"/>
      <c r="C36" s="296"/>
      <c r="D36" s="296"/>
      <c r="E36" s="296"/>
      <c r="F36" s="296"/>
      <c r="G36" s="296"/>
      <c r="H36" s="296"/>
      <c r="I36" s="296"/>
      <c r="J36" s="296"/>
      <c r="K36" s="296"/>
      <c r="L36" s="296"/>
      <c r="M36" s="296"/>
      <c r="N36" s="296"/>
      <c r="O36" s="299"/>
      <c r="P36" s="297"/>
      <c r="Q36" s="297"/>
      <c r="R36" s="297"/>
      <c r="S36" s="297"/>
      <c r="T36" s="298"/>
      <c r="U36" s="297"/>
      <c r="V36" s="297"/>
    </row>
    <row r="37" spans="1:22">
      <c r="A37" s="296"/>
      <c r="B37" s="297"/>
      <c r="C37" s="296"/>
      <c r="D37" s="296"/>
      <c r="E37" s="296"/>
      <c r="F37" s="296"/>
      <c r="G37" s="296"/>
      <c r="H37" s="296"/>
      <c r="I37" s="296"/>
      <c r="J37" s="296"/>
      <c r="K37" s="296"/>
      <c r="L37" s="296"/>
      <c r="M37" s="296"/>
      <c r="N37" s="296"/>
      <c r="O37" s="297"/>
      <c r="P37" s="297"/>
      <c r="Q37" s="297"/>
      <c r="R37" s="297"/>
      <c r="S37" s="297"/>
      <c r="T37" s="298"/>
      <c r="U37" s="297"/>
      <c r="V37" s="297"/>
    </row>
    <row r="38" spans="1:22">
      <c r="A38" s="296"/>
      <c r="B38" s="297"/>
      <c r="C38" s="296"/>
      <c r="D38" s="296"/>
      <c r="E38" s="296"/>
      <c r="F38" s="296"/>
      <c r="G38" s="296"/>
      <c r="H38" s="296"/>
      <c r="I38" s="296"/>
      <c r="J38" s="296"/>
      <c r="K38" s="296"/>
      <c r="L38" s="296"/>
      <c r="M38" s="296"/>
      <c r="N38" s="296"/>
      <c r="O38" s="297"/>
      <c r="P38" s="297"/>
      <c r="Q38" s="297"/>
      <c r="R38" s="297"/>
      <c r="S38" s="297"/>
      <c r="T38" s="298"/>
      <c r="U38" s="297"/>
      <c r="V38" s="297"/>
    </row>
    <row r="39" spans="1:22">
      <c r="A39" s="296"/>
      <c r="B39" s="297"/>
      <c r="C39" s="296"/>
      <c r="D39" s="296"/>
      <c r="E39" s="296"/>
      <c r="F39" s="296"/>
      <c r="G39" s="296"/>
      <c r="H39" s="296"/>
      <c r="I39" s="296"/>
      <c r="J39" s="296"/>
      <c r="K39" s="296"/>
      <c r="L39" s="296"/>
      <c r="M39" s="296"/>
      <c r="N39" s="296"/>
      <c r="O39" s="297"/>
      <c r="P39" s="297"/>
      <c r="Q39" s="297"/>
      <c r="R39" s="297"/>
      <c r="S39" s="297"/>
      <c r="T39" s="298"/>
      <c r="U39" s="297"/>
      <c r="V39" s="297"/>
    </row>
    <row r="40" spans="1:22">
      <c r="A40" s="296"/>
      <c r="B40" s="297"/>
      <c r="C40" s="296"/>
      <c r="D40" s="296"/>
      <c r="E40" s="296"/>
      <c r="F40" s="296"/>
      <c r="G40" s="296"/>
      <c r="H40" s="296"/>
      <c r="I40" s="296"/>
      <c r="J40" s="296"/>
      <c r="K40" s="296"/>
      <c r="L40" s="296"/>
      <c r="M40" s="296"/>
      <c r="N40" s="296"/>
      <c r="O40" s="297"/>
      <c r="P40" s="297"/>
      <c r="Q40" s="297"/>
      <c r="R40" s="297"/>
      <c r="S40" s="297"/>
      <c r="T40" s="298"/>
      <c r="U40" s="297"/>
      <c r="V40" s="297"/>
    </row>
    <row r="41" spans="1:22">
      <c r="A41" s="296"/>
      <c r="B41" s="296"/>
      <c r="C41" s="296"/>
      <c r="D41" s="296"/>
      <c r="E41" s="296"/>
      <c r="F41" s="296"/>
      <c r="G41" s="296"/>
      <c r="H41" s="296"/>
      <c r="I41" s="296"/>
      <c r="J41" s="296"/>
      <c r="K41" s="296"/>
      <c r="L41" s="296"/>
      <c r="M41" s="296"/>
      <c r="N41" s="296"/>
      <c r="O41" s="296"/>
      <c r="P41" s="296"/>
      <c r="Q41" s="296"/>
      <c r="R41" s="296"/>
      <c r="S41" s="296"/>
      <c r="T41" s="296"/>
      <c r="U41" s="296"/>
      <c r="V41" s="296"/>
    </row>
  </sheetData>
  <mergeCells count="90">
    <mergeCell ref="A1:P1"/>
    <mergeCell ref="B3:V3"/>
    <mergeCell ref="B4:B5"/>
    <mergeCell ref="C4:C5"/>
    <mergeCell ref="G4:H4"/>
    <mergeCell ref="G5:H5"/>
    <mergeCell ref="A6:D6"/>
    <mergeCell ref="Q7:V7"/>
    <mergeCell ref="A8:N8"/>
    <mergeCell ref="O8:R8"/>
    <mergeCell ref="S8:V8"/>
    <mergeCell ref="S10:T10"/>
    <mergeCell ref="C11:N11"/>
    <mergeCell ref="O11:P11"/>
    <mergeCell ref="S11:T11"/>
    <mergeCell ref="B12:B13"/>
    <mergeCell ref="G12:G13"/>
    <mergeCell ref="I12:I13"/>
    <mergeCell ref="O12:O13"/>
    <mergeCell ref="P12:P13"/>
    <mergeCell ref="Q12:Q13"/>
    <mergeCell ref="C10:N10"/>
    <mergeCell ref="O10:P10"/>
    <mergeCell ref="S12:S13"/>
    <mergeCell ref="T12:T13"/>
    <mergeCell ref="U12:U13"/>
    <mergeCell ref="A14:A28"/>
    <mergeCell ref="C14:N14"/>
    <mergeCell ref="O14:P14"/>
    <mergeCell ref="S14:T14"/>
    <mergeCell ref="C15:N15"/>
    <mergeCell ref="O15:P15"/>
    <mergeCell ref="S15:T15"/>
    <mergeCell ref="A9:A13"/>
    <mergeCell ref="O9:P9"/>
    <mergeCell ref="S9:T9"/>
    <mergeCell ref="C16:N16"/>
    <mergeCell ref="O16:P16"/>
    <mergeCell ref="S16:T16"/>
    <mergeCell ref="C17:N17"/>
    <mergeCell ref="O17:P17"/>
    <mergeCell ref="S17:T17"/>
    <mergeCell ref="C18:N18"/>
    <mergeCell ref="O18:P18"/>
    <mergeCell ref="S18:T18"/>
    <mergeCell ref="B19:B20"/>
    <mergeCell ref="D19:H19"/>
    <mergeCell ref="I19:I20"/>
    <mergeCell ref="J19:N20"/>
    <mergeCell ref="O19:P20"/>
    <mergeCell ref="Q19:Q20"/>
    <mergeCell ref="S19:T20"/>
    <mergeCell ref="U19:U20"/>
    <mergeCell ref="D20:H20"/>
    <mergeCell ref="B21:B22"/>
    <mergeCell ref="C21:E22"/>
    <mergeCell ref="F21:F22"/>
    <mergeCell ref="G21:M21"/>
    <mergeCell ref="O21:P22"/>
    <mergeCell ref="Q21:Q22"/>
    <mergeCell ref="S21:T22"/>
    <mergeCell ref="U21:U22"/>
    <mergeCell ref="G22:M22"/>
    <mergeCell ref="B23:B24"/>
    <mergeCell ref="C23:D24"/>
    <mergeCell ref="E23:K23"/>
    <mergeCell ref="O23:P24"/>
    <mergeCell ref="S23:T24"/>
    <mergeCell ref="U23:U24"/>
    <mergeCell ref="E24:K24"/>
    <mergeCell ref="B25:B26"/>
    <mergeCell ref="C25:D26"/>
    <mergeCell ref="E25:K25"/>
    <mergeCell ref="O25:P26"/>
    <mergeCell ref="Q25:Q26"/>
    <mergeCell ref="S25:T26"/>
    <mergeCell ref="U25:U26"/>
    <mergeCell ref="Q23:Q24"/>
    <mergeCell ref="Q30:V30"/>
    <mergeCell ref="E26:K26"/>
    <mergeCell ref="B27:B28"/>
    <mergeCell ref="H27:H28"/>
    <mergeCell ref="I27:J28"/>
    <mergeCell ref="O27:O28"/>
    <mergeCell ref="P27:P28"/>
    <mergeCell ref="Q27:Q28"/>
    <mergeCell ref="S27:S28"/>
    <mergeCell ref="T27:T28"/>
    <mergeCell ref="U27:U28"/>
    <mergeCell ref="Q29:V29"/>
  </mergeCells>
  <phoneticPr fontId="2"/>
  <printOptions horizontalCentered="1" verticalCentered="1"/>
  <pageMargins left="0.39370078740157483" right="0.39370078740157483" top="0.59055118110236227" bottom="0.78740157480314965" header="0.51181102362204722" footer="0.39370078740157483"/>
  <pageSetup paperSize="9" scale="75" orientation="portrait"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IV67"/>
  <sheetViews>
    <sheetView topLeftCell="C49" zoomScaleNormal="100" zoomScaleSheetLayoutView="80" workbookViewId="0">
      <selection activeCell="HG28" sqref="HG28"/>
    </sheetView>
  </sheetViews>
  <sheetFormatPr defaultColWidth="0.3984375" defaultRowHeight="17.25"/>
  <cols>
    <col min="1" max="1" width="3.59765625" style="295" customWidth="1"/>
    <col min="2" max="2" width="14.296875" style="295" customWidth="1"/>
    <col min="3" max="3" width="9.765625E-2" style="295" customWidth="1"/>
    <col min="4" max="20" width="0.5" style="295" customWidth="1"/>
    <col min="21" max="130" width="0.3984375" style="295" customWidth="1"/>
    <col min="131" max="131" width="0.69921875" style="295" customWidth="1"/>
    <col min="132" max="255" width="0.3984375" style="295" customWidth="1"/>
    <col min="256" max="256" width="0.3984375" style="295"/>
    <col min="257" max="257" width="3.59765625" style="295" customWidth="1"/>
    <col min="258" max="258" width="14.296875" style="295" customWidth="1"/>
    <col min="259" max="259" width="9.765625E-2" style="295" customWidth="1"/>
    <col min="260" max="276" width="0.5" style="295" customWidth="1"/>
    <col min="277" max="386" width="0.3984375" style="295" customWidth="1"/>
    <col min="387" max="387" width="0.69921875" style="295" customWidth="1"/>
    <col min="388" max="511" width="0.3984375" style="295" customWidth="1"/>
    <col min="512" max="512" width="0.3984375" style="295"/>
    <col min="513" max="513" width="3.59765625" style="295" customWidth="1"/>
    <col min="514" max="514" width="14.296875" style="295" customWidth="1"/>
    <col min="515" max="515" width="9.765625E-2" style="295" customWidth="1"/>
    <col min="516" max="532" width="0.5" style="295" customWidth="1"/>
    <col min="533" max="642" width="0.3984375" style="295" customWidth="1"/>
    <col min="643" max="643" width="0.69921875" style="295" customWidth="1"/>
    <col min="644" max="767" width="0.3984375" style="295" customWidth="1"/>
    <col min="768" max="768" width="0.3984375" style="295"/>
    <col min="769" max="769" width="3.59765625" style="295" customWidth="1"/>
    <col min="770" max="770" width="14.296875" style="295" customWidth="1"/>
    <col min="771" max="771" width="9.765625E-2" style="295" customWidth="1"/>
    <col min="772" max="788" width="0.5" style="295" customWidth="1"/>
    <col min="789" max="898" width="0.3984375" style="295" customWidth="1"/>
    <col min="899" max="899" width="0.69921875" style="295" customWidth="1"/>
    <col min="900" max="1023" width="0.3984375" style="295" customWidth="1"/>
    <col min="1024" max="1024" width="0.3984375" style="295"/>
    <col min="1025" max="1025" width="3.59765625" style="295" customWidth="1"/>
    <col min="1026" max="1026" width="14.296875" style="295" customWidth="1"/>
    <col min="1027" max="1027" width="9.765625E-2" style="295" customWidth="1"/>
    <col min="1028" max="1044" width="0.5" style="295" customWidth="1"/>
    <col min="1045" max="1154" width="0.3984375" style="295" customWidth="1"/>
    <col min="1155" max="1155" width="0.69921875" style="295" customWidth="1"/>
    <col min="1156" max="1279" width="0.3984375" style="295" customWidth="1"/>
    <col min="1280" max="1280" width="0.3984375" style="295"/>
    <col min="1281" max="1281" width="3.59765625" style="295" customWidth="1"/>
    <col min="1282" max="1282" width="14.296875" style="295" customWidth="1"/>
    <col min="1283" max="1283" width="9.765625E-2" style="295" customWidth="1"/>
    <col min="1284" max="1300" width="0.5" style="295" customWidth="1"/>
    <col min="1301" max="1410" width="0.3984375" style="295" customWidth="1"/>
    <col min="1411" max="1411" width="0.69921875" style="295" customWidth="1"/>
    <col min="1412" max="1535" width="0.3984375" style="295" customWidth="1"/>
    <col min="1536" max="1536" width="0.3984375" style="295"/>
    <col min="1537" max="1537" width="3.59765625" style="295" customWidth="1"/>
    <col min="1538" max="1538" width="14.296875" style="295" customWidth="1"/>
    <col min="1539" max="1539" width="9.765625E-2" style="295" customWidth="1"/>
    <col min="1540" max="1556" width="0.5" style="295" customWidth="1"/>
    <col min="1557" max="1666" width="0.3984375" style="295" customWidth="1"/>
    <col min="1667" max="1667" width="0.69921875" style="295" customWidth="1"/>
    <col min="1668" max="1791" width="0.3984375" style="295" customWidth="1"/>
    <col min="1792" max="1792" width="0.3984375" style="295"/>
    <col min="1793" max="1793" width="3.59765625" style="295" customWidth="1"/>
    <col min="1794" max="1794" width="14.296875" style="295" customWidth="1"/>
    <col min="1795" max="1795" width="9.765625E-2" style="295" customWidth="1"/>
    <col min="1796" max="1812" width="0.5" style="295" customWidth="1"/>
    <col min="1813" max="1922" width="0.3984375" style="295" customWidth="1"/>
    <col min="1923" max="1923" width="0.69921875" style="295" customWidth="1"/>
    <col min="1924" max="2047" width="0.3984375" style="295" customWidth="1"/>
    <col min="2048" max="2048" width="0.3984375" style="295"/>
    <col min="2049" max="2049" width="3.59765625" style="295" customWidth="1"/>
    <col min="2050" max="2050" width="14.296875" style="295" customWidth="1"/>
    <col min="2051" max="2051" width="9.765625E-2" style="295" customWidth="1"/>
    <col min="2052" max="2068" width="0.5" style="295" customWidth="1"/>
    <col min="2069" max="2178" width="0.3984375" style="295" customWidth="1"/>
    <col min="2179" max="2179" width="0.69921875" style="295" customWidth="1"/>
    <col min="2180" max="2303" width="0.3984375" style="295" customWidth="1"/>
    <col min="2304" max="2304" width="0.3984375" style="295"/>
    <col min="2305" max="2305" width="3.59765625" style="295" customWidth="1"/>
    <col min="2306" max="2306" width="14.296875" style="295" customWidth="1"/>
    <col min="2307" max="2307" width="9.765625E-2" style="295" customWidth="1"/>
    <col min="2308" max="2324" width="0.5" style="295" customWidth="1"/>
    <col min="2325" max="2434" width="0.3984375" style="295" customWidth="1"/>
    <col min="2435" max="2435" width="0.69921875" style="295" customWidth="1"/>
    <col min="2436" max="2559" width="0.3984375" style="295" customWidth="1"/>
    <col min="2560" max="2560" width="0.3984375" style="295"/>
    <col min="2561" max="2561" width="3.59765625" style="295" customWidth="1"/>
    <col min="2562" max="2562" width="14.296875" style="295" customWidth="1"/>
    <col min="2563" max="2563" width="9.765625E-2" style="295" customWidth="1"/>
    <col min="2564" max="2580" width="0.5" style="295" customWidth="1"/>
    <col min="2581" max="2690" width="0.3984375" style="295" customWidth="1"/>
    <col min="2691" max="2691" width="0.69921875" style="295" customWidth="1"/>
    <col min="2692" max="2815" width="0.3984375" style="295" customWidth="1"/>
    <col min="2816" max="2816" width="0.3984375" style="295"/>
    <col min="2817" max="2817" width="3.59765625" style="295" customWidth="1"/>
    <col min="2818" max="2818" width="14.296875" style="295" customWidth="1"/>
    <col min="2819" max="2819" width="9.765625E-2" style="295" customWidth="1"/>
    <col min="2820" max="2836" width="0.5" style="295" customWidth="1"/>
    <col min="2837" max="2946" width="0.3984375" style="295" customWidth="1"/>
    <col min="2947" max="2947" width="0.69921875" style="295" customWidth="1"/>
    <col min="2948" max="3071" width="0.3984375" style="295" customWidth="1"/>
    <col min="3072" max="3072" width="0.3984375" style="295"/>
    <col min="3073" max="3073" width="3.59765625" style="295" customWidth="1"/>
    <col min="3074" max="3074" width="14.296875" style="295" customWidth="1"/>
    <col min="3075" max="3075" width="9.765625E-2" style="295" customWidth="1"/>
    <col min="3076" max="3092" width="0.5" style="295" customWidth="1"/>
    <col min="3093" max="3202" width="0.3984375" style="295" customWidth="1"/>
    <col min="3203" max="3203" width="0.69921875" style="295" customWidth="1"/>
    <col min="3204" max="3327" width="0.3984375" style="295" customWidth="1"/>
    <col min="3328" max="3328" width="0.3984375" style="295"/>
    <col min="3329" max="3329" width="3.59765625" style="295" customWidth="1"/>
    <col min="3330" max="3330" width="14.296875" style="295" customWidth="1"/>
    <col min="3331" max="3331" width="9.765625E-2" style="295" customWidth="1"/>
    <col min="3332" max="3348" width="0.5" style="295" customWidth="1"/>
    <col min="3349" max="3458" width="0.3984375" style="295" customWidth="1"/>
    <col min="3459" max="3459" width="0.69921875" style="295" customWidth="1"/>
    <col min="3460" max="3583" width="0.3984375" style="295" customWidth="1"/>
    <col min="3584" max="3584" width="0.3984375" style="295"/>
    <col min="3585" max="3585" width="3.59765625" style="295" customWidth="1"/>
    <col min="3586" max="3586" width="14.296875" style="295" customWidth="1"/>
    <col min="3587" max="3587" width="9.765625E-2" style="295" customWidth="1"/>
    <col min="3588" max="3604" width="0.5" style="295" customWidth="1"/>
    <col min="3605" max="3714" width="0.3984375" style="295" customWidth="1"/>
    <col min="3715" max="3715" width="0.69921875" style="295" customWidth="1"/>
    <col min="3716" max="3839" width="0.3984375" style="295" customWidth="1"/>
    <col min="3840" max="3840" width="0.3984375" style="295"/>
    <col min="3841" max="3841" width="3.59765625" style="295" customWidth="1"/>
    <col min="3842" max="3842" width="14.296875" style="295" customWidth="1"/>
    <col min="3843" max="3843" width="9.765625E-2" style="295" customWidth="1"/>
    <col min="3844" max="3860" width="0.5" style="295" customWidth="1"/>
    <col min="3861" max="3970" width="0.3984375" style="295" customWidth="1"/>
    <col min="3971" max="3971" width="0.69921875" style="295" customWidth="1"/>
    <col min="3972" max="4095" width="0.3984375" style="295" customWidth="1"/>
    <col min="4096" max="4096" width="0.3984375" style="295"/>
    <col min="4097" max="4097" width="3.59765625" style="295" customWidth="1"/>
    <col min="4098" max="4098" width="14.296875" style="295" customWidth="1"/>
    <col min="4099" max="4099" width="9.765625E-2" style="295" customWidth="1"/>
    <col min="4100" max="4116" width="0.5" style="295" customWidth="1"/>
    <col min="4117" max="4226" width="0.3984375" style="295" customWidth="1"/>
    <col min="4227" max="4227" width="0.69921875" style="295" customWidth="1"/>
    <col min="4228" max="4351" width="0.3984375" style="295" customWidth="1"/>
    <col min="4352" max="4352" width="0.3984375" style="295"/>
    <col min="4353" max="4353" width="3.59765625" style="295" customWidth="1"/>
    <col min="4354" max="4354" width="14.296875" style="295" customWidth="1"/>
    <col min="4355" max="4355" width="9.765625E-2" style="295" customWidth="1"/>
    <col min="4356" max="4372" width="0.5" style="295" customWidth="1"/>
    <col min="4373" max="4482" width="0.3984375" style="295" customWidth="1"/>
    <col min="4483" max="4483" width="0.69921875" style="295" customWidth="1"/>
    <col min="4484" max="4607" width="0.3984375" style="295" customWidth="1"/>
    <col min="4608" max="4608" width="0.3984375" style="295"/>
    <col min="4609" max="4609" width="3.59765625" style="295" customWidth="1"/>
    <col min="4610" max="4610" width="14.296875" style="295" customWidth="1"/>
    <col min="4611" max="4611" width="9.765625E-2" style="295" customWidth="1"/>
    <col min="4612" max="4628" width="0.5" style="295" customWidth="1"/>
    <col min="4629" max="4738" width="0.3984375" style="295" customWidth="1"/>
    <col min="4739" max="4739" width="0.69921875" style="295" customWidth="1"/>
    <col min="4740" max="4863" width="0.3984375" style="295" customWidth="1"/>
    <col min="4864" max="4864" width="0.3984375" style="295"/>
    <col min="4865" max="4865" width="3.59765625" style="295" customWidth="1"/>
    <col min="4866" max="4866" width="14.296875" style="295" customWidth="1"/>
    <col min="4867" max="4867" width="9.765625E-2" style="295" customWidth="1"/>
    <col min="4868" max="4884" width="0.5" style="295" customWidth="1"/>
    <col min="4885" max="4994" width="0.3984375" style="295" customWidth="1"/>
    <col min="4995" max="4995" width="0.69921875" style="295" customWidth="1"/>
    <col min="4996" max="5119" width="0.3984375" style="295" customWidth="1"/>
    <col min="5120" max="5120" width="0.3984375" style="295"/>
    <col min="5121" max="5121" width="3.59765625" style="295" customWidth="1"/>
    <col min="5122" max="5122" width="14.296875" style="295" customWidth="1"/>
    <col min="5123" max="5123" width="9.765625E-2" style="295" customWidth="1"/>
    <col min="5124" max="5140" width="0.5" style="295" customWidth="1"/>
    <col min="5141" max="5250" width="0.3984375" style="295" customWidth="1"/>
    <col min="5251" max="5251" width="0.69921875" style="295" customWidth="1"/>
    <col min="5252" max="5375" width="0.3984375" style="295" customWidth="1"/>
    <col min="5376" max="5376" width="0.3984375" style="295"/>
    <col min="5377" max="5377" width="3.59765625" style="295" customWidth="1"/>
    <col min="5378" max="5378" width="14.296875" style="295" customWidth="1"/>
    <col min="5379" max="5379" width="9.765625E-2" style="295" customWidth="1"/>
    <col min="5380" max="5396" width="0.5" style="295" customWidth="1"/>
    <col min="5397" max="5506" width="0.3984375" style="295" customWidth="1"/>
    <col min="5507" max="5507" width="0.69921875" style="295" customWidth="1"/>
    <col min="5508" max="5631" width="0.3984375" style="295" customWidth="1"/>
    <col min="5632" max="5632" width="0.3984375" style="295"/>
    <col min="5633" max="5633" width="3.59765625" style="295" customWidth="1"/>
    <col min="5634" max="5634" width="14.296875" style="295" customWidth="1"/>
    <col min="5635" max="5635" width="9.765625E-2" style="295" customWidth="1"/>
    <col min="5636" max="5652" width="0.5" style="295" customWidth="1"/>
    <col min="5653" max="5762" width="0.3984375" style="295" customWidth="1"/>
    <col min="5763" max="5763" width="0.69921875" style="295" customWidth="1"/>
    <col min="5764" max="5887" width="0.3984375" style="295" customWidth="1"/>
    <col min="5888" max="5888" width="0.3984375" style="295"/>
    <col min="5889" max="5889" width="3.59765625" style="295" customWidth="1"/>
    <col min="5890" max="5890" width="14.296875" style="295" customWidth="1"/>
    <col min="5891" max="5891" width="9.765625E-2" style="295" customWidth="1"/>
    <col min="5892" max="5908" width="0.5" style="295" customWidth="1"/>
    <col min="5909" max="6018" width="0.3984375" style="295" customWidth="1"/>
    <col min="6019" max="6019" width="0.69921875" style="295" customWidth="1"/>
    <col min="6020" max="6143" width="0.3984375" style="295" customWidth="1"/>
    <col min="6144" max="6144" width="0.3984375" style="295"/>
    <col min="6145" max="6145" width="3.59765625" style="295" customWidth="1"/>
    <col min="6146" max="6146" width="14.296875" style="295" customWidth="1"/>
    <col min="6147" max="6147" width="9.765625E-2" style="295" customWidth="1"/>
    <col min="6148" max="6164" width="0.5" style="295" customWidth="1"/>
    <col min="6165" max="6274" width="0.3984375" style="295" customWidth="1"/>
    <col min="6275" max="6275" width="0.69921875" style="295" customWidth="1"/>
    <col min="6276" max="6399" width="0.3984375" style="295" customWidth="1"/>
    <col min="6400" max="6400" width="0.3984375" style="295"/>
    <col min="6401" max="6401" width="3.59765625" style="295" customWidth="1"/>
    <col min="6402" max="6402" width="14.296875" style="295" customWidth="1"/>
    <col min="6403" max="6403" width="9.765625E-2" style="295" customWidth="1"/>
    <col min="6404" max="6420" width="0.5" style="295" customWidth="1"/>
    <col min="6421" max="6530" width="0.3984375" style="295" customWidth="1"/>
    <col min="6531" max="6531" width="0.69921875" style="295" customWidth="1"/>
    <col min="6532" max="6655" width="0.3984375" style="295" customWidth="1"/>
    <col min="6656" max="6656" width="0.3984375" style="295"/>
    <col min="6657" max="6657" width="3.59765625" style="295" customWidth="1"/>
    <col min="6658" max="6658" width="14.296875" style="295" customWidth="1"/>
    <col min="6659" max="6659" width="9.765625E-2" style="295" customWidth="1"/>
    <col min="6660" max="6676" width="0.5" style="295" customWidth="1"/>
    <col min="6677" max="6786" width="0.3984375" style="295" customWidth="1"/>
    <col min="6787" max="6787" width="0.69921875" style="295" customWidth="1"/>
    <col min="6788" max="6911" width="0.3984375" style="295" customWidth="1"/>
    <col min="6912" max="6912" width="0.3984375" style="295"/>
    <col min="6913" max="6913" width="3.59765625" style="295" customWidth="1"/>
    <col min="6914" max="6914" width="14.296875" style="295" customWidth="1"/>
    <col min="6915" max="6915" width="9.765625E-2" style="295" customWidth="1"/>
    <col min="6916" max="6932" width="0.5" style="295" customWidth="1"/>
    <col min="6933" max="7042" width="0.3984375" style="295" customWidth="1"/>
    <col min="7043" max="7043" width="0.69921875" style="295" customWidth="1"/>
    <col min="7044" max="7167" width="0.3984375" style="295" customWidth="1"/>
    <col min="7168" max="7168" width="0.3984375" style="295"/>
    <col min="7169" max="7169" width="3.59765625" style="295" customWidth="1"/>
    <col min="7170" max="7170" width="14.296875" style="295" customWidth="1"/>
    <col min="7171" max="7171" width="9.765625E-2" style="295" customWidth="1"/>
    <col min="7172" max="7188" width="0.5" style="295" customWidth="1"/>
    <col min="7189" max="7298" width="0.3984375" style="295" customWidth="1"/>
    <col min="7299" max="7299" width="0.69921875" style="295" customWidth="1"/>
    <col min="7300" max="7423" width="0.3984375" style="295" customWidth="1"/>
    <col min="7424" max="7424" width="0.3984375" style="295"/>
    <col min="7425" max="7425" width="3.59765625" style="295" customWidth="1"/>
    <col min="7426" max="7426" width="14.296875" style="295" customWidth="1"/>
    <col min="7427" max="7427" width="9.765625E-2" style="295" customWidth="1"/>
    <col min="7428" max="7444" width="0.5" style="295" customWidth="1"/>
    <col min="7445" max="7554" width="0.3984375" style="295" customWidth="1"/>
    <col min="7555" max="7555" width="0.69921875" style="295" customWidth="1"/>
    <col min="7556" max="7679" width="0.3984375" style="295" customWidth="1"/>
    <col min="7680" max="7680" width="0.3984375" style="295"/>
    <col min="7681" max="7681" width="3.59765625" style="295" customWidth="1"/>
    <col min="7682" max="7682" width="14.296875" style="295" customWidth="1"/>
    <col min="7683" max="7683" width="9.765625E-2" style="295" customWidth="1"/>
    <col min="7684" max="7700" width="0.5" style="295" customWidth="1"/>
    <col min="7701" max="7810" width="0.3984375" style="295" customWidth="1"/>
    <col min="7811" max="7811" width="0.69921875" style="295" customWidth="1"/>
    <col min="7812" max="7935" width="0.3984375" style="295" customWidth="1"/>
    <col min="7936" max="7936" width="0.3984375" style="295"/>
    <col min="7937" max="7937" width="3.59765625" style="295" customWidth="1"/>
    <col min="7938" max="7938" width="14.296875" style="295" customWidth="1"/>
    <col min="7939" max="7939" width="9.765625E-2" style="295" customWidth="1"/>
    <col min="7940" max="7956" width="0.5" style="295" customWidth="1"/>
    <col min="7957" max="8066" width="0.3984375" style="295" customWidth="1"/>
    <col min="8067" max="8067" width="0.69921875" style="295" customWidth="1"/>
    <col min="8068" max="8191" width="0.3984375" style="295" customWidth="1"/>
    <col min="8192" max="8192" width="0.3984375" style="295"/>
    <col min="8193" max="8193" width="3.59765625" style="295" customWidth="1"/>
    <col min="8194" max="8194" width="14.296875" style="295" customWidth="1"/>
    <col min="8195" max="8195" width="9.765625E-2" style="295" customWidth="1"/>
    <col min="8196" max="8212" width="0.5" style="295" customWidth="1"/>
    <col min="8213" max="8322" width="0.3984375" style="295" customWidth="1"/>
    <col min="8323" max="8323" width="0.69921875" style="295" customWidth="1"/>
    <col min="8324" max="8447" width="0.3984375" style="295" customWidth="1"/>
    <col min="8448" max="8448" width="0.3984375" style="295"/>
    <col min="8449" max="8449" width="3.59765625" style="295" customWidth="1"/>
    <col min="8450" max="8450" width="14.296875" style="295" customWidth="1"/>
    <col min="8451" max="8451" width="9.765625E-2" style="295" customWidth="1"/>
    <col min="8452" max="8468" width="0.5" style="295" customWidth="1"/>
    <col min="8469" max="8578" width="0.3984375" style="295" customWidth="1"/>
    <col min="8579" max="8579" width="0.69921875" style="295" customWidth="1"/>
    <col min="8580" max="8703" width="0.3984375" style="295" customWidth="1"/>
    <col min="8704" max="8704" width="0.3984375" style="295"/>
    <col min="8705" max="8705" width="3.59765625" style="295" customWidth="1"/>
    <col min="8706" max="8706" width="14.296875" style="295" customWidth="1"/>
    <col min="8707" max="8707" width="9.765625E-2" style="295" customWidth="1"/>
    <col min="8708" max="8724" width="0.5" style="295" customWidth="1"/>
    <col min="8725" max="8834" width="0.3984375" style="295" customWidth="1"/>
    <col min="8835" max="8835" width="0.69921875" style="295" customWidth="1"/>
    <col min="8836" max="8959" width="0.3984375" style="295" customWidth="1"/>
    <col min="8960" max="8960" width="0.3984375" style="295"/>
    <col min="8961" max="8961" width="3.59765625" style="295" customWidth="1"/>
    <col min="8962" max="8962" width="14.296875" style="295" customWidth="1"/>
    <col min="8963" max="8963" width="9.765625E-2" style="295" customWidth="1"/>
    <col min="8964" max="8980" width="0.5" style="295" customWidth="1"/>
    <col min="8981" max="9090" width="0.3984375" style="295" customWidth="1"/>
    <col min="9091" max="9091" width="0.69921875" style="295" customWidth="1"/>
    <col min="9092" max="9215" width="0.3984375" style="295" customWidth="1"/>
    <col min="9216" max="9216" width="0.3984375" style="295"/>
    <col min="9217" max="9217" width="3.59765625" style="295" customWidth="1"/>
    <col min="9218" max="9218" width="14.296875" style="295" customWidth="1"/>
    <col min="9219" max="9219" width="9.765625E-2" style="295" customWidth="1"/>
    <col min="9220" max="9236" width="0.5" style="295" customWidth="1"/>
    <col min="9237" max="9346" width="0.3984375" style="295" customWidth="1"/>
    <col min="9347" max="9347" width="0.69921875" style="295" customWidth="1"/>
    <col min="9348" max="9471" width="0.3984375" style="295" customWidth="1"/>
    <col min="9472" max="9472" width="0.3984375" style="295"/>
    <col min="9473" max="9473" width="3.59765625" style="295" customWidth="1"/>
    <col min="9474" max="9474" width="14.296875" style="295" customWidth="1"/>
    <col min="9475" max="9475" width="9.765625E-2" style="295" customWidth="1"/>
    <col min="9476" max="9492" width="0.5" style="295" customWidth="1"/>
    <col min="9493" max="9602" width="0.3984375" style="295" customWidth="1"/>
    <col min="9603" max="9603" width="0.69921875" style="295" customWidth="1"/>
    <col min="9604" max="9727" width="0.3984375" style="295" customWidth="1"/>
    <col min="9728" max="9728" width="0.3984375" style="295"/>
    <col min="9729" max="9729" width="3.59765625" style="295" customWidth="1"/>
    <col min="9730" max="9730" width="14.296875" style="295" customWidth="1"/>
    <col min="9731" max="9731" width="9.765625E-2" style="295" customWidth="1"/>
    <col min="9732" max="9748" width="0.5" style="295" customWidth="1"/>
    <col min="9749" max="9858" width="0.3984375" style="295" customWidth="1"/>
    <col min="9859" max="9859" width="0.69921875" style="295" customWidth="1"/>
    <col min="9860" max="9983" width="0.3984375" style="295" customWidth="1"/>
    <col min="9984" max="9984" width="0.3984375" style="295"/>
    <col min="9985" max="9985" width="3.59765625" style="295" customWidth="1"/>
    <col min="9986" max="9986" width="14.296875" style="295" customWidth="1"/>
    <col min="9987" max="9987" width="9.765625E-2" style="295" customWidth="1"/>
    <col min="9988" max="10004" width="0.5" style="295" customWidth="1"/>
    <col min="10005" max="10114" width="0.3984375" style="295" customWidth="1"/>
    <col min="10115" max="10115" width="0.69921875" style="295" customWidth="1"/>
    <col min="10116" max="10239" width="0.3984375" style="295" customWidth="1"/>
    <col min="10240" max="10240" width="0.3984375" style="295"/>
    <col min="10241" max="10241" width="3.59765625" style="295" customWidth="1"/>
    <col min="10242" max="10242" width="14.296875" style="295" customWidth="1"/>
    <col min="10243" max="10243" width="9.765625E-2" style="295" customWidth="1"/>
    <col min="10244" max="10260" width="0.5" style="295" customWidth="1"/>
    <col min="10261" max="10370" width="0.3984375" style="295" customWidth="1"/>
    <col min="10371" max="10371" width="0.69921875" style="295" customWidth="1"/>
    <col min="10372" max="10495" width="0.3984375" style="295" customWidth="1"/>
    <col min="10496" max="10496" width="0.3984375" style="295"/>
    <col min="10497" max="10497" width="3.59765625" style="295" customWidth="1"/>
    <col min="10498" max="10498" width="14.296875" style="295" customWidth="1"/>
    <col min="10499" max="10499" width="9.765625E-2" style="295" customWidth="1"/>
    <col min="10500" max="10516" width="0.5" style="295" customWidth="1"/>
    <col min="10517" max="10626" width="0.3984375" style="295" customWidth="1"/>
    <col min="10627" max="10627" width="0.69921875" style="295" customWidth="1"/>
    <col min="10628" max="10751" width="0.3984375" style="295" customWidth="1"/>
    <col min="10752" max="10752" width="0.3984375" style="295"/>
    <col min="10753" max="10753" width="3.59765625" style="295" customWidth="1"/>
    <col min="10754" max="10754" width="14.296875" style="295" customWidth="1"/>
    <col min="10755" max="10755" width="9.765625E-2" style="295" customWidth="1"/>
    <col min="10756" max="10772" width="0.5" style="295" customWidth="1"/>
    <col min="10773" max="10882" width="0.3984375" style="295" customWidth="1"/>
    <col min="10883" max="10883" width="0.69921875" style="295" customWidth="1"/>
    <col min="10884" max="11007" width="0.3984375" style="295" customWidth="1"/>
    <col min="11008" max="11008" width="0.3984375" style="295"/>
    <col min="11009" max="11009" width="3.59765625" style="295" customWidth="1"/>
    <col min="11010" max="11010" width="14.296875" style="295" customWidth="1"/>
    <col min="11011" max="11011" width="9.765625E-2" style="295" customWidth="1"/>
    <col min="11012" max="11028" width="0.5" style="295" customWidth="1"/>
    <col min="11029" max="11138" width="0.3984375" style="295" customWidth="1"/>
    <col min="11139" max="11139" width="0.69921875" style="295" customWidth="1"/>
    <col min="11140" max="11263" width="0.3984375" style="295" customWidth="1"/>
    <col min="11264" max="11264" width="0.3984375" style="295"/>
    <col min="11265" max="11265" width="3.59765625" style="295" customWidth="1"/>
    <col min="11266" max="11266" width="14.296875" style="295" customWidth="1"/>
    <col min="11267" max="11267" width="9.765625E-2" style="295" customWidth="1"/>
    <col min="11268" max="11284" width="0.5" style="295" customWidth="1"/>
    <col min="11285" max="11394" width="0.3984375" style="295" customWidth="1"/>
    <col min="11395" max="11395" width="0.69921875" style="295" customWidth="1"/>
    <col min="11396" max="11519" width="0.3984375" style="295" customWidth="1"/>
    <col min="11520" max="11520" width="0.3984375" style="295"/>
    <col min="11521" max="11521" width="3.59765625" style="295" customWidth="1"/>
    <col min="11522" max="11522" width="14.296875" style="295" customWidth="1"/>
    <col min="11523" max="11523" width="9.765625E-2" style="295" customWidth="1"/>
    <col min="11524" max="11540" width="0.5" style="295" customWidth="1"/>
    <col min="11541" max="11650" width="0.3984375" style="295" customWidth="1"/>
    <col min="11651" max="11651" width="0.69921875" style="295" customWidth="1"/>
    <col min="11652" max="11775" width="0.3984375" style="295" customWidth="1"/>
    <col min="11776" max="11776" width="0.3984375" style="295"/>
    <col min="11777" max="11777" width="3.59765625" style="295" customWidth="1"/>
    <col min="11778" max="11778" width="14.296875" style="295" customWidth="1"/>
    <col min="11779" max="11779" width="9.765625E-2" style="295" customWidth="1"/>
    <col min="11780" max="11796" width="0.5" style="295" customWidth="1"/>
    <col min="11797" max="11906" width="0.3984375" style="295" customWidth="1"/>
    <col min="11907" max="11907" width="0.69921875" style="295" customWidth="1"/>
    <col min="11908" max="12031" width="0.3984375" style="295" customWidth="1"/>
    <col min="12032" max="12032" width="0.3984375" style="295"/>
    <col min="12033" max="12033" width="3.59765625" style="295" customWidth="1"/>
    <col min="12034" max="12034" width="14.296875" style="295" customWidth="1"/>
    <col min="12035" max="12035" width="9.765625E-2" style="295" customWidth="1"/>
    <col min="12036" max="12052" width="0.5" style="295" customWidth="1"/>
    <col min="12053" max="12162" width="0.3984375" style="295" customWidth="1"/>
    <col min="12163" max="12163" width="0.69921875" style="295" customWidth="1"/>
    <col min="12164" max="12287" width="0.3984375" style="295" customWidth="1"/>
    <col min="12288" max="12288" width="0.3984375" style="295"/>
    <col min="12289" max="12289" width="3.59765625" style="295" customWidth="1"/>
    <col min="12290" max="12290" width="14.296875" style="295" customWidth="1"/>
    <col min="12291" max="12291" width="9.765625E-2" style="295" customWidth="1"/>
    <col min="12292" max="12308" width="0.5" style="295" customWidth="1"/>
    <col min="12309" max="12418" width="0.3984375" style="295" customWidth="1"/>
    <col min="12419" max="12419" width="0.69921875" style="295" customWidth="1"/>
    <col min="12420" max="12543" width="0.3984375" style="295" customWidth="1"/>
    <col min="12544" max="12544" width="0.3984375" style="295"/>
    <col min="12545" max="12545" width="3.59765625" style="295" customWidth="1"/>
    <col min="12546" max="12546" width="14.296875" style="295" customWidth="1"/>
    <col min="12547" max="12547" width="9.765625E-2" style="295" customWidth="1"/>
    <col min="12548" max="12564" width="0.5" style="295" customWidth="1"/>
    <col min="12565" max="12674" width="0.3984375" style="295" customWidth="1"/>
    <col min="12675" max="12675" width="0.69921875" style="295" customWidth="1"/>
    <col min="12676" max="12799" width="0.3984375" style="295" customWidth="1"/>
    <col min="12800" max="12800" width="0.3984375" style="295"/>
    <col min="12801" max="12801" width="3.59765625" style="295" customWidth="1"/>
    <col min="12802" max="12802" width="14.296875" style="295" customWidth="1"/>
    <col min="12803" max="12803" width="9.765625E-2" style="295" customWidth="1"/>
    <col min="12804" max="12820" width="0.5" style="295" customWidth="1"/>
    <col min="12821" max="12930" width="0.3984375" style="295" customWidth="1"/>
    <col min="12931" max="12931" width="0.69921875" style="295" customWidth="1"/>
    <col min="12932" max="13055" width="0.3984375" style="295" customWidth="1"/>
    <col min="13056" max="13056" width="0.3984375" style="295"/>
    <col min="13057" max="13057" width="3.59765625" style="295" customWidth="1"/>
    <col min="13058" max="13058" width="14.296875" style="295" customWidth="1"/>
    <col min="13059" max="13059" width="9.765625E-2" style="295" customWidth="1"/>
    <col min="13060" max="13076" width="0.5" style="295" customWidth="1"/>
    <col min="13077" max="13186" width="0.3984375" style="295" customWidth="1"/>
    <col min="13187" max="13187" width="0.69921875" style="295" customWidth="1"/>
    <col min="13188" max="13311" width="0.3984375" style="295" customWidth="1"/>
    <col min="13312" max="13312" width="0.3984375" style="295"/>
    <col min="13313" max="13313" width="3.59765625" style="295" customWidth="1"/>
    <col min="13314" max="13314" width="14.296875" style="295" customWidth="1"/>
    <col min="13315" max="13315" width="9.765625E-2" style="295" customWidth="1"/>
    <col min="13316" max="13332" width="0.5" style="295" customWidth="1"/>
    <col min="13333" max="13442" width="0.3984375" style="295" customWidth="1"/>
    <col min="13443" max="13443" width="0.69921875" style="295" customWidth="1"/>
    <col min="13444" max="13567" width="0.3984375" style="295" customWidth="1"/>
    <col min="13568" max="13568" width="0.3984375" style="295"/>
    <col min="13569" max="13569" width="3.59765625" style="295" customWidth="1"/>
    <col min="13570" max="13570" width="14.296875" style="295" customWidth="1"/>
    <col min="13571" max="13571" width="9.765625E-2" style="295" customWidth="1"/>
    <col min="13572" max="13588" width="0.5" style="295" customWidth="1"/>
    <col min="13589" max="13698" width="0.3984375" style="295" customWidth="1"/>
    <col min="13699" max="13699" width="0.69921875" style="295" customWidth="1"/>
    <col min="13700" max="13823" width="0.3984375" style="295" customWidth="1"/>
    <col min="13824" max="13824" width="0.3984375" style="295"/>
    <col min="13825" max="13825" width="3.59765625" style="295" customWidth="1"/>
    <col min="13826" max="13826" width="14.296875" style="295" customWidth="1"/>
    <col min="13827" max="13827" width="9.765625E-2" style="295" customWidth="1"/>
    <col min="13828" max="13844" width="0.5" style="295" customWidth="1"/>
    <col min="13845" max="13954" width="0.3984375" style="295" customWidth="1"/>
    <col min="13955" max="13955" width="0.69921875" style="295" customWidth="1"/>
    <col min="13956" max="14079" width="0.3984375" style="295" customWidth="1"/>
    <col min="14080" max="14080" width="0.3984375" style="295"/>
    <col min="14081" max="14081" width="3.59765625" style="295" customWidth="1"/>
    <col min="14082" max="14082" width="14.296875" style="295" customWidth="1"/>
    <col min="14083" max="14083" width="9.765625E-2" style="295" customWidth="1"/>
    <col min="14084" max="14100" width="0.5" style="295" customWidth="1"/>
    <col min="14101" max="14210" width="0.3984375" style="295" customWidth="1"/>
    <col min="14211" max="14211" width="0.69921875" style="295" customWidth="1"/>
    <col min="14212" max="14335" width="0.3984375" style="295" customWidth="1"/>
    <col min="14336" max="14336" width="0.3984375" style="295"/>
    <col min="14337" max="14337" width="3.59765625" style="295" customWidth="1"/>
    <col min="14338" max="14338" width="14.296875" style="295" customWidth="1"/>
    <col min="14339" max="14339" width="9.765625E-2" style="295" customWidth="1"/>
    <col min="14340" max="14356" width="0.5" style="295" customWidth="1"/>
    <col min="14357" max="14466" width="0.3984375" style="295" customWidth="1"/>
    <col min="14467" max="14467" width="0.69921875" style="295" customWidth="1"/>
    <col min="14468" max="14591" width="0.3984375" style="295" customWidth="1"/>
    <col min="14592" max="14592" width="0.3984375" style="295"/>
    <col min="14593" max="14593" width="3.59765625" style="295" customWidth="1"/>
    <col min="14594" max="14594" width="14.296875" style="295" customWidth="1"/>
    <col min="14595" max="14595" width="9.765625E-2" style="295" customWidth="1"/>
    <col min="14596" max="14612" width="0.5" style="295" customWidth="1"/>
    <col min="14613" max="14722" width="0.3984375" style="295" customWidth="1"/>
    <col min="14723" max="14723" width="0.69921875" style="295" customWidth="1"/>
    <col min="14724" max="14847" width="0.3984375" style="295" customWidth="1"/>
    <col min="14848" max="14848" width="0.3984375" style="295"/>
    <col min="14849" max="14849" width="3.59765625" style="295" customWidth="1"/>
    <col min="14850" max="14850" width="14.296875" style="295" customWidth="1"/>
    <col min="14851" max="14851" width="9.765625E-2" style="295" customWidth="1"/>
    <col min="14852" max="14868" width="0.5" style="295" customWidth="1"/>
    <col min="14869" max="14978" width="0.3984375" style="295" customWidth="1"/>
    <col min="14979" max="14979" width="0.69921875" style="295" customWidth="1"/>
    <col min="14980" max="15103" width="0.3984375" style="295" customWidth="1"/>
    <col min="15104" max="15104" width="0.3984375" style="295"/>
    <col min="15105" max="15105" width="3.59765625" style="295" customWidth="1"/>
    <col min="15106" max="15106" width="14.296875" style="295" customWidth="1"/>
    <col min="15107" max="15107" width="9.765625E-2" style="295" customWidth="1"/>
    <col min="15108" max="15124" width="0.5" style="295" customWidth="1"/>
    <col min="15125" max="15234" width="0.3984375" style="295" customWidth="1"/>
    <col min="15235" max="15235" width="0.69921875" style="295" customWidth="1"/>
    <col min="15236" max="15359" width="0.3984375" style="295" customWidth="1"/>
    <col min="15360" max="15360" width="0.3984375" style="295"/>
    <col min="15361" max="15361" width="3.59765625" style="295" customWidth="1"/>
    <col min="15362" max="15362" width="14.296875" style="295" customWidth="1"/>
    <col min="15363" max="15363" width="9.765625E-2" style="295" customWidth="1"/>
    <col min="15364" max="15380" width="0.5" style="295" customWidth="1"/>
    <col min="15381" max="15490" width="0.3984375" style="295" customWidth="1"/>
    <col min="15491" max="15491" width="0.69921875" style="295" customWidth="1"/>
    <col min="15492" max="15615" width="0.3984375" style="295" customWidth="1"/>
    <col min="15616" max="15616" width="0.3984375" style="295"/>
    <col min="15617" max="15617" width="3.59765625" style="295" customWidth="1"/>
    <col min="15618" max="15618" width="14.296875" style="295" customWidth="1"/>
    <col min="15619" max="15619" width="9.765625E-2" style="295" customWidth="1"/>
    <col min="15620" max="15636" width="0.5" style="295" customWidth="1"/>
    <col min="15637" max="15746" width="0.3984375" style="295" customWidth="1"/>
    <col min="15747" max="15747" width="0.69921875" style="295" customWidth="1"/>
    <col min="15748" max="15871" width="0.3984375" style="295" customWidth="1"/>
    <col min="15872" max="15872" width="0.3984375" style="295"/>
    <col min="15873" max="15873" width="3.59765625" style="295" customWidth="1"/>
    <col min="15874" max="15874" width="14.296875" style="295" customWidth="1"/>
    <col min="15875" max="15875" width="9.765625E-2" style="295" customWidth="1"/>
    <col min="15876" max="15892" width="0.5" style="295" customWidth="1"/>
    <col min="15893" max="16002" width="0.3984375" style="295" customWidth="1"/>
    <col min="16003" max="16003" width="0.69921875" style="295" customWidth="1"/>
    <col min="16004" max="16127" width="0.3984375" style="295" customWidth="1"/>
    <col min="16128" max="16128" width="0.3984375" style="295"/>
    <col min="16129" max="16129" width="3.59765625" style="295" customWidth="1"/>
    <col min="16130" max="16130" width="14.296875" style="295" customWidth="1"/>
    <col min="16131" max="16131" width="9.765625E-2" style="295" customWidth="1"/>
    <col min="16132" max="16148" width="0.5" style="295" customWidth="1"/>
    <col min="16149" max="16258" width="0.3984375" style="295" customWidth="1"/>
    <col min="16259" max="16259" width="0.69921875" style="295" customWidth="1"/>
    <col min="16260" max="16383" width="0.3984375" style="295" customWidth="1"/>
    <col min="16384" max="16384" width="0.3984375" style="295"/>
  </cols>
  <sheetData>
    <row r="1" spans="1:256" ht="21" customHeight="1" thickBot="1">
      <c r="A1" s="728" t="s">
        <v>377</v>
      </c>
      <c r="B1" s="728"/>
      <c r="C1" s="728"/>
      <c r="D1" s="728"/>
      <c r="E1" s="728"/>
      <c r="F1" s="728"/>
      <c r="G1" s="728"/>
      <c r="H1" s="728"/>
      <c r="I1" s="728"/>
      <c r="J1" s="728"/>
      <c r="K1" s="728"/>
      <c r="L1" s="728"/>
      <c r="M1" s="728"/>
      <c r="N1" s="728"/>
      <c r="O1" s="728"/>
      <c r="P1" s="728"/>
      <c r="Q1" s="728"/>
      <c r="R1" s="728"/>
      <c r="S1" s="728"/>
      <c r="T1" s="728"/>
      <c r="U1" s="728"/>
      <c r="V1" s="728"/>
      <c r="W1" s="728"/>
      <c r="X1" s="728"/>
      <c r="Y1" s="728"/>
      <c r="Z1" s="728"/>
      <c r="AA1" s="728"/>
      <c r="AB1" s="728"/>
      <c r="AC1" s="728"/>
      <c r="AD1" s="728"/>
      <c r="AE1" s="728"/>
      <c r="AF1" s="728"/>
      <c r="AG1" s="728"/>
      <c r="AH1" s="728"/>
      <c r="AI1" s="728"/>
      <c r="AJ1" s="728"/>
      <c r="AK1" s="728"/>
      <c r="AL1" s="728"/>
      <c r="AM1" s="728"/>
      <c r="AN1" s="728"/>
      <c r="AO1" s="728"/>
      <c r="AP1" s="728"/>
      <c r="AQ1" s="728"/>
      <c r="AR1" s="728"/>
      <c r="AS1" s="728"/>
      <c r="AT1" s="728"/>
      <c r="AU1" s="728"/>
      <c r="AV1" s="728"/>
      <c r="AW1" s="728"/>
      <c r="AX1" s="728"/>
      <c r="AY1" s="728"/>
      <c r="AZ1" s="728"/>
      <c r="BA1" s="728"/>
      <c r="BB1" s="728"/>
      <c r="BC1" s="728"/>
      <c r="BD1" s="728"/>
      <c r="BE1" s="728"/>
      <c r="BF1" s="728"/>
      <c r="BG1" s="728"/>
      <c r="BH1" s="728"/>
      <c r="BI1" s="728"/>
      <c r="BJ1" s="728"/>
      <c r="BK1" s="728"/>
      <c r="BL1" s="728"/>
      <c r="BM1" s="728"/>
      <c r="BN1" s="728"/>
      <c r="BO1" s="728"/>
      <c r="BP1" s="728"/>
      <c r="BQ1" s="728"/>
      <c r="BR1" s="728"/>
      <c r="BS1" s="728"/>
      <c r="BT1" s="728"/>
      <c r="BU1" s="728"/>
      <c r="BV1" s="728"/>
      <c r="BW1" s="728"/>
      <c r="BX1" s="111"/>
      <c r="BY1" s="111"/>
      <c r="BZ1" s="111"/>
      <c r="CA1" s="111"/>
      <c r="CB1" s="111"/>
      <c r="CC1" s="111"/>
      <c r="CD1" s="111"/>
      <c r="CE1" s="111"/>
      <c r="CF1" s="111"/>
      <c r="CG1" s="111"/>
      <c r="CH1" s="111"/>
      <c r="CI1" s="111"/>
      <c r="CJ1" s="111"/>
      <c r="CK1" s="111"/>
      <c r="CL1" s="111"/>
      <c r="CM1" s="111"/>
      <c r="CN1" s="111"/>
      <c r="CO1" s="111"/>
      <c r="CP1" s="111"/>
      <c r="CQ1" s="111"/>
      <c r="CR1" s="111"/>
      <c r="CS1" s="111"/>
      <c r="CT1" s="111"/>
      <c r="CU1" s="111"/>
      <c r="CV1" s="111"/>
      <c r="CW1" s="111"/>
      <c r="CX1" s="111"/>
      <c r="CY1" s="111"/>
      <c r="CZ1" s="111"/>
      <c r="DA1" s="111"/>
      <c r="DB1" s="111"/>
      <c r="DC1" s="111"/>
      <c r="DD1" s="111"/>
      <c r="DE1" s="111"/>
      <c r="DF1" s="111"/>
      <c r="DG1" s="111"/>
      <c r="DH1" s="111"/>
      <c r="DI1" s="111"/>
      <c r="DJ1" s="111"/>
      <c r="DK1" s="111"/>
      <c r="DL1" s="111"/>
      <c r="DM1" s="111"/>
      <c r="DN1" s="111"/>
      <c r="DO1" s="111"/>
      <c r="DP1" s="111"/>
      <c r="DQ1" s="111"/>
      <c r="DR1" s="111"/>
      <c r="DS1" s="111"/>
      <c r="DT1" s="111"/>
      <c r="DU1" s="111"/>
      <c r="DV1" s="111"/>
      <c r="DW1" s="111"/>
      <c r="DX1" s="111"/>
      <c r="DY1" s="111"/>
      <c r="DZ1" s="111"/>
      <c r="EA1" s="111"/>
      <c r="EB1" s="111"/>
      <c r="EC1" s="111"/>
      <c r="ED1" s="111"/>
      <c r="EE1" s="111"/>
      <c r="EF1" s="111"/>
      <c r="EG1" s="111"/>
      <c r="EH1" s="111"/>
      <c r="EI1" s="111"/>
      <c r="EJ1" s="111"/>
      <c r="EK1" s="111"/>
      <c r="EL1" s="111"/>
      <c r="EM1" s="111"/>
      <c r="EN1" s="111"/>
      <c r="EO1" s="111"/>
      <c r="EP1" s="111"/>
      <c r="EQ1" s="111"/>
      <c r="ER1" s="111"/>
      <c r="ES1" s="111"/>
      <c r="ET1" s="111"/>
      <c r="EU1" s="111"/>
      <c r="EV1" s="111"/>
      <c r="EW1" s="111"/>
      <c r="EX1" s="111"/>
      <c r="EY1" s="111"/>
      <c r="EZ1" s="111"/>
      <c r="FA1" s="111"/>
      <c r="FB1" s="111"/>
      <c r="FC1" s="111"/>
      <c r="FD1" s="111"/>
      <c r="FE1" s="111"/>
      <c r="FF1" s="111"/>
      <c r="FG1" s="111"/>
      <c r="FH1" s="111"/>
      <c r="FI1" s="111"/>
      <c r="FJ1" s="111"/>
      <c r="FK1" s="111"/>
      <c r="FL1" s="111"/>
      <c r="FM1" s="111"/>
      <c r="FN1" s="111"/>
      <c r="FO1" s="448" t="s">
        <v>343</v>
      </c>
      <c r="FP1" s="448"/>
      <c r="FQ1" s="448"/>
      <c r="FR1" s="448"/>
      <c r="FS1" s="448"/>
      <c r="FT1" s="448"/>
      <c r="FU1" s="448"/>
      <c r="FV1" s="448"/>
      <c r="FW1" s="448"/>
      <c r="FX1" s="448"/>
      <c r="FY1" s="448"/>
      <c r="FZ1" s="448"/>
      <c r="GA1" s="448"/>
      <c r="GB1" s="448"/>
      <c r="GC1" s="448"/>
      <c r="GD1" s="448"/>
      <c r="GE1" s="448"/>
      <c r="GF1" s="448"/>
      <c r="GG1" s="448"/>
      <c r="GH1" s="448"/>
      <c r="GI1" s="448"/>
      <c r="GJ1" s="448"/>
      <c r="GK1" s="448"/>
      <c r="GL1" s="448"/>
      <c r="GM1" s="448"/>
      <c r="GN1" s="448"/>
      <c r="GO1" s="448"/>
      <c r="GP1" s="448"/>
      <c r="GQ1" s="448"/>
      <c r="GR1" s="448"/>
      <c r="GS1" s="448"/>
      <c r="GT1" s="448"/>
      <c r="GU1" s="448"/>
      <c r="GV1" s="448"/>
      <c r="GW1" s="448"/>
      <c r="GX1" s="448"/>
      <c r="GY1" s="448"/>
      <c r="GZ1" s="448"/>
      <c r="HA1" s="448"/>
      <c r="HB1" s="448"/>
      <c r="HC1" s="448"/>
      <c r="HD1" s="448"/>
      <c r="HE1" s="448"/>
      <c r="HF1" s="448"/>
      <c r="HG1" s="448"/>
      <c r="HH1" s="448"/>
      <c r="HI1" s="448"/>
      <c r="HJ1" s="448"/>
      <c r="HK1" s="9"/>
      <c r="HL1" s="9"/>
      <c r="HM1" s="9"/>
      <c r="HN1" s="9"/>
      <c r="HO1" s="9"/>
      <c r="HP1" s="9"/>
      <c r="HQ1" s="9"/>
      <c r="HR1" s="9"/>
      <c r="HS1" s="9"/>
      <c r="HT1" s="9"/>
      <c r="HU1" s="9"/>
      <c r="HV1" s="9"/>
      <c r="HW1" s="9"/>
      <c r="HX1" s="9"/>
      <c r="HY1" s="9"/>
      <c r="HZ1" s="296"/>
      <c r="IA1" s="296"/>
      <c r="IB1" s="296"/>
      <c r="IC1" s="296"/>
      <c r="ID1" s="296"/>
      <c r="IE1" s="296"/>
      <c r="IF1" s="296"/>
      <c r="IG1" s="296"/>
      <c r="IH1" s="296"/>
      <c r="II1" s="296"/>
      <c r="IJ1" s="296"/>
      <c r="IK1" s="296"/>
      <c r="IL1" s="296"/>
      <c r="IM1" s="296"/>
      <c r="IN1" s="296"/>
      <c r="IO1" s="296"/>
      <c r="IP1" s="296"/>
      <c r="IQ1" s="296"/>
      <c r="IR1" s="296"/>
      <c r="IS1" s="296"/>
      <c r="IT1" s="296"/>
      <c r="IU1" s="296"/>
    </row>
    <row r="2" spans="1:256" s="78" customFormat="1" ht="30" customHeight="1">
      <c r="A2" s="792"/>
      <c r="B2" s="803"/>
      <c r="C2" s="791" t="s">
        <v>53</v>
      </c>
      <c r="D2" s="792"/>
      <c r="E2" s="792"/>
      <c r="F2" s="792"/>
      <c r="G2" s="792"/>
      <c r="H2" s="792"/>
      <c r="I2" s="792"/>
      <c r="J2" s="792"/>
      <c r="K2" s="792"/>
      <c r="L2" s="792"/>
      <c r="M2" s="792"/>
      <c r="N2" s="792"/>
      <c r="O2" s="792"/>
      <c r="P2" s="792"/>
      <c r="Q2" s="792"/>
      <c r="R2" s="792"/>
      <c r="S2" s="792"/>
      <c r="T2" s="792"/>
      <c r="U2" s="791" t="s">
        <v>105</v>
      </c>
      <c r="V2" s="792"/>
      <c r="W2" s="792"/>
      <c r="X2" s="792"/>
      <c r="Y2" s="792"/>
      <c r="Z2" s="792"/>
      <c r="AA2" s="792"/>
      <c r="AB2" s="792"/>
      <c r="AC2" s="792"/>
      <c r="AD2" s="792"/>
      <c r="AE2" s="792"/>
      <c r="AF2" s="792"/>
      <c r="AG2" s="792"/>
      <c r="AH2" s="792"/>
      <c r="AI2" s="792"/>
      <c r="AJ2" s="792"/>
      <c r="AK2" s="792"/>
      <c r="AL2" s="793"/>
      <c r="AM2" s="794" t="s">
        <v>274</v>
      </c>
      <c r="AN2" s="792"/>
      <c r="AO2" s="792"/>
      <c r="AP2" s="792"/>
      <c r="AQ2" s="792"/>
      <c r="AR2" s="792"/>
      <c r="AS2" s="792"/>
      <c r="AT2" s="792"/>
      <c r="AU2" s="792"/>
      <c r="AV2" s="792"/>
      <c r="AW2" s="792"/>
      <c r="AX2" s="792"/>
      <c r="AY2" s="792"/>
      <c r="AZ2" s="792"/>
      <c r="BA2" s="792"/>
      <c r="BB2" s="792"/>
      <c r="BC2" s="792"/>
      <c r="BD2" s="793"/>
      <c r="BE2" s="792" t="s">
        <v>213</v>
      </c>
      <c r="BF2" s="792"/>
      <c r="BG2" s="792"/>
      <c r="BH2" s="792"/>
      <c r="BI2" s="792"/>
      <c r="BJ2" s="792"/>
      <c r="BK2" s="792"/>
      <c r="BL2" s="792"/>
      <c r="BM2" s="792"/>
      <c r="BN2" s="792"/>
      <c r="BO2" s="792"/>
      <c r="BP2" s="792"/>
      <c r="BQ2" s="792"/>
      <c r="BR2" s="792"/>
      <c r="BS2" s="792"/>
      <c r="BT2" s="792"/>
      <c r="BU2" s="792"/>
      <c r="BV2" s="793"/>
      <c r="BW2" s="791" t="s">
        <v>106</v>
      </c>
      <c r="BX2" s="792"/>
      <c r="BY2" s="792"/>
      <c r="BZ2" s="792"/>
      <c r="CA2" s="792"/>
      <c r="CB2" s="792"/>
      <c r="CC2" s="792"/>
      <c r="CD2" s="792"/>
      <c r="CE2" s="792"/>
      <c r="CF2" s="792"/>
      <c r="CG2" s="792"/>
      <c r="CH2" s="792"/>
      <c r="CI2" s="792"/>
      <c r="CJ2" s="792"/>
      <c r="CK2" s="792"/>
      <c r="CL2" s="792"/>
      <c r="CM2" s="792"/>
      <c r="CN2" s="793"/>
      <c r="CO2" s="609" t="s">
        <v>107</v>
      </c>
      <c r="CP2" s="788"/>
      <c r="CQ2" s="788"/>
      <c r="CR2" s="788"/>
      <c r="CS2" s="788"/>
      <c r="CT2" s="788"/>
      <c r="CU2" s="788"/>
      <c r="CV2" s="788"/>
      <c r="CW2" s="788"/>
      <c r="CX2" s="788"/>
      <c r="CY2" s="788"/>
      <c r="CZ2" s="788"/>
      <c r="DA2" s="788"/>
      <c r="DB2" s="788"/>
      <c r="DC2" s="788"/>
      <c r="DD2" s="788"/>
      <c r="DE2" s="788"/>
      <c r="DF2" s="621"/>
      <c r="DG2" s="609" t="s">
        <v>108</v>
      </c>
      <c r="DH2" s="788"/>
      <c r="DI2" s="788"/>
      <c r="DJ2" s="788"/>
      <c r="DK2" s="788"/>
      <c r="DL2" s="788"/>
      <c r="DM2" s="788"/>
      <c r="DN2" s="788"/>
      <c r="DO2" s="788"/>
      <c r="DP2" s="788"/>
      <c r="DQ2" s="788"/>
      <c r="DR2" s="788"/>
      <c r="DS2" s="788"/>
      <c r="DT2" s="788"/>
      <c r="DU2" s="788"/>
      <c r="DV2" s="788"/>
      <c r="DW2" s="788"/>
      <c r="DX2" s="621"/>
      <c r="DY2" s="609" t="s">
        <v>212</v>
      </c>
      <c r="DZ2" s="788"/>
      <c r="EA2" s="788"/>
      <c r="EB2" s="788"/>
      <c r="EC2" s="788"/>
      <c r="ED2" s="788"/>
      <c r="EE2" s="788"/>
      <c r="EF2" s="788"/>
      <c r="EG2" s="788"/>
      <c r="EH2" s="788"/>
      <c r="EI2" s="788"/>
      <c r="EJ2" s="788"/>
      <c r="EK2" s="788"/>
      <c r="EL2" s="788"/>
      <c r="EM2" s="788"/>
      <c r="EN2" s="788"/>
      <c r="EO2" s="788"/>
      <c r="EP2" s="621"/>
      <c r="EQ2" s="609" t="s">
        <v>109</v>
      </c>
      <c r="ER2" s="788"/>
      <c r="ES2" s="788"/>
      <c r="ET2" s="788"/>
      <c r="EU2" s="788"/>
      <c r="EV2" s="788"/>
      <c r="EW2" s="788"/>
      <c r="EX2" s="788"/>
      <c r="EY2" s="788"/>
      <c r="EZ2" s="788"/>
      <c r="FA2" s="788"/>
      <c r="FB2" s="788"/>
      <c r="FC2" s="788"/>
      <c r="FD2" s="788"/>
      <c r="FE2" s="788"/>
      <c r="FF2" s="788"/>
      <c r="FG2" s="788"/>
      <c r="FH2" s="621"/>
      <c r="FI2" s="553" t="s">
        <v>110</v>
      </c>
      <c r="FJ2" s="554"/>
      <c r="FK2" s="554"/>
      <c r="FL2" s="554"/>
      <c r="FM2" s="554"/>
      <c r="FN2" s="554"/>
      <c r="FO2" s="554"/>
      <c r="FP2" s="554"/>
      <c r="FQ2" s="554"/>
      <c r="FR2" s="554"/>
      <c r="FS2" s="554"/>
      <c r="FT2" s="554"/>
      <c r="FU2" s="554"/>
      <c r="FV2" s="554"/>
      <c r="FW2" s="554"/>
      <c r="FX2" s="554"/>
      <c r="FY2" s="554"/>
      <c r="FZ2" s="556"/>
      <c r="GA2" s="609" t="s">
        <v>111</v>
      </c>
      <c r="GB2" s="788"/>
      <c r="GC2" s="788"/>
      <c r="GD2" s="788"/>
      <c r="GE2" s="788"/>
      <c r="GF2" s="788"/>
      <c r="GG2" s="788"/>
      <c r="GH2" s="788"/>
      <c r="GI2" s="788"/>
      <c r="GJ2" s="788"/>
      <c r="GK2" s="788"/>
      <c r="GL2" s="788"/>
      <c r="GM2" s="788"/>
      <c r="GN2" s="788"/>
      <c r="GO2" s="788"/>
      <c r="GP2" s="788"/>
      <c r="GQ2" s="788"/>
      <c r="GR2" s="621"/>
      <c r="GS2" s="553" t="s">
        <v>211</v>
      </c>
      <c r="GT2" s="554"/>
      <c r="GU2" s="554"/>
      <c r="GV2" s="554"/>
      <c r="GW2" s="554"/>
      <c r="GX2" s="554"/>
      <c r="GY2" s="554"/>
      <c r="GZ2" s="554"/>
      <c r="HA2" s="554"/>
      <c r="HB2" s="554"/>
      <c r="HC2" s="554"/>
      <c r="HD2" s="554"/>
      <c r="HE2" s="554"/>
      <c r="HF2" s="554"/>
      <c r="HG2" s="554"/>
      <c r="HH2" s="554"/>
      <c r="HI2" s="554"/>
      <c r="HJ2" s="554"/>
      <c r="HK2" s="295"/>
      <c r="HL2" s="295"/>
      <c r="HM2" s="295"/>
      <c r="HN2" s="295"/>
      <c r="HO2" s="295"/>
      <c r="HP2" s="295"/>
      <c r="HQ2" s="295"/>
      <c r="HR2" s="295"/>
      <c r="HS2" s="295"/>
      <c r="HT2" s="295"/>
      <c r="HU2" s="295"/>
      <c r="HV2" s="295"/>
      <c r="HW2" s="295"/>
      <c r="HX2" s="295"/>
      <c r="HY2" s="295"/>
      <c r="HZ2" s="295"/>
      <c r="IA2" s="295"/>
      <c r="IB2" s="149"/>
      <c r="IC2" s="149"/>
      <c r="ID2" s="149"/>
      <c r="IE2" s="149"/>
      <c r="IF2" s="149"/>
      <c r="IG2" s="149"/>
      <c r="IH2" s="149"/>
      <c r="II2" s="149"/>
      <c r="IJ2" s="149"/>
      <c r="IK2" s="149"/>
      <c r="IL2" s="149"/>
      <c r="IM2" s="149"/>
      <c r="IN2" s="149"/>
      <c r="IO2" s="149"/>
      <c r="IP2" s="149"/>
      <c r="IQ2" s="149"/>
      <c r="IR2" s="149"/>
      <c r="IS2" s="149"/>
      <c r="IT2" s="149"/>
      <c r="IU2" s="149"/>
    </row>
    <row r="3" spans="1:256" ht="17.25" customHeight="1">
      <c r="A3" s="780" t="s">
        <v>1</v>
      </c>
      <c r="B3" s="294" t="s">
        <v>6</v>
      </c>
      <c r="C3" s="782">
        <f>SUM(U3:IA3)</f>
        <v>66169</v>
      </c>
      <c r="D3" s="778"/>
      <c r="E3" s="778"/>
      <c r="F3" s="778"/>
      <c r="G3" s="778"/>
      <c r="H3" s="778"/>
      <c r="I3" s="778"/>
      <c r="J3" s="778"/>
      <c r="K3" s="778"/>
      <c r="L3" s="778"/>
      <c r="M3" s="778"/>
      <c r="N3" s="778"/>
      <c r="O3" s="778"/>
      <c r="P3" s="778"/>
      <c r="Q3" s="778"/>
      <c r="R3" s="778"/>
      <c r="S3" s="778"/>
      <c r="T3" s="778"/>
      <c r="U3" s="778">
        <v>14249</v>
      </c>
      <c r="V3" s="778"/>
      <c r="W3" s="778"/>
      <c r="X3" s="778"/>
      <c r="Y3" s="778"/>
      <c r="Z3" s="778"/>
      <c r="AA3" s="778"/>
      <c r="AB3" s="778"/>
      <c r="AC3" s="778"/>
      <c r="AD3" s="778"/>
      <c r="AE3" s="778"/>
      <c r="AF3" s="778"/>
      <c r="AG3" s="778"/>
      <c r="AH3" s="778"/>
      <c r="AI3" s="778"/>
      <c r="AJ3" s="778"/>
      <c r="AK3" s="778"/>
      <c r="AL3" s="778"/>
      <c r="AM3" s="778">
        <v>1086</v>
      </c>
      <c r="AN3" s="778"/>
      <c r="AO3" s="778"/>
      <c r="AP3" s="778"/>
      <c r="AQ3" s="778"/>
      <c r="AR3" s="778"/>
      <c r="AS3" s="778"/>
      <c r="AT3" s="778"/>
      <c r="AU3" s="778"/>
      <c r="AV3" s="778"/>
      <c r="AW3" s="778"/>
      <c r="AX3" s="778"/>
      <c r="AY3" s="778"/>
      <c r="AZ3" s="778"/>
      <c r="BA3" s="778"/>
      <c r="BB3" s="778"/>
      <c r="BC3" s="778"/>
      <c r="BD3" s="778"/>
      <c r="BE3" s="778">
        <v>1669</v>
      </c>
      <c r="BF3" s="778"/>
      <c r="BG3" s="778"/>
      <c r="BH3" s="778"/>
      <c r="BI3" s="778"/>
      <c r="BJ3" s="778"/>
      <c r="BK3" s="778"/>
      <c r="BL3" s="778"/>
      <c r="BM3" s="778"/>
      <c r="BN3" s="778"/>
      <c r="BO3" s="778"/>
      <c r="BP3" s="778"/>
      <c r="BQ3" s="778"/>
      <c r="BR3" s="778"/>
      <c r="BS3" s="778"/>
      <c r="BT3" s="778"/>
      <c r="BU3" s="778"/>
      <c r="BV3" s="778"/>
      <c r="BW3" s="778">
        <v>8114</v>
      </c>
      <c r="BX3" s="778"/>
      <c r="BY3" s="778"/>
      <c r="BZ3" s="778"/>
      <c r="CA3" s="778"/>
      <c r="CB3" s="778"/>
      <c r="CC3" s="778"/>
      <c r="CD3" s="778"/>
      <c r="CE3" s="778"/>
      <c r="CF3" s="778"/>
      <c r="CG3" s="778"/>
      <c r="CH3" s="778"/>
      <c r="CI3" s="778"/>
      <c r="CJ3" s="778"/>
      <c r="CK3" s="778"/>
      <c r="CL3" s="778"/>
      <c r="CM3" s="778"/>
      <c r="CN3" s="778"/>
      <c r="CO3" s="802">
        <v>4560</v>
      </c>
      <c r="CP3" s="802"/>
      <c r="CQ3" s="802"/>
      <c r="CR3" s="802"/>
      <c r="CS3" s="802"/>
      <c r="CT3" s="802"/>
      <c r="CU3" s="802"/>
      <c r="CV3" s="802"/>
      <c r="CW3" s="802"/>
      <c r="CX3" s="802"/>
      <c r="CY3" s="802"/>
      <c r="CZ3" s="802"/>
      <c r="DA3" s="802"/>
      <c r="DB3" s="802"/>
      <c r="DC3" s="802"/>
      <c r="DD3" s="802"/>
      <c r="DE3" s="802"/>
      <c r="DF3" s="802"/>
      <c r="DG3" s="716">
        <v>8636</v>
      </c>
      <c r="DH3" s="716"/>
      <c r="DI3" s="716"/>
      <c r="DJ3" s="716"/>
      <c r="DK3" s="716"/>
      <c r="DL3" s="716"/>
      <c r="DM3" s="716"/>
      <c r="DN3" s="716"/>
      <c r="DO3" s="716"/>
      <c r="DP3" s="716"/>
      <c r="DQ3" s="716"/>
      <c r="DR3" s="716"/>
      <c r="DS3" s="716"/>
      <c r="DT3" s="716"/>
      <c r="DU3" s="716"/>
      <c r="DV3" s="716"/>
      <c r="DW3" s="716"/>
      <c r="DX3" s="716"/>
      <c r="DY3" s="716">
        <v>4162</v>
      </c>
      <c r="DZ3" s="716"/>
      <c r="EA3" s="716"/>
      <c r="EB3" s="716"/>
      <c r="EC3" s="716"/>
      <c r="ED3" s="716"/>
      <c r="EE3" s="716"/>
      <c r="EF3" s="716"/>
      <c r="EG3" s="716"/>
      <c r="EH3" s="716"/>
      <c r="EI3" s="716"/>
      <c r="EJ3" s="716"/>
      <c r="EK3" s="716"/>
      <c r="EL3" s="716"/>
      <c r="EM3" s="716"/>
      <c r="EN3" s="716"/>
      <c r="EO3" s="716"/>
      <c r="EP3" s="716"/>
      <c r="EQ3" s="716">
        <v>17205</v>
      </c>
      <c r="ER3" s="716"/>
      <c r="ES3" s="716"/>
      <c r="ET3" s="716"/>
      <c r="EU3" s="716"/>
      <c r="EV3" s="716"/>
      <c r="EW3" s="716"/>
      <c r="EX3" s="716"/>
      <c r="EY3" s="716"/>
      <c r="EZ3" s="716"/>
      <c r="FA3" s="716"/>
      <c r="FB3" s="716"/>
      <c r="FC3" s="716"/>
      <c r="FD3" s="716"/>
      <c r="FE3" s="716"/>
      <c r="FF3" s="716"/>
      <c r="FG3" s="716"/>
      <c r="FH3" s="716"/>
      <c r="FI3" s="716">
        <v>5168</v>
      </c>
      <c r="FJ3" s="716"/>
      <c r="FK3" s="716"/>
      <c r="FL3" s="716"/>
      <c r="FM3" s="716"/>
      <c r="FN3" s="716"/>
      <c r="FO3" s="716"/>
      <c r="FP3" s="716"/>
      <c r="FQ3" s="716"/>
      <c r="FR3" s="716"/>
      <c r="FS3" s="716"/>
      <c r="FT3" s="716"/>
      <c r="FU3" s="716"/>
      <c r="FV3" s="716"/>
      <c r="FW3" s="716"/>
      <c r="FX3" s="716"/>
      <c r="FY3" s="716"/>
      <c r="FZ3" s="716"/>
      <c r="GA3" s="716">
        <v>318</v>
      </c>
      <c r="GB3" s="716"/>
      <c r="GC3" s="716"/>
      <c r="GD3" s="716"/>
      <c r="GE3" s="716"/>
      <c r="GF3" s="716"/>
      <c r="GG3" s="716"/>
      <c r="GH3" s="716"/>
      <c r="GI3" s="716"/>
      <c r="GJ3" s="716"/>
      <c r="GK3" s="716"/>
      <c r="GL3" s="716"/>
      <c r="GM3" s="716"/>
      <c r="GN3" s="716"/>
      <c r="GO3" s="716"/>
      <c r="GP3" s="716"/>
      <c r="GQ3" s="716"/>
      <c r="GR3" s="716"/>
      <c r="GS3" s="716">
        <v>1002</v>
      </c>
      <c r="GT3" s="716"/>
      <c r="GU3" s="716"/>
      <c r="GV3" s="716"/>
      <c r="GW3" s="716"/>
      <c r="GX3" s="716"/>
      <c r="GY3" s="716"/>
      <c r="GZ3" s="716"/>
      <c r="HA3" s="716"/>
      <c r="HB3" s="716"/>
      <c r="HC3" s="716"/>
      <c r="HD3" s="716"/>
      <c r="HE3" s="716"/>
      <c r="HF3" s="716"/>
      <c r="HG3" s="716"/>
      <c r="HH3" s="716"/>
      <c r="HI3" s="716"/>
      <c r="HJ3" s="716"/>
      <c r="HK3" s="800"/>
      <c r="HL3" s="800"/>
      <c r="HM3" s="800"/>
      <c r="HN3" s="800"/>
      <c r="HO3" s="800"/>
      <c r="HP3" s="800"/>
      <c r="HQ3" s="800"/>
      <c r="HR3" s="800"/>
      <c r="HS3" s="800"/>
      <c r="HT3" s="800"/>
      <c r="HU3" s="800"/>
      <c r="HV3" s="800"/>
      <c r="HW3" s="800"/>
      <c r="HX3" s="800"/>
      <c r="HY3" s="800"/>
      <c r="HZ3" s="800"/>
      <c r="IA3" s="800"/>
      <c r="IB3" s="800"/>
      <c r="IC3" s="800"/>
      <c r="ID3" s="800"/>
      <c r="IE3" s="800"/>
      <c r="IF3" s="800"/>
      <c r="IG3" s="800"/>
      <c r="IH3" s="800"/>
      <c r="II3" s="800"/>
      <c r="IJ3" s="800"/>
      <c r="IK3" s="800"/>
      <c r="IL3" s="800"/>
      <c r="IM3" s="800"/>
      <c r="IN3" s="800"/>
      <c r="IO3" s="800"/>
      <c r="IP3" s="800"/>
      <c r="IQ3" s="800"/>
      <c r="IR3" s="800"/>
      <c r="IS3" s="800"/>
      <c r="IT3" s="800"/>
      <c r="IU3" s="800"/>
      <c r="IV3" s="800"/>
    </row>
    <row r="4" spans="1:256" ht="17.25" customHeight="1">
      <c r="A4" s="781"/>
      <c r="B4" s="294" t="s">
        <v>5</v>
      </c>
      <c r="C4" s="773">
        <f>SUM(U4:IA4)</f>
        <v>4583</v>
      </c>
      <c r="D4" s="774"/>
      <c r="E4" s="774"/>
      <c r="F4" s="774"/>
      <c r="G4" s="774"/>
      <c r="H4" s="774"/>
      <c r="I4" s="774"/>
      <c r="J4" s="774"/>
      <c r="K4" s="774"/>
      <c r="L4" s="774"/>
      <c r="M4" s="774"/>
      <c r="N4" s="774"/>
      <c r="O4" s="774"/>
      <c r="P4" s="774"/>
      <c r="Q4" s="774"/>
      <c r="R4" s="774"/>
      <c r="S4" s="774"/>
      <c r="T4" s="774"/>
      <c r="U4" s="774">
        <v>1107</v>
      </c>
      <c r="V4" s="774"/>
      <c r="W4" s="774"/>
      <c r="X4" s="774"/>
      <c r="Y4" s="774"/>
      <c r="Z4" s="774"/>
      <c r="AA4" s="774"/>
      <c r="AB4" s="774"/>
      <c r="AC4" s="774"/>
      <c r="AD4" s="774"/>
      <c r="AE4" s="774"/>
      <c r="AF4" s="774"/>
      <c r="AG4" s="774"/>
      <c r="AH4" s="774"/>
      <c r="AI4" s="774"/>
      <c r="AJ4" s="774"/>
      <c r="AK4" s="774"/>
      <c r="AL4" s="774"/>
      <c r="AM4" s="774">
        <v>80</v>
      </c>
      <c r="AN4" s="774"/>
      <c r="AO4" s="774"/>
      <c r="AP4" s="774"/>
      <c r="AQ4" s="774"/>
      <c r="AR4" s="774"/>
      <c r="AS4" s="774"/>
      <c r="AT4" s="774"/>
      <c r="AU4" s="774"/>
      <c r="AV4" s="774"/>
      <c r="AW4" s="774"/>
      <c r="AX4" s="774"/>
      <c r="AY4" s="774"/>
      <c r="AZ4" s="774"/>
      <c r="BA4" s="774"/>
      <c r="BB4" s="774"/>
      <c r="BC4" s="774"/>
      <c r="BD4" s="774"/>
      <c r="BE4" s="774">
        <v>50</v>
      </c>
      <c r="BF4" s="774"/>
      <c r="BG4" s="774"/>
      <c r="BH4" s="774"/>
      <c r="BI4" s="774"/>
      <c r="BJ4" s="774"/>
      <c r="BK4" s="774"/>
      <c r="BL4" s="774"/>
      <c r="BM4" s="774"/>
      <c r="BN4" s="774"/>
      <c r="BO4" s="774"/>
      <c r="BP4" s="774"/>
      <c r="BQ4" s="774"/>
      <c r="BR4" s="774"/>
      <c r="BS4" s="774"/>
      <c r="BT4" s="774"/>
      <c r="BU4" s="774"/>
      <c r="BV4" s="774"/>
      <c r="BW4" s="774">
        <v>521</v>
      </c>
      <c r="BX4" s="774"/>
      <c r="BY4" s="774"/>
      <c r="BZ4" s="774"/>
      <c r="CA4" s="774"/>
      <c r="CB4" s="774"/>
      <c r="CC4" s="774"/>
      <c r="CD4" s="774"/>
      <c r="CE4" s="774"/>
      <c r="CF4" s="774"/>
      <c r="CG4" s="774"/>
      <c r="CH4" s="774"/>
      <c r="CI4" s="774"/>
      <c r="CJ4" s="774"/>
      <c r="CK4" s="774"/>
      <c r="CL4" s="774"/>
      <c r="CM4" s="774"/>
      <c r="CN4" s="774"/>
      <c r="CO4" s="801">
        <v>538</v>
      </c>
      <c r="CP4" s="801"/>
      <c r="CQ4" s="801"/>
      <c r="CR4" s="801"/>
      <c r="CS4" s="801"/>
      <c r="CT4" s="801"/>
      <c r="CU4" s="801"/>
      <c r="CV4" s="801"/>
      <c r="CW4" s="801"/>
      <c r="CX4" s="801"/>
      <c r="CY4" s="801"/>
      <c r="CZ4" s="801"/>
      <c r="DA4" s="801"/>
      <c r="DB4" s="801"/>
      <c r="DC4" s="801"/>
      <c r="DD4" s="801"/>
      <c r="DE4" s="801"/>
      <c r="DF4" s="801"/>
      <c r="DG4" s="774">
        <v>578</v>
      </c>
      <c r="DH4" s="774"/>
      <c r="DI4" s="774"/>
      <c r="DJ4" s="774"/>
      <c r="DK4" s="774"/>
      <c r="DL4" s="774"/>
      <c r="DM4" s="774"/>
      <c r="DN4" s="774"/>
      <c r="DO4" s="774"/>
      <c r="DP4" s="774"/>
      <c r="DQ4" s="774"/>
      <c r="DR4" s="774"/>
      <c r="DS4" s="774"/>
      <c r="DT4" s="774"/>
      <c r="DU4" s="774"/>
      <c r="DV4" s="774"/>
      <c r="DW4" s="774"/>
      <c r="DX4" s="774"/>
      <c r="DY4" s="774">
        <v>340</v>
      </c>
      <c r="DZ4" s="774"/>
      <c r="EA4" s="774"/>
      <c r="EB4" s="774"/>
      <c r="EC4" s="774"/>
      <c r="ED4" s="774"/>
      <c r="EE4" s="774"/>
      <c r="EF4" s="774"/>
      <c r="EG4" s="774"/>
      <c r="EH4" s="774"/>
      <c r="EI4" s="774"/>
      <c r="EJ4" s="774"/>
      <c r="EK4" s="774"/>
      <c r="EL4" s="774"/>
      <c r="EM4" s="774"/>
      <c r="EN4" s="774"/>
      <c r="EO4" s="774"/>
      <c r="EP4" s="774"/>
      <c r="EQ4" s="774">
        <v>819</v>
      </c>
      <c r="ER4" s="774"/>
      <c r="ES4" s="774"/>
      <c r="ET4" s="774"/>
      <c r="EU4" s="774"/>
      <c r="EV4" s="774"/>
      <c r="EW4" s="774"/>
      <c r="EX4" s="774"/>
      <c r="EY4" s="774"/>
      <c r="EZ4" s="774"/>
      <c r="FA4" s="774"/>
      <c r="FB4" s="774"/>
      <c r="FC4" s="774"/>
      <c r="FD4" s="774"/>
      <c r="FE4" s="774"/>
      <c r="FF4" s="774"/>
      <c r="FG4" s="774"/>
      <c r="FH4" s="774"/>
      <c r="FI4" s="774">
        <v>292</v>
      </c>
      <c r="FJ4" s="774"/>
      <c r="FK4" s="774"/>
      <c r="FL4" s="774"/>
      <c r="FM4" s="774"/>
      <c r="FN4" s="774"/>
      <c r="FO4" s="774"/>
      <c r="FP4" s="774"/>
      <c r="FQ4" s="774"/>
      <c r="FR4" s="774"/>
      <c r="FS4" s="774"/>
      <c r="FT4" s="774"/>
      <c r="FU4" s="774"/>
      <c r="FV4" s="774"/>
      <c r="FW4" s="774"/>
      <c r="FX4" s="774"/>
      <c r="FY4" s="774"/>
      <c r="FZ4" s="774"/>
      <c r="GA4" s="774">
        <v>108</v>
      </c>
      <c r="GB4" s="774"/>
      <c r="GC4" s="774"/>
      <c r="GD4" s="774"/>
      <c r="GE4" s="774"/>
      <c r="GF4" s="774"/>
      <c r="GG4" s="774"/>
      <c r="GH4" s="774"/>
      <c r="GI4" s="774"/>
      <c r="GJ4" s="774"/>
      <c r="GK4" s="774"/>
      <c r="GL4" s="774"/>
      <c r="GM4" s="774"/>
      <c r="GN4" s="774"/>
      <c r="GO4" s="774"/>
      <c r="GP4" s="774"/>
      <c r="GQ4" s="774"/>
      <c r="GR4" s="774"/>
      <c r="GS4" s="774">
        <v>150</v>
      </c>
      <c r="GT4" s="774"/>
      <c r="GU4" s="774"/>
      <c r="GV4" s="774"/>
      <c r="GW4" s="774"/>
      <c r="GX4" s="774"/>
      <c r="GY4" s="774"/>
      <c r="GZ4" s="774"/>
      <c r="HA4" s="774"/>
      <c r="HB4" s="774"/>
      <c r="HC4" s="774"/>
      <c r="HD4" s="774"/>
      <c r="HE4" s="774"/>
      <c r="HF4" s="774"/>
      <c r="HG4" s="774"/>
      <c r="HH4" s="774"/>
      <c r="HI4" s="774"/>
      <c r="HJ4" s="774"/>
      <c r="HK4" s="800"/>
      <c r="HL4" s="800"/>
      <c r="HM4" s="800"/>
      <c r="HN4" s="800"/>
      <c r="HO4" s="800"/>
      <c r="HP4" s="800"/>
      <c r="HQ4" s="800"/>
      <c r="HR4" s="800"/>
      <c r="HS4" s="800"/>
      <c r="HT4" s="800"/>
      <c r="HU4" s="800"/>
      <c r="HV4" s="800"/>
      <c r="HW4" s="800"/>
      <c r="HX4" s="800"/>
      <c r="HY4" s="800"/>
      <c r="HZ4" s="800"/>
      <c r="IA4" s="800"/>
      <c r="IB4" s="800"/>
      <c r="IC4" s="800"/>
      <c r="ID4" s="800"/>
      <c r="IE4" s="800"/>
      <c r="IF4" s="800"/>
      <c r="IG4" s="800"/>
      <c r="IH4" s="800"/>
      <c r="II4" s="800"/>
      <c r="IJ4" s="800"/>
      <c r="IK4" s="800"/>
      <c r="IL4" s="800"/>
      <c r="IM4" s="800"/>
      <c r="IN4" s="800"/>
      <c r="IO4" s="800"/>
      <c r="IP4" s="800"/>
      <c r="IQ4" s="800"/>
      <c r="IR4" s="800"/>
      <c r="IS4" s="800"/>
      <c r="IT4" s="800"/>
      <c r="IU4" s="800"/>
      <c r="IV4" s="800"/>
    </row>
    <row r="5" spans="1:256" ht="17.25" customHeight="1">
      <c r="A5" s="787"/>
      <c r="B5" s="204" t="s">
        <v>378</v>
      </c>
      <c r="C5" s="798">
        <f>+C3/365</f>
        <v>181.28493150684932</v>
      </c>
      <c r="D5" s="799"/>
      <c r="E5" s="799"/>
      <c r="F5" s="799"/>
      <c r="G5" s="799"/>
      <c r="H5" s="799"/>
      <c r="I5" s="799"/>
      <c r="J5" s="799"/>
      <c r="K5" s="799"/>
      <c r="L5" s="799"/>
      <c r="M5" s="799"/>
      <c r="N5" s="799"/>
      <c r="O5" s="799"/>
      <c r="P5" s="799"/>
      <c r="Q5" s="799"/>
      <c r="R5" s="799"/>
      <c r="S5" s="799"/>
      <c r="T5" s="799"/>
      <c r="U5" s="799">
        <f>+U3/365</f>
        <v>39.038356164383565</v>
      </c>
      <c r="V5" s="799"/>
      <c r="W5" s="799"/>
      <c r="X5" s="799"/>
      <c r="Y5" s="799"/>
      <c r="Z5" s="799"/>
      <c r="AA5" s="799"/>
      <c r="AB5" s="799"/>
      <c r="AC5" s="799"/>
      <c r="AD5" s="799"/>
      <c r="AE5" s="799"/>
      <c r="AF5" s="799"/>
      <c r="AG5" s="799"/>
      <c r="AH5" s="799"/>
      <c r="AI5" s="799"/>
      <c r="AJ5" s="799"/>
      <c r="AK5" s="799"/>
      <c r="AL5" s="799"/>
      <c r="AM5" s="799">
        <f>+AM3/365</f>
        <v>2.9753424657534246</v>
      </c>
      <c r="AN5" s="799"/>
      <c r="AO5" s="799"/>
      <c r="AP5" s="799"/>
      <c r="AQ5" s="799"/>
      <c r="AR5" s="799"/>
      <c r="AS5" s="799"/>
      <c r="AT5" s="799"/>
      <c r="AU5" s="799"/>
      <c r="AV5" s="799"/>
      <c r="AW5" s="799"/>
      <c r="AX5" s="799"/>
      <c r="AY5" s="799"/>
      <c r="AZ5" s="799"/>
      <c r="BA5" s="799"/>
      <c r="BB5" s="799"/>
      <c r="BC5" s="799"/>
      <c r="BD5" s="799"/>
      <c r="BE5" s="799">
        <f>+BE3/365</f>
        <v>4.5726027397260278</v>
      </c>
      <c r="BF5" s="799"/>
      <c r="BG5" s="799"/>
      <c r="BH5" s="799"/>
      <c r="BI5" s="799"/>
      <c r="BJ5" s="799"/>
      <c r="BK5" s="799"/>
      <c r="BL5" s="799"/>
      <c r="BM5" s="799"/>
      <c r="BN5" s="799"/>
      <c r="BO5" s="799"/>
      <c r="BP5" s="799"/>
      <c r="BQ5" s="799"/>
      <c r="BR5" s="799"/>
      <c r="BS5" s="799"/>
      <c r="BT5" s="799"/>
      <c r="BU5" s="799"/>
      <c r="BV5" s="799"/>
      <c r="BW5" s="799">
        <f>+BW3/365</f>
        <v>22.230136986301371</v>
      </c>
      <c r="BX5" s="799"/>
      <c r="BY5" s="799"/>
      <c r="BZ5" s="799"/>
      <c r="CA5" s="799"/>
      <c r="CB5" s="799"/>
      <c r="CC5" s="799"/>
      <c r="CD5" s="799"/>
      <c r="CE5" s="799"/>
      <c r="CF5" s="799"/>
      <c r="CG5" s="799"/>
      <c r="CH5" s="799"/>
      <c r="CI5" s="799"/>
      <c r="CJ5" s="799"/>
      <c r="CK5" s="799"/>
      <c r="CL5" s="799"/>
      <c r="CM5" s="799"/>
      <c r="CN5" s="799"/>
      <c r="CO5" s="797">
        <f>+CO3/365</f>
        <v>12.493150684931507</v>
      </c>
      <c r="CP5" s="797"/>
      <c r="CQ5" s="797"/>
      <c r="CR5" s="797"/>
      <c r="CS5" s="797"/>
      <c r="CT5" s="797"/>
      <c r="CU5" s="797"/>
      <c r="CV5" s="797"/>
      <c r="CW5" s="797"/>
      <c r="CX5" s="797"/>
      <c r="CY5" s="797"/>
      <c r="CZ5" s="797"/>
      <c r="DA5" s="797"/>
      <c r="DB5" s="797"/>
      <c r="DC5" s="797"/>
      <c r="DD5" s="797"/>
      <c r="DE5" s="797"/>
      <c r="DF5" s="797"/>
      <c r="DG5" s="698">
        <f>+DG3/365</f>
        <v>23.660273972602738</v>
      </c>
      <c r="DH5" s="698"/>
      <c r="DI5" s="698"/>
      <c r="DJ5" s="698"/>
      <c r="DK5" s="698"/>
      <c r="DL5" s="698"/>
      <c r="DM5" s="698"/>
      <c r="DN5" s="698"/>
      <c r="DO5" s="698"/>
      <c r="DP5" s="698"/>
      <c r="DQ5" s="698"/>
      <c r="DR5" s="698"/>
      <c r="DS5" s="698"/>
      <c r="DT5" s="698"/>
      <c r="DU5" s="698"/>
      <c r="DV5" s="698"/>
      <c r="DW5" s="698"/>
      <c r="DX5" s="698"/>
      <c r="DY5" s="698">
        <f>+DY3/365</f>
        <v>11.402739726027397</v>
      </c>
      <c r="DZ5" s="698"/>
      <c r="EA5" s="698"/>
      <c r="EB5" s="698"/>
      <c r="EC5" s="698"/>
      <c r="ED5" s="698"/>
      <c r="EE5" s="698"/>
      <c r="EF5" s="698"/>
      <c r="EG5" s="698"/>
      <c r="EH5" s="698"/>
      <c r="EI5" s="698"/>
      <c r="EJ5" s="698"/>
      <c r="EK5" s="698"/>
      <c r="EL5" s="698"/>
      <c r="EM5" s="698"/>
      <c r="EN5" s="698"/>
      <c r="EO5" s="698"/>
      <c r="EP5" s="698"/>
      <c r="EQ5" s="698">
        <f>+EQ3/365</f>
        <v>47.136986301369866</v>
      </c>
      <c r="ER5" s="698"/>
      <c r="ES5" s="698"/>
      <c r="ET5" s="698"/>
      <c r="EU5" s="698"/>
      <c r="EV5" s="698"/>
      <c r="EW5" s="698"/>
      <c r="EX5" s="698"/>
      <c r="EY5" s="698"/>
      <c r="EZ5" s="698"/>
      <c r="FA5" s="698"/>
      <c r="FB5" s="698"/>
      <c r="FC5" s="698"/>
      <c r="FD5" s="698"/>
      <c r="FE5" s="698"/>
      <c r="FF5" s="698"/>
      <c r="FG5" s="698"/>
      <c r="FH5" s="698"/>
      <c r="FI5" s="698">
        <f>+FI3/365</f>
        <v>14.158904109589042</v>
      </c>
      <c r="FJ5" s="698"/>
      <c r="FK5" s="698"/>
      <c r="FL5" s="698"/>
      <c r="FM5" s="698"/>
      <c r="FN5" s="698"/>
      <c r="FO5" s="698"/>
      <c r="FP5" s="698"/>
      <c r="FQ5" s="698"/>
      <c r="FR5" s="698"/>
      <c r="FS5" s="698"/>
      <c r="FT5" s="698"/>
      <c r="FU5" s="698"/>
      <c r="FV5" s="698"/>
      <c r="FW5" s="698"/>
      <c r="FX5" s="698"/>
      <c r="FY5" s="698"/>
      <c r="FZ5" s="698"/>
      <c r="GA5" s="698">
        <f>+GA3/365</f>
        <v>0.87123287671232874</v>
      </c>
      <c r="GB5" s="698"/>
      <c r="GC5" s="698"/>
      <c r="GD5" s="698"/>
      <c r="GE5" s="698"/>
      <c r="GF5" s="698"/>
      <c r="GG5" s="698"/>
      <c r="GH5" s="698"/>
      <c r="GI5" s="698"/>
      <c r="GJ5" s="698"/>
      <c r="GK5" s="698"/>
      <c r="GL5" s="698"/>
      <c r="GM5" s="698"/>
      <c r="GN5" s="698"/>
      <c r="GO5" s="698"/>
      <c r="GP5" s="698"/>
      <c r="GQ5" s="698"/>
      <c r="GR5" s="698"/>
      <c r="GS5" s="698">
        <f>+GS3/365</f>
        <v>2.7452054794520548</v>
      </c>
      <c r="GT5" s="698"/>
      <c r="GU5" s="698"/>
      <c r="GV5" s="698"/>
      <c r="GW5" s="698"/>
      <c r="GX5" s="698"/>
      <c r="GY5" s="698"/>
      <c r="GZ5" s="698"/>
      <c r="HA5" s="698"/>
      <c r="HB5" s="698"/>
      <c r="HC5" s="698"/>
      <c r="HD5" s="698"/>
      <c r="HE5" s="698"/>
      <c r="HF5" s="698"/>
      <c r="HG5" s="698"/>
      <c r="HH5" s="698"/>
      <c r="HI5" s="698"/>
      <c r="HJ5" s="698"/>
      <c r="HK5" s="800"/>
      <c r="HL5" s="800"/>
      <c r="HM5" s="800"/>
      <c r="HN5" s="800"/>
      <c r="HO5" s="800"/>
      <c r="HP5" s="800"/>
      <c r="HQ5" s="800"/>
      <c r="HR5" s="800"/>
      <c r="HS5" s="800"/>
      <c r="HT5" s="800"/>
      <c r="HU5" s="800"/>
      <c r="HV5" s="800"/>
      <c r="HW5" s="800"/>
      <c r="HX5" s="800"/>
      <c r="HY5" s="800"/>
      <c r="HZ5" s="800"/>
      <c r="IA5" s="800"/>
      <c r="IB5" s="800"/>
      <c r="IC5" s="800"/>
      <c r="ID5" s="800"/>
      <c r="IE5" s="800"/>
      <c r="IF5" s="800"/>
      <c r="IG5" s="800"/>
      <c r="IH5" s="800"/>
      <c r="II5" s="800"/>
      <c r="IJ5" s="800"/>
      <c r="IK5" s="800"/>
      <c r="IL5" s="800"/>
      <c r="IM5" s="800"/>
      <c r="IN5" s="800"/>
      <c r="IO5" s="800"/>
      <c r="IP5" s="800"/>
      <c r="IQ5" s="800"/>
      <c r="IR5" s="800"/>
      <c r="IS5" s="800"/>
      <c r="IT5" s="800"/>
      <c r="IU5" s="800"/>
      <c r="IV5" s="800"/>
    </row>
    <row r="6" spans="1:256" ht="17.25" customHeight="1">
      <c r="A6" s="780" t="s">
        <v>0</v>
      </c>
      <c r="B6" s="294" t="s">
        <v>6</v>
      </c>
      <c r="C6" s="773">
        <f>SUM(U6:IA6)</f>
        <v>55899</v>
      </c>
      <c r="D6" s="774"/>
      <c r="E6" s="774"/>
      <c r="F6" s="774"/>
      <c r="G6" s="774"/>
      <c r="H6" s="774"/>
      <c r="I6" s="774"/>
      <c r="J6" s="774"/>
      <c r="K6" s="774"/>
      <c r="L6" s="774"/>
      <c r="M6" s="774"/>
      <c r="N6" s="774"/>
      <c r="O6" s="774"/>
      <c r="P6" s="774"/>
      <c r="Q6" s="774"/>
      <c r="R6" s="774"/>
      <c r="S6" s="774"/>
      <c r="T6" s="774"/>
      <c r="U6" s="774">
        <v>16003</v>
      </c>
      <c r="V6" s="774"/>
      <c r="W6" s="774"/>
      <c r="X6" s="774"/>
      <c r="Y6" s="774"/>
      <c r="Z6" s="774"/>
      <c r="AA6" s="774"/>
      <c r="AB6" s="774"/>
      <c r="AC6" s="774"/>
      <c r="AD6" s="774"/>
      <c r="AE6" s="774"/>
      <c r="AF6" s="774"/>
      <c r="AG6" s="774"/>
      <c r="AH6" s="774"/>
      <c r="AI6" s="774"/>
      <c r="AJ6" s="774"/>
      <c r="AK6" s="774"/>
      <c r="AL6" s="774"/>
      <c r="AM6" s="774">
        <v>300</v>
      </c>
      <c r="AN6" s="774"/>
      <c r="AO6" s="774"/>
      <c r="AP6" s="774"/>
      <c r="AQ6" s="774"/>
      <c r="AR6" s="774"/>
      <c r="AS6" s="774"/>
      <c r="AT6" s="774"/>
      <c r="AU6" s="774"/>
      <c r="AV6" s="774"/>
      <c r="AW6" s="774"/>
      <c r="AX6" s="774"/>
      <c r="AY6" s="774"/>
      <c r="AZ6" s="774"/>
      <c r="BA6" s="774"/>
      <c r="BB6" s="774"/>
      <c r="BC6" s="774"/>
      <c r="BD6" s="774"/>
      <c r="BE6" s="774">
        <v>1194</v>
      </c>
      <c r="BF6" s="774"/>
      <c r="BG6" s="774"/>
      <c r="BH6" s="774"/>
      <c r="BI6" s="774"/>
      <c r="BJ6" s="774"/>
      <c r="BK6" s="774"/>
      <c r="BL6" s="774"/>
      <c r="BM6" s="774"/>
      <c r="BN6" s="774"/>
      <c r="BO6" s="774"/>
      <c r="BP6" s="774"/>
      <c r="BQ6" s="774"/>
      <c r="BR6" s="774"/>
      <c r="BS6" s="774"/>
      <c r="BT6" s="774"/>
      <c r="BU6" s="774"/>
      <c r="BV6" s="774"/>
      <c r="BW6" s="778">
        <v>5731</v>
      </c>
      <c r="BX6" s="778"/>
      <c r="BY6" s="778"/>
      <c r="BZ6" s="778"/>
      <c r="CA6" s="778"/>
      <c r="CB6" s="778"/>
      <c r="CC6" s="778"/>
      <c r="CD6" s="778"/>
      <c r="CE6" s="778"/>
      <c r="CF6" s="778"/>
      <c r="CG6" s="778"/>
      <c r="CH6" s="778"/>
      <c r="CI6" s="778"/>
      <c r="CJ6" s="778"/>
      <c r="CK6" s="778"/>
      <c r="CL6" s="778"/>
      <c r="CM6" s="778"/>
      <c r="CN6" s="778"/>
      <c r="CO6" s="716">
        <v>5512</v>
      </c>
      <c r="CP6" s="716"/>
      <c r="CQ6" s="716"/>
      <c r="CR6" s="716"/>
      <c r="CS6" s="716"/>
      <c r="CT6" s="716"/>
      <c r="CU6" s="716"/>
      <c r="CV6" s="716"/>
      <c r="CW6" s="716"/>
      <c r="CX6" s="716"/>
      <c r="CY6" s="716"/>
      <c r="CZ6" s="716"/>
      <c r="DA6" s="716"/>
      <c r="DB6" s="716"/>
      <c r="DC6" s="716"/>
      <c r="DD6" s="716"/>
      <c r="DE6" s="716"/>
      <c r="DF6" s="716"/>
      <c r="DG6" s="716">
        <v>4017</v>
      </c>
      <c r="DH6" s="716"/>
      <c r="DI6" s="716"/>
      <c r="DJ6" s="716"/>
      <c r="DK6" s="716"/>
      <c r="DL6" s="716"/>
      <c r="DM6" s="716"/>
      <c r="DN6" s="716"/>
      <c r="DO6" s="716"/>
      <c r="DP6" s="716"/>
      <c r="DQ6" s="716"/>
      <c r="DR6" s="716"/>
      <c r="DS6" s="716"/>
      <c r="DT6" s="716"/>
      <c r="DU6" s="716"/>
      <c r="DV6" s="716"/>
      <c r="DW6" s="716"/>
      <c r="DX6" s="716"/>
      <c r="DY6" s="716">
        <v>2036</v>
      </c>
      <c r="DZ6" s="716"/>
      <c r="EA6" s="716"/>
      <c r="EB6" s="716"/>
      <c r="EC6" s="716"/>
      <c r="ED6" s="716"/>
      <c r="EE6" s="716"/>
      <c r="EF6" s="716"/>
      <c r="EG6" s="716"/>
      <c r="EH6" s="716"/>
      <c r="EI6" s="716"/>
      <c r="EJ6" s="716"/>
      <c r="EK6" s="716"/>
      <c r="EL6" s="716"/>
      <c r="EM6" s="716"/>
      <c r="EN6" s="716"/>
      <c r="EO6" s="716"/>
      <c r="EP6" s="716"/>
      <c r="EQ6" s="716">
        <v>11408</v>
      </c>
      <c r="ER6" s="716"/>
      <c r="ES6" s="716"/>
      <c r="ET6" s="716"/>
      <c r="EU6" s="716"/>
      <c r="EV6" s="716"/>
      <c r="EW6" s="716"/>
      <c r="EX6" s="716"/>
      <c r="EY6" s="716"/>
      <c r="EZ6" s="716"/>
      <c r="FA6" s="716"/>
      <c r="FB6" s="716"/>
      <c r="FC6" s="716"/>
      <c r="FD6" s="716"/>
      <c r="FE6" s="716"/>
      <c r="FF6" s="716"/>
      <c r="FG6" s="716"/>
      <c r="FH6" s="716"/>
      <c r="FI6" s="716">
        <v>1752</v>
      </c>
      <c r="FJ6" s="716"/>
      <c r="FK6" s="716"/>
      <c r="FL6" s="716"/>
      <c r="FM6" s="716"/>
      <c r="FN6" s="716"/>
      <c r="FO6" s="716"/>
      <c r="FP6" s="716"/>
      <c r="FQ6" s="716"/>
      <c r="FR6" s="716"/>
      <c r="FS6" s="716"/>
      <c r="FT6" s="716"/>
      <c r="FU6" s="716"/>
      <c r="FV6" s="716"/>
      <c r="FW6" s="716"/>
      <c r="FX6" s="716"/>
      <c r="FY6" s="716"/>
      <c r="FZ6" s="716"/>
      <c r="GA6" s="716">
        <v>5031</v>
      </c>
      <c r="GB6" s="716"/>
      <c r="GC6" s="716"/>
      <c r="GD6" s="716"/>
      <c r="GE6" s="716"/>
      <c r="GF6" s="716"/>
      <c r="GG6" s="716"/>
      <c r="GH6" s="716"/>
      <c r="GI6" s="716"/>
      <c r="GJ6" s="716"/>
      <c r="GK6" s="716"/>
      <c r="GL6" s="716"/>
      <c r="GM6" s="716"/>
      <c r="GN6" s="716"/>
      <c r="GO6" s="716"/>
      <c r="GP6" s="716"/>
      <c r="GQ6" s="716"/>
      <c r="GR6" s="716"/>
      <c r="GS6" s="716">
        <v>2915</v>
      </c>
      <c r="GT6" s="716"/>
      <c r="GU6" s="716"/>
      <c r="GV6" s="716"/>
      <c r="GW6" s="716"/>
      <c r="GX6" s="716"/>
      <c r="GY6" s="716"/>
      <c r="GZ6" s="716"/>
      <c r="HA6" s="716"/>
      <c r="HB6" s="716"/>
      <c r="HC6" s="716"/>
      <c r="HD6" s="716"/>
      <c r="HE6" s="716"/>
      <c r="HF6" s="716"/>
      <c r="HG6" s="716"/>
      <c r="HH6" s="716"/>
      <c r="HI6" s="716"/>
      <c r="HJ6" s="716"/>
      <c r="HK6" s="800"/>
      <c r="HL6" s="800"/>
      <c r="HM6" s="800"/>
      <c r="HN6" s="800"/>
      <c r="HO6" s="800"/>
      <c r="HP6" s="800"/>
      <c r="HQ6" s="800"/>
      <c r="HR6" s="800"/>
      <c r="HS6" s="800"/>
      <c r="HT6" s="800"/>
      <c r="HU6" s="800"/>
      <c r="HV6" s="800"/>
      <c r="HW6" s="800"/>
      <c r="HX6" s="800"/>
      <c r="HY6" s="800"/>
      <c r="HZ6" s="800"/>
      <c r="IA6" s="800"/>
      <c r="IB6" s="800"/>
      <c r="IC6" s="800"/>
      <c r="ID6" s="800"/>
      <c r="IE6" s="800"/>
      <c r="IF6" s="800"/>
      <c r="IG6" s="800"/>
      <c r="IH6" s="800"/>
      <c r="II6" s="800"/>
      <c r="IJ6" s="800"/>
      <c r="IK6" s="800"/>
      <c r="IL6" s="800"/>
      <c r="IM6" s="800"/>
      <c r="IN6" s="800"/>
      <c r="IO6" s="800"/>
      <c r="IP6" s="800"/>
      <c r="IQ6" s="800"/>
      <c r="IR6" s="800"/>
      <c r="IS6" s="800"/>
      <c r="IT6" s="800"/>
      <c r="IU6" s="800"/>
      <c r="IV6" s="800"/>
    </row>
    <row r="7" spans="1:256" ht="17.25" customHeight="1">
      <c r="A7" s="781"/>
      <c r="B7" s="294" t="s">
        <v>4</v>
      </c>
      <c r="C7" s="773">
        <f>SUM(U7:IA7)</f>
        <v>6927</v>
      </c>
      <c r="D7" s="774"/>
      <c r="E7" s="774"/>
      <c r="F7" s="774"/>
      <c r="G7" s="774"/>
      <c r="H7" s="774"/>
      <c r="I7" s="774"/>
      <c r="J7" s="774"/>
      <c r="K7" s="774"/>
      <c r="L7" s="774"/>
      <c r="M7" s="774"/>
      <c r="N7" s="774"/>
      <c r="O7" s="774"/>
      <c r="P7" s="774"/>
      <c r="Q7" s="774"/>
      <c r="R7" s="774"/>
      <c r="S7" s="774"/>
      <c r="T7" s="774"/>
      <c r="U7" s="774">
        <v>1522</v>
      </c>
      <c r="V7" s="774"/>
      <c r="W7" s="774"/>
      <c r="X7" s="774"/>
      <c r="Y7" s="774"/>
      <c r="Z7" s="774"/>
      <c r="AA7" s="774"/>
      <c r="AB7" s="774"/>
      <c r="AC7" s="774"/>
      <c r="AD7" s="774"/>
      <c r="AE7" s="774"/>
      <c r="AF7" s="774"/>
      <c r="AG7" s="774"/>
      <c r="AH7" s="774"/>
      <c r="AI7" s="774"/>
      <c r="AJ7" s="774"/>
      <c r="AK7" s="774"/>
      <c r="AL7" s="774"/>
      <c r="AM7" s="774">
        <v>59</v>
      </c>
      <c r="AN7" s="774"/>
      <c r="AO7" s="774"/>
      <c r="AP7" s="774"/>
      <c r="AQ7" s="774"/>
      <c r="AR7" s="774"/>
      <c r="AS7" s="774"/>
      <c r="AT7" s="774"/>
      <c r="AU7" s="774"/>
      <c r="AV7" s="774"/>
      <c r="AW7" s="774"/>
      <c r="AX7" s="774"/>
      <c r="AY7" s="774"/>
      <c r="AZ7" s="774"/>
      <c r="BA7" s="774"/>
      <c r="BB7" s="774"/>
      <c r="BC7" s="774"/>
      <c r="BD7" s="774"/>
      <c r="BE7" s="774">
        <v>95</v>
      </c>
      <c r="BF7" s="774"/>
      <c r="BG7" s="774"/>
      <c r="BH7" s="774"/>
      <c r="BI7" s="774"/>
      <c r="BJ7" s="774"/>
      <c r="BK7" s="774"/>
      <c r="BL7" s="774"/>
      <c r="BM7" s="774"/>
      <c r="BN7" s="774"/>
      <c r="BO7" s="774"/>
      <c r="BP7" s="774"/>
      <c r="BQ7" s="774"/>
      <c r="BR7" s="774"/>
      <c r="BS7" s="774"/>
      <c r="BT7" s="774"/>
      <c r="BU7" s="774"/>
      <c r="BV7" s="774"/>
      <c r="BW7" s="774">
        <v>658</v>
      </c>
      <c r="BX7" s="774"/>
      <c r="BY7" s="774"/>
      <c r="BZ7" s="774"/>
      <c r="CA7" s="774"/>
      <c r="CB7" s="774"/>
      <c r="CC7" s="774"/>
      <c r="CD7" s="774"/>
      <c r="CE7" s="774"/>
      <c r="CF7" s="774"/>
      <c r="CG7" s="774"/>
      <c r="CH7" s="774"/>
      <c r="CI7" s="774"/>
      <c r="CJ7" s="774"/>
      <c r="CK7" s="774"/>
      <c r="CL7" s="774"/>
      <c r="CM7" s="774"/>
      <c r="CN7" s="774"/>
      <c r="CO7" s="699">
        <v>406</v>
      </c>
      <c r="CP7" s="699"/>
      <c r="CQ7" s="699"/>
      <c r="CR7" s="699"/>
      <c r="CS7" s="699"/>
      <c r="CT7" s="699"/>
      <c r="CU7" s="699"/>
      <c r="CV7" s="699"/>
      <c r="CW7" s="699"/>
      <c r="CX7" s="699"/>
      <c r="CY7" s="699"/>
      <c r="CZ7" s="699"/>
      <c r="DA7" s="699"/>
      <c r="DB7" s="699"/>
      <c r="DC7" s="699"/>
      <c r="DD7" s="699"/>
      <c r="DE7" s="699"/>
      <c r="DF7" s="699"/>
      <c r="DG7" s="699">
        <v>216</v>
      </c>
      <c r="DH7" s="699"/>
      <c r="DI7" s="699"/>
      <c r="DJ7" s="699"/>
      <c r="DK7" s="699"/>
      <c r="DL7" s="699"/>
      <c r="DM7" s="699"/>
      <c r="DN7" s="699"/>
      <c r="DO7" s="699"/>
      <c r="DP7" s="699"/>
      <c r="DQ7" s="699"/>
      <c r="DR7" s="699"/>
      <c r="DS7" s="699"/>
      <c r="DT7" s="699"/>
      <c r="DU7" s="699"/>
      <c r="DV7" s="699"/>
      <c r="DW7" s="699"/>
      <c r="DX7" s="699"/>
      <c r="DY7" s="699">
        <v>553</v>
      </c>
      <c r="DZ7" s="699"/>
      <c r="EA7" s="699"/>
      <c r="EB7" s="699"/>
      <c r="EC7" s="699"/>
      <c r="ED7" s="699"/>
      <c r="EE7" s="699"/>
      <c r="EF7" s="699"/>
      <c r="EG7" s="699"/>
      <c r="EH7" s="699"/>
      <c r="EI7" s="699"/>
      <c r="EJ7" s="699"/>
      <c r="EK7" s="699"/>
      <c r="EL7" s="699"/>
      <c r="EM7" s="699"/>
      <c r="EN7" s="699"/>
      <c r="EO7" s="699"/>
      <c r="EP7" s="699"/>
      <c r="EQ7" s="699">
        <v>1326</v>
      </c>
      <c r="ER7" s="699"/>
      <c r="ES7" s="699"/>
      <c r="ET7" s="699"/>
      <c r="EU7" s="699"/>
      <c r="EV7" s="699"/>
      <c r="EW7" s="699"/>
      <c r="EX7" s="699"/>
      <c r="EY7" s="699"/>
      <c r="EZ7" s="699"/>
      <c r="FA7" s="699"/>
      <c r="FB7" s="699"/>
      <c r="FC7" s="699"/>
      <c r="FD7" s="699"/>
      <c r="FE7" s="699"/>
      <c r="FF7" s="699"/>
      <c r="FG7" s="699"/>
      <c r="FH7" s="699"/>
      <c r="FI7" s="699">
        <v>143</v>
      </c>
      <c r="FJ7" s="699"/>
      <c r="FK7" s="699"/>
      <c r="FL7" s="699"/>
      <c r="FM7" s="699"/>
      <c r="FN7" s="699"/>
      <c r="FO7" s="699"/>
      <c r="FP7" s="699"/>
      <c r="FQ7" s="699"/>
      <c r="FR7" s="699"/>
      <c r="FS7" s="699"/>
      <c r="FT7" s="699"/>
      <c r="FU7" s="699"/>
      <c r="FV7" s="699"/>
      <c r="FW7" s="699"/>
      <c r="FX7" s="699"/>
      <c r="FY7" s="699"/>
      <c r="FZ7" s="699"/>
      <c r="GA7" s="699">
        <v>143</v>
      </c>
      <c r="GB7" s="699"/>
      <c r="GC7" s="699"/>
      <c r="GD7" s="699"/>
      <c r="GE7" s="699"/>
      <c r="GF7" s="699"/>
      <c r="GG7" s="699"/>
      <c r="GH7" s="699"/>
      <c r="GI7" s="699"/>
      <c r="GJ7" s="699"/>
      <c r="GK7" s="699"/>
      <c r="GL7" s="699"/>
      <c r="GM7" s="699"/>
      <c r="GN7" s="699"/>
      <c r="GO7" s="699"/>
      <c r="GP7" s="699"/>
      <c r="GQ7" s="699"/>
      <c r="GR7" s="699"/>
      <c r="GS7" s="699">
        <v>1806</v>
      </c>
      <c r="GT7" s="699"/>
      <c r="GU7" s="699"/>
      <c r="GV7" s="699"/>
      <c r="GW7" s="699"/>
      <c r="GX7" s="699"/>
      <c r="GY7" s="699"/>
      <c r="GZ7" s="699"/>
      <c r="HA7" s="699"/>
      <c r="HB7" s="699"/>
      <c r="HC7" s="699"/>
      <c r="HD7" s="699"/>
      <c r="HE7" s="699"/>
      <c r="HF7" s="699"/>
      <c r="HG7" s="699"/>
      <c r="HH7" s="699"/>
      <c r="HI7" s="699"/>
      <c r="HJ7" s="699"/>
      <c r="HK7" s="800"/>
      <c r="HL7" s="800"/>
      <c r="HM7" s="800"/>
      <c r="HN7" s="800"/>
      <c r="HO7" s="800"/>
      <c r="HP7" s="800"/>
      <c r="HQ7" s="800"/>
      <c r="HR7" s="800"/>
      <c r="HS7" s="800"/>
      <c r="HT7" s="800"/>
      <c r="HU7" s="800"/>
      <c r="HV7" s="800"/>
      <c r="HW7" s="800"/>
      <c r="HX7" s="800"/>
      <c r="HY7" s="800"/>
      <c r="HZ7" s="800"/>
      <c r="IA7" s="800"/>
      <c r="IB7" s="800"/>
      <c r="IC7" s="800"/>
      <c r="ID7" s="800"/>
      <c r="IE7" s="800"/>
      <c r="IF7" s="800"/>
      <c r="IG7" s="800"/>
      <c r="IH7" s="800"/>
      <c r="II7" s="800"/>
      <c r="IJ7" s="800"/>
      <c r="IK7" s="800"/>
      <c r="IL7" s="800"/>
      <c r="IM7" s="800"/>
      <c r="IN7" s="800"/>
      <c r="IO7" s="800"/>
      <c r="IP7" s="800"/>
      <c r="IQ7" s="800"/>
      <c r="IR7" s="800"/>
      <c r="IS7" s="800"/>
      <c r="IT7" s="800"/>
      <c r="IU7" s="800"/>
      <c r="IV7" s="800"/>
    </row>
    <row r="8" spans="1:256" ht="17.25" customHeight="1">
      <c r="A8" s="781"/>
      <c r="B8" s="294" t="s">
        <v>113</v>
      </c>
      <c r="C8" s="773">
        <f>SUM(U8:IA8)</f>
        <v>48972</v>
      </c>
      <c r="D8" s="774"/>
      <c r="E8" s="774"/>
      <c r="F8" s="774"/>
      <c r="G8" s="774"/>
      <c r="H8" s="774"/>
      <c r="I8" s="774"/>
      <c r="J8" s="774"/>
      <c r="K8" s="774"/>
      <c r="L8" s="774"/>
      <c r="M8" s="774"/>
      <c r="N8" s="774"/>
      <c r="O8" s="774"/>
      <c r="P8" s="774"/>
      <c r="Q8" s="774"/>
      <c r="R8" s="774"/>
      <c r="S8" s="774"/>
      <c r="T8" s="774"/>
      <c r="U8" s="774">
        <v>14481</v>
      </c>
      <c r="V8" s="774"/>
      <c r="W8" s="774"/>
      <c r="X8" s="774"/>
      <c r="Y8" s="774"/>
      <c r="Z8" s="774"/>
      <c r="AA8" s="774"/>
      <c r="AB8" s="774"/>
      <c r="AC8" s="774"/>
      <c r="AD8" s="774"/>
      <c r="AE8" s="774"/>
      <c r="AF8" s="774"/>
      <c r="AG8" s="774"/>
      <c r="AH8" s="774"/>
      <c r="AI8" s="774"/>
      <c r="AJ8" s="774"/>
      <c r="AK8" s="774"/>
      <c r="AL8" s="774"/>
      <c r="AM8" s="774">
        <v>241</v>
      </c>
      <c r="AN8" s="774"/>
      <c r="AO8" s="774"/>
      <c r="AP8" s="774"/>
      <c r="AQ8" s="774"/>
      <c r="AR8" s="774"/>
      <c r="AS8" s="774"/>
      <c r="AT8" s="774"/>
      <c r="AU8" s="774"/>
      <c r="AV8" s="774"/>
      <c r="AW8" s="774"/>
      <c r="AX8" s="774"/>
      <c r="AY8" s="774"/>
      <c r="AZ8" s="774"/>
      <c r="BA8" s="774"/>
      <c r="BB8" s="774"/>
      <c r="BC8" s="774"/>
      <c r="BD8" s="774"/>
      <c r="BE8" s="774">
        <v>1099</v>
      </c>
      <c r="BF8" s="774"/>
      <c r="BG8" s="774"/>
      <c r="BH8" s="774"/>
      <c r="BI8" s="774"/>
      <c r="BJ8" s="774"/>
      <c r="BK8" s="774"/>
      <c r="BL8" s="774"/>
      <c r="BM8" s="774"/>
      <c r="BN8" s="774"/>
      <c r="BO8" s="774"/>
      <c r="BP8" s="774"/>
      <c r="BQ8" s="774"/>
      <c r="BR8" s="774"/>
      <c r="BS8" s="774"/>
      <c r="BT8" s="774"/>
      <c r="BU8" s="774"/>
      <c r="BV8" s="774"/>
      <c r="BW8" s="774">
        <v>5073</v>
      </c>
      <c r="BX8" s="774"/>
      <c r="BY8" s="774"/>
      <c r="BZ8" s="774"/>
      <c r="CA8" s="774"/>
      <c r="CB8" s="774"/>
      <c r="CC8" s="774"/>
      <c r="CD8" s="774"/>
      <c r="CE8" s="774"/>
      <c r="CF8" s="774"/>
      <c r="CG8" s="774"/>
      <c r="CH8" s="774"/>
      <c r="CI8" s="774"/>
      <c r="CJ8" s="774"/>
      <c r="CK8" s="774"/>
      <c r="CL8" s="774"/>
      <c r="CM8" s="774"/>
      <c r="CN8" s="774"/>
      <c r="CO8" s="699">
        <v>5106</v>
      </c>
      <c r="CP8" s="699"/>
      <c r="CQ8" s="699"/>
      <c r="CR8" s="699"/>
      <c r="CS8" s="699"/>
      <c r="CT8" s="699"/>
      <c r="CU8" s="699"/>
      <c r="CV8" s="699"/>
      <c r="CW8" s="699"/>
      <c r="CX8" s="699"/>
      <c r="CY8" s="699"/>
      <c r="CZ8" s="699"/>
      <c r="DA8" s="699"/>
      <c r="DB8" s="699"/>
      <c r="DC8" s="699"/>
      <c r="DD8" s="699"/>
      <c r="DE8" s="699"/>
      <c r="DF8" s="699"/>
      <c r="DG8" s="699">
        <v>3801</v>
      </c>
      <c r="DH8" s="699"/>
      <c r="DI8" s="699"/>
      <c r="DJ8" s="699"/>
      <c r="DK8" s="699"/>
      <c r="DL8" s="699"/>
      <c r="DM8" s="699"/>
      <c r="DN8" s="699"/>
      <c r="DO8" s="699"/>
      <c r="DP8" s="699"/>
      <c r="DQ8" s="699"/>
      <c r="DR8" s="699"/>
      <c r="DS8" s="699"/>
      <c r="DT8" s="699"/>
      <c r="DU8" s="699"/>
      <c r="DV8" s="699"/>
      <c r="DW8" s="699"/>
      <c r="DX8" s="699"/>
      <c r="DY8" s="699">
        <v>1483</v>
      </c>
      <c r="DZ8" s="699"/>
      <c r="EA8" s="699"/>
      <c r="EB8" s="699"/>
      <c r="EC8" s="699"/>
      <c r="ED8" s="699"/>
      <c r="EE8" s="699"/>
      <c r="EF8" s="699"/>
      <c r="EG8" s="699"/>
      <c r="EH8" s="699"/>
      <c r="EI8" s="699"/>
      <c r="EJ8" s="699"/>
      <c r="EK8" s="699"/>
      <c r="EL8" s="699"/>
      <c r="EM8" s="699"/>
      <c r="EN8" s="699"/>
      <c r="EO8" s="699"/>
      <c r="EP8" s="699"/>
      <c r="EQ8" s="699">
        <v>10082</v>
      </c>
      <c r="ER8" s="699"/>
      <c r="ES8" s="699"/>
      <c r="ET8" s="699"/>
      <c r="EU8" s="699"/>
      <c r="EV8" s="699"/>
      <c r="EW8" s="699"/>
      <c r="EX8" s="699"/>
      <c r="EY8" s="699"/>
      <c r="EZ8" s="699"/>
      <c r="FA8" s="699"/>
      <c r="FB8" s="699"/>
      <c r="FC8" s="699"/>
      <c r="FD8" s="699"/>
      <c r="FE8" s="699"/>
      <c r="FF8" s="699"/>
      <c r="FG8" s="699"/>
      <c r="FH8" s="699"/>
      <c r="FI8" s="699">
        <v>1609</v>
      </c>
      <c r="FJ8" s="699"/>
      <c r="FK8" s="699"/>
      <c r="FL8" s="699"/>
      <c r="FM8" s="699"/>
      <c r="FN8" s="699"/>
      <c r="FO8" s="699"/>
      <c r="FP8" s="699"/>
      <c r="FQ8" s="699"/>
      <c r="FR8" s="699"/>
      <c r="FS8" s="699"/>
      <c r="FT8" s="699"/>
      <c r="FU8" s="699"/>
      <c r="FV8" s="699"/>
      <c r="FW8" s="699"/>
      <c r="FX8" s="699"/>
      <c r="FY8" s="699"/>
      <c r="FZ8" s="699"/>
      <c r="GA8" s="699">
        <v>4888</v>
      </c>
      <c r="GB8" s="699"/>
      <c r="GC8" s="699"/>
      <c r="GD8" s="699"/>
      <c r="GE8" s="699"/>
      <c r="GF8" s="699"/>
      <c r="GG8" s="699"/>
      <c r="GH8" s="699"/>
      <c r="GI8" s="699"/>
      <c r="GJ8" s="699"/>
      <c r="GK8" s="699"/>
      <c r="GL8" s="699"/>
      <c r="GM8" s="699"/>
      <c r="GN8" s="699"/>
      <c r="GO8" s="699"/>
      <c r="GP8" s="699"/>
      <c r="GQ8" s="699"/>
      <c r="GR8" s="699"/>
      <c r="GS8" s="699">
        <v>1109</v>
      </c>
      <c r="GT8" s="699"/>
      <c r="GU8" s="699"/>
      <c r="GV8" s="699"/>
      <c r="GW8" s="699"/>
      <c r="GX8" s="699"/>
      <c r="GY8" s="699"/>
      <c r="GZ8" s="699"/>
      <c r="HA8" s="699"/>
      <c r="HB8" s="699"/>
      <c r="HC8" s="699"/>
      <c r="HD8" s="699"/>
      <c r="HE8" s="699"/>
      <c r="HF8" s="699"/>
      <c r="HG8" s="699"/>
      <c r="HH8" s="699"/>
      <c r="HI8" s="699"/>
      <c r="HJ8" s="699"/>
      <c r="HK8" s="800"/>
      <c r="HL8" s="800"/>
      <c r="HM8" s="800"/>
      <c r="HN8" s="800"/>
      <c r="HO8" s="800"/>
      <c r="HP8" s="800"/>
      <c r="HQ8" s="800"/>
      <c r="HR8" s="800"/>
      <c r="HS8" s="800"/>
      <c r="HT8" s="800"/>
      <c r="HU8" s="800"/>
      <c r="HV8" s="800"/>
      <c r="HW8" s="800"/>
      <c r="HX8" s="800"/>
      <c r="HY8" s="800"/>
      <c r="HZ8" s="800"/>
      <c r="IA8" s="800"/>
      <c r="IB8" s="800"/>
      <c r="IC8" s="800"/>
      <c r="ID8" s="800"/>
      <c r="IE8" s="800"/>
      <c r="IF8" s="800"/>
      <c r="IG8" s="800"/>
      <c r="IH8" s="800"/>
      <c r="II8" s="800"/>
      <c r="IJ8" s="800"/>
      <c r="IK8" s="800"/>
      <c r="IL8" s="800"/>
      <c r="IM8" s="800"/>
      <c r="IN8" s="800"/>
      <c r="IO8" s="800"/>
      <c r="IP8" s="800"/>
      <c r="IQ8" s="800"/>
      <c r="IR8" s="800"/>
      <c r="IS8" s="800"/>
      <c r="IT8" s="800"/>
      <c r="IU8" s="800"/>
      <c r="IV8" s="800"/>
    </row>
    <row r="9" spans="1:256" ht="17.25" customHeight="1" thickBot="1">
      <c r="A9" s="781"/>
      <c r="B9" s="203" t="s">
        <v>378</v>
      </c>
      <c r="C9" s="796">
        <f>C6/244</f>
        <v>229.09426229508196</v>
      </c>
      <c r="D9" s="796"/>
      <c r="E9" s="796"/>
      <c r="F9" s="796"/>
      <c r="G9" s="796"/>
      <c r="H9" s="796"/>
      <c r="I9" s="796"/>
      <c r="J9" s="796"/>
      <c r="K9" s="796"/>
      <c r="L9" s="796"/>
      <c r="M9" s="796"/>
      <c r="N9" s="796"/>
      <c r="O9" s="796"/>
      <c r="P9" s="796"/>
      <c r="Q9" s="796"/>
      <c r="R9" s="796"/>
      <c r="S9" s="796"/>
      <c r="T9" s="796"/>
      <c r="U9" s="796">
        <f>U6/244</f>
        <v>65.586065573770497</v>
      </c>
      <c r="V9" s="796"/>
      <c r="W9" s="796"/>
      <c r="X9" s="796"/>
      <c r="Y9" s="796"/>
      <c r="Z9" s="796"/>
      <c r="AA9" s="796"/>
      <c r="AB9" s="796"/>
      <c r="AC9" s="796"/>
      <c r="AD9" s="796"/>
      <c r="AE9" s="796"/>
      <c r="AF9" s="796"/>
      <c r="AG9" s="796"/>
      <c r="AH9" s="796"/>
      <c r="AI9" s="796"/>
      <c r="AJ9" s="796"/>
      <c r="AK9" s="796"/>
      <c r="AL9" s="796"/>
      <c r="AM9" s="796">
        <f>AM6/244</f>
        <v>1.2295081967213115</v>
      </c>
      <c r="AN9" s="796"/>
      <c r="AO9" s="796"/>
      <c r="AP9" s="796"/>
      <c r="AQ9" s="796"/>
      <c r="AR9" s="796"/>
      <c r="AS9" s="796"/>
      <c r="AT9" s="796"/>
      <c r="AU9" s="796"/>
      <c r="AV9" s="796"/>
      <c r="AW9" s="796"/>
      <c r="AX9" s="796"/>
      <c r="AY9" s="796"/>
      <c r="AZ9" s="796"/>
      <c r="BA9" s="796"/>
      <c r="BB9" s="796"/>
      <c r="BC9" s="796"/>
      <c r="BD9" s="796"/>
      <c r="BE9" s="796">
        <f>BE6/244</f>
        <v>4.8934426229508201</v>
      </c>
      <c r="BF9" s="796"/>
      <c r="BG9" s="796"/>
      <c r="BH9" s="796"/>
      <c r="BI9" s="796"/>
      <c r="BJ9" s="796"/>
      <c r="BK9" s="796"/>
      <c r="BL9" s="796"/>
      <c r="BM9" s="796"/>
      <c r="BN9" s="796"/>
      <c r="BO9" s="796"/>
      <c r="BP9" s="796"/>
      <c r="BQ9" s="796"/>
      <c r="BR9" s="796"/>
      <c r="BS9" s="796"/>
      <c r="BT9" s="796"/>
      <c r="BU9" s="796"/>
      <c r="BV9" s="796"/>
      <c r="BW9" s="796">
        <f>BW6/244</f>
        <v>23.487704918032787</v>
      </c>
      <c r="BX9" s="796"/>
      <c r="BY9" s="796"/>
      <c r="BZ9" s="796"/>
      <c r="CA9" s="796"/>
      <c r="CB9" s="796"/>
      <c r="CC9" s="796"/>
      <c r="CD9" s="796"/>
      <c r="CE9" s="796"/>
      <c r="CF9" s="796"/>
      <c r="CG9" s="796"/>
      <c r="CH9" s="796"/>
      <c r="CI9" s="796"/>
      <c r="CJ9" s="796"/>
      <c r="CK9" s="796"/>
      <c r="CL9" s="796"/>
      <c r="CM9" s="796"/>
      <c r="CN9" s="796"/>
      <c r="CO9" s="795">
        <f>CO6/244</f>
        <v>22.590163934426229</v>
      </c>
      <c r="CP9" s="795"/>
      <c r="CQ9" s="795"/>
      <c r="CR9" s="795"/>
      <c r="CS9" s="795"/>
      <c r="CT9" s="795"/>
      <c r="CU9" s="795"/>
      <c r="CV9" s="795"/>
      <c r="CW9" s="795"/>
      <c r="CX9" s="795"/>
      <c r="CY9" s="795"/>
      <c r="CZ9" s="795"/>
      <c r="DA9" s="795"/>
      <c r="DB9" s="795"/>
      <c r="DC9" s="795"/>
      <c r="DD9" s="795"/>
      <c r="DE9" s="795"/>
      <c r="DF9" s="795"/>
      <c r="DG9" s="795">
        <f>DG6/244</f>
        <v>16.46311475409836</v>
      </c>
      <c r="DH9" s="795"/>
      <c r="DI9" s="795"/>
      <c r="DJ9" s="795"/>
      <c r="DK9" s="795"/>
      <c r="DL9" s="795"/>
      <c r="DM9" s="795"/>
      <c r="DN9" s="795"/>
      <c r="DO9" s="795"/>
      <c r="DP9" s="795"/>
      <c r="DQ9" s="795"/>
      <c r="DR9" s="795"/>
      <c r="DS9" s="795"/>
      <c r="DT9" s="795"/>
      <c r="DU9" s="795"/>
      <c r="DV9" s="795"/>
      <c r="DW9" s="795"/>
      <c r="DX9" s="795"/>
      <c r="DY9" s="795">
        <f>DY6/244</f>
        <v>8.3442622950819665</v>
      </c>
      <c r="DZ9" s="795"/>
      <c r="EA9" s="795"/>
      <c r="EB9" s="795"/>
      <c r="EC9" s="795"/>
      <c r="ED9" s="795"/>
      <c r="EE9" s="795"/>
      <c r="EF9" s="795"/>
      <c r="EG9" s="795"/>
      <c r="EH9" s="795"/>
      <c r="EI9" s="795"/>
      <c r="EJ9" s="795"/>
      <c r="EK9" s="795"/>
      <c r="EL9" s="795"/>
      <c r="EM9" s="795"/>
      <c r="EN9" s="795"/>
      <c r="EO9" s="795"/>
      <c r="EP9" s="795"/>
      <c r="EQ9" s="795">
        <f>EQ6/244</f>
        <v>46.754098360655739</v>
      </c>
      <c r="ER9" s="795"/>
      <c r="ES9" s="795"/>
      <c r="ET9" s="795"/>
      <c r="EU9" s="795"/>
      <c r="EV9" s="795"/>
      <c r="EW9" s="795"/>
      <c r="EX9" s="795"/>
      <c r="EY9" s="795"/>
      <c r="EZ9" s="795"/>
      <c r="FA9" s="795"/>
      <c r="FB9" s="795"/>
      <c r="FC9" s="795"/>
      <c r="FD9" s="795"/>
      <c r="FE9" s="795"/>
      <c r="FF9" s="795"/>
      <c r="FG9" s="795"/>
      <c r="FH9" s="795"/>
      <c r="FI9" s="795">
        <f>FI6/244</f>
        <v>7.1803278688524594</v>
      </c>
      <c r="FJ9" s="795"/>
      <c r="FK9" s="795"/>
      <c r="FL9" s="795"/>
      <c r="FM9" s="795"/>
      <c r="FN9" s="795"/>
      <c r="FO9" s="795"/>
      <c r="FP9" s="795"/>
      <c r="FQ9" s="795"/>
      <c r="FR9" s="795"/>
      <c r="FS9" s="795"/>
      <c r="FT9" s="795"/>
      <c r="FU9" s="795"/>
      <c r="FV9" s="795"/>
      <c r="FW9" s="795"/>
      <c r="FX9" s="795"/>
      <c r="FY9" s="795"/>
      <c r="FZ9" s="795"/>
      <c r="GA9" s="795">
        <f>GA6/244</f>
        <v>20.618852459016395</v>
      </c>
      <c r="GB9" s="795"/>
      <c r="GC9" s="795"/>
      <c r="GD9" s="795"/>
      <c r="GE9" s="795"/>
      <c r="GF9" s="795"/>
      <c r="GG9" s="795"/>
      <c r="GH9" s="795"/>
      <c r="GI9" s="795"/>
      <c r="GJ9" s="795"/>
      <c r="GK9" s="795"/>
      <c r="GL9" s="795"/>
      <c r="GM9" s="795"/>
      <c r="GN9" s="795"/>
      <c r="GO9" s="795"/>
      <c r="GP9" s="795"/>
      <c r="GQ9" s="795"/>
      <c r="GR9" s="795"/>
      <c r="GS9" s="795">
        <f>GS6/244</f>
        <v>11.946721311475409</v>
      </c>
      <c r="GT9" s="795"/>
      <c r="GU9" s="795"/>
      <c r="GV9" s="795"/>
      <c r="GW9" s="795"/>
      <c r="GX9" s="795"/>
      <c r="GY9" s="795"/>
      <c r="GZ9" s="795"/>
      <c r="HA9" s="795"/>
      <c r="HB9" s="795"/>
      <c r="HC9" s="795"/>
      <c r="HD9" s="795"/>
      <c r="HE9" s="795"/>
      <c r="HF9" s="795"/>
      <c r="HG9" s="795"/>
      <c r="HH9" s="795"/>
      <c r="HI9" s="795"/>
      <c r="HJ9" s="795"/>
      <c r="HK9" s="800"/>
      <c r="HL9" s="800"/>
      <c r="HM9" s="800"/>
      <c r="HN9" s="800"/>
      <c r="HO9" s="800"/>
      <c r="HP9" s="800"/>
      <c r="HQ9" s="800"/>
      <c r="HR9" s="800"/>
      <c r="HS9" s="800"/>
      <c r="HT9" s="800"/>
      <c r="HU9" s="800"/>
      <c r="HV9" s="800"/>
      <c r="HW9" s="800"/>
      <c r="HX9" s="800"/>
      <c r="HY9" s="800"/>
      <c r="HZ9" s="800"/>
      <c r="IA9" s="800"/>
      <c r="IB9" s="800"/>
      <c r="IC9" s="800"/>
      <c r="ID9" s="800"/>
      <c r="IE9" s="800"/>
      <c r="IF9" s="800"/>
      <c r="IG9" s="800"/>
      <c r="IH9" s="800"/>
      <c r="II9" s="800"/>
      <c r="IJ9" s="800"/>
      <c r="IK9" s="800"/>
      <c r="IL9" s="800"/>
      <c r="IM9" s="800"/>
      <c r="IN9" s="800"/>
      <c r="IO9" s="800"/>
      <c r="IP9" s="800"/>
      <c r="IQ9" s="800"/>
      <c r="IR9" s="800"/>
      <c r="IS9" s="800"/>
      <c r="IT9" s="800"/>
      <c r="IU9" s="800"/>
      <c r="IV9" s="800"/>
    </row>
    <row r="10" spans="1:256" ht="7.5" customHeight="1">
      <c r="A10" s="340"/>
      <c r="B10" s="340"/>
      <c r="C10" s="340"/>
      <c r="D10" s="340"/>
      <c r="E10" s="340"/>
      <c r="F10" s="340"/>
      <c r="G10" s="340"/>
      <c r="H10" s="340"/>
      <c r="I10" s="340"/>
      <c r="J10" s="340"/>
      <c r="K10" s="340"/>
      <c r="L10" s="340"/>
      <c r="M10" s="340"/>
      <c r="N10" s="340"/>
      <c r="O10" s="340"/>
      <c r="P10" s="340"/>
      <c r="Q10" s="340"/>
      <c r="R10" s="340"/>
      <c r="S10" s="340"/>
      <c r="T10" s="340"/>
      <c r="U10" s="340"/>
      <c r="V10" s="340"/>
      <c r="W10" s="340"/>
      <c r="X10" s="340"/>
      <c r="Y10" s="340"/>
      <c r="Z10" s="340"/>
      <c r="AA10" s="340"/>
      <c r="AB10" s="340"/>
      <c r="AC10" s="340"/>
      <c r="AD10" s="340"/>
      <c r="AE10" s="340"/>
      <c r="AF10" s="340"/>
      <c r="AG10" s="340"/>
      <c r="AH10" s="340"/>
      <c r="AI10" s="340"/>
      <c r="AJ10" s="340"/>
      <c r="AK10" s="340"/>
      <c r="AL10" s="340"/>
      <c r="AM10" s="340"/>
      <c r="AN10" s="340"/>
      <c r="AO10" s="340"/>
      <c r="AP10" s="340"/>
      <c r="AQ10" s="340"/>
      <c r="AR10" s="340"/>
      <c r="AS10" s="340"/>
      <c r="AT10" s="340"/>
      <c r="AU10" s="340"/>
      <c r="AV10" s="340"/>
      <c r="AW10" s="340"/>
      <c r="AX10" s="340"/>
      <c r="AY10" s="340"/>
      <c r="AZ10" s="340"/>
      <c r="BA10" s="340"/>
      <c r="BB10" s="340"/>
      <c r="BC10" s="340"/>
      <c r="BD10" s="340"/>
      <c r="BE10" s="339"/>
      <c r="BF10" s="339"/>
      <c r="BG10" s="339"/>
      <c r="BH10" s="339"/>
      <c r="BI10" s="339"/>
      <c r="BJ10" s="339"/>
      <c r="BK10" s="339"/>
      <c r="BL10" s="339"/>
      <c r="BM10" s="339"/>
      <c r="BN10" s="339"/>
      <c r="BO10" s="339"/>
      <c r="BP10" s="339"/>
      <c r="BQ10" s="339"/>
      <c r="BR10" s="339"/>
      <c r="BS10" s="339"/>
      <c r="BT10" s="339"/>
      <c r="BU10" s="339"/>
      <c r="BV10" s="339"/>
      <c r="BW10" s="339"/>
      <c r="BX10" s="339"/>
      <c r="BY10" s="339"/>
      <c r="BZ10" s="339"/>
      <c r="CA10" s="339"/>
      <c r="CB10" s="339"/>
      <c r="CC10" s="339"/>
      <c r="CD10" s="339"/>
      <c r="CE10" s="339"/>
      <c r="CF10" s="339"/>
      <c r="CG10" s="339"/>
      <c r="CH10" s="339"/>
      <c r="CI10" s="339"/>
      <c r="CJ10" s="339"/>
      <c r="CK10" s="339"/>
      <c r="CL10" s="339"/>
      <c r="CM10" s="339"/>
      <c r="CN10" s="339"/>
      <c r="CO10" s="399"/>
      <c r="CP10" s="399"/>
      <c r="CQ10" s="399"/>
      <c r="CR10" s="399"/>
      <c r="CS10" s="399"/>
      <c r="CT10" s="399"/>
      <c r="CU10" s="399"/>
      <c r="CV10" s="399"/>
      <c r="CW10" s="399"/>
      <c r="CX10" s="399"/>
      <c r="CY10" s="399"/>
      <c r="CZ10" s="399"/>
      <c r="DA10" s="399"/>
      <c r="DB10" s="399"/>
      <c r="DC10" s="399"/>
      <c r="DD10" s="399"/>
      <c r="DE10" s="399"/>
      <c r="DF10" s="399"/>
      <c r="DG10" s="399"/>
      <c r="DH10" s="399"/>
      <c r="DI10" s="399"/>
      <c r="DJ10" s="399"/>
      <c r="DK10" s="399"/>
      <c r="DL10" s="399"/>
      <c r="DM10" s="399"/>
      <c r="DN10" s="399"/>
      <c r="DO10" s="399"/>
      <c r="DP10" s="399"/>
      <c r="DQ10" s="399"/>
      <c r="DR10" s="399"/>
      <c r="DS10" s="399"/>
      <c r="DT10" s="399"/>
      <c r="DU10" s="399"/>
      <c r="DV10" s="399"/>
      <c r="DW10" s="399"/>
      <c r="DX10" s="399"/>
      <c r="DY10" s="399"/>
      <c r="DZ10" s="399"/>
      <c r="EA10" s="399"/>
      <c r="EB10" s="399"/>
      <c r="EC10" s="399"/>
      <c r="ED10" s="399"/>
      <c r="EE10" s="399"/>
      <c r="EF10" s="399"/>
      <c r="EG10" s="399"/>
      <c r="EH10" s="399"/>
      <c r="EI10" s="399"/>
      <c r="EJ10" s="399"/>
      <c r="EK10" s="576"/>
      <c r="EL10" s="576"/>
      <c r="EM10" s="576"/>
      <c r="EN10" s="576"/>
      <c r="EO10" s="576"/>
      <c r="EP10" s="576"/>
      <c r="EQ10" s="576"/>
      <c r="ER10" s="576"/>
      <c r="ES10" s="576"/>
      <c r="ET10" s="576"/>
      <c r="EU10" s="576"/>
      <c r="EV10" s="576"/>
      <c r="EW10" s="576"/>
      <c r="EX10" s="576"/>
      <c r="EY10" s="576"/>
      <c r="EZ10" s="576"/>
      <c r="FA10" s="576"/>
      <c r="FB10" s="576"/>
      <c r="FC10" s="576"/>
      <c r="FD10" s="576"/>
      <c r="FE10" s="576"/>
      <c r="FF10" s="576"/>
      <c r="FG10" s="576"/>
      <c r="FH10" s="576"/>
      <c r="FI10" s="576"/>
      <c r="FJ10" s="576"/>
      <c r="FK10" s="576"/>
      <c r="FL10" s="576"/>
      <c r="FM10" s="576"/>
      <c r="FN10" s="576"/>
      <c r="FO10" s="576"/>
      <c r="FP10" s="576"/>
      <c r="FQ10" s="576"/>
      <c r="FR10" s="576"/>
      <c r="FS10" s="576"/>
      <c r="FT10" s="576"/>
      <c r="FU10" s="576"/>
      <c r="FV10" s="576"/>
      <c r="FW10" s="576"/>
      <c r="FX10" s="576"/>
      <c r="FY10" s="576"/>
      <c r="FZ10" s="576"/>
      <c r="GA10" s="576"/>
      <c r="GB10" s="576"/>
      <c r="GC10" s="576"/>
      <c r="GD10" s="576"/>
      <c r="GE10" s="576"/>
      <c r="GF10" s="576"/>
      <c r="GG10" s="576"/>
      <c r="GH10" s="576"/>
      <c r="GI10" s="576"/>
      <c r="GJ10" s="576"/>
      <c r="GK10" s="576"/>
      <c r="GL10" s="576"/>
      <c r="GM10" s="576"/>
      <c r="GN10" s="576"/>
      <c r="GO10" s="576"/>
      <c r="GP10" s="576"/>
      <c r="GQ10" s="576"/>
      <c r="GR10" s="576"/>
      <c r="GS10" s="30"/>
      <c r="GT10" s="30"/>
      <c r="GU10" s="30"/>
      <c r="GV10" s="30"/>
      <c r="GW10" s="30"/>
      <c r="GX10" s="30"/>
      <c r="GY10" s="30"/>
      <c r="GZ10" s="30"/>
      <c r="HA10" s="30"/>
      <c r="HB10" s="30"/>
      <c r="HC10" s="30"/>
      <c r="HD10" s="30"/>
      <c r="HE10" s="30"/>
      <c r="HF10" s="30"/>
      <c r="HG10" s="30"/>
      <c r="HH10" s="30"/>
      <c r="HI10" s="30"/>
      <c r="HJ10" s="30"/>
      <c r="HK10" s="30"/>
      <c r="HL10" s="30"/>
      <c r="HM10" s="30"/>
      <c r="HN10" s="30"/>
      <c r="HO10" s="30"/>
      <c r="HP10" s="30"/>
      <c r="HQ10" s="30"/>
      <c r="HR10" s="30"/>
      <c r="HS10" s="30"/>
      <c r="HT10" s="30"/>
      <c r="HU10" s="30"/>
      <c r="HV10" s="30"/>
      <c r="HW10" s="30"/>
      <c r="HX10" s="30"/>
      <c r="HY10" s="30"/>
      <c r="HZ10" s="296"/>
      <c r="IA10" s="296"/>
      <c r="IB10" s="296"/>
      <c r="IC10" s="296"/>
      <c r="ID10" s="296"/>
      <c r="IE10" s="296"/>
      <c r="IF10" s="296"/>
      <c r="IG10" s="296"/>
      <c r="IH10" s="296"/>
      <c r="II10" s="296"/>
      <c r="IJ10" s="296"/>
      <c r="IK10" s="296"/>
      <c r="IL10" s="296"/>
      <c r="IM10" s="296"/>
      <c r="IN10" s="296"/>
      <c r="IO10" s="296"/>
      <c r="IP10" s="296"/>
      <c r="IQ10" s="296"/>
      <c r="IR10" s="296"/>
      <c r="IS10" s="296"/>
      <c r="IT10" s="296"/>
      <c r="IU10" s="296"/>
    </row>
    <row r="11" spans="1:256" ht="21" customHeight="1" thickBot="1">
      <c r="A11" s="789" t="s">
        <v>379</v>
      </c>
      <c r="B11" s="789"/>
      <c r="C11" s="789"/>
      <c r="D11" s="789"/>
      <c r="E11" s="789"/>
      <c r="F11" s="789"/>
      <c r="G11" s="789"/>
      <c r="H11" s="789"/>
      <c r="I11" s="789"/>
      <c r="J11" s="789"/>
      <c r="K11" s="789"/>
      <c r="L11" s="789"/>
      <c r="M11" s="789"/>
      <c r="N11" s="789"/>
      <c r="O11" s="789"/>
      <c r="P11" s="789"/>
      <c r="Q11" s="789"/>
      <c r="R11" s="789"/>
      <c r="S11" s="789"/>
      <c r="T11" s="789"/>
      <c r="U11" s="789"/>
      <c r="V11" s="789"/>
      <c r="W11" s="789"/>
      <c r="X11" s="789"/>
      <c r="Y11" s="789"/>
      <c r="Z11" s="789"/>
      <c r="AA11" s="789"/>
      <c r="AB11" s="789"/>
      <c r="AC11" s="789"/>
      <c r="AD11" s="789"/>
      <c r="AE11" s="789"/>
      <c r="AF11" s="789"/>
      <c r="AG11" s="789"/>
      <c r="AH11" s="789"/>
      <c r="AI11" s="789"/>
      <c r="AJ11" s="789"/>
      <c r="AK11" s="789"/>
      <c r="AL11" s="789"/>
      <c r="AM11" s="789"/>
      <c r="AN11" s="789"/>
      <c r="AO11" s="789"/>
      <c r="AP11" s="789"/>
      <c r="AQ11" s="789"/>
      <c r="AR11" s="789"/>
      <c r="AS11" s="789"/>
      <c r="AT11" s="789"/>
      <c r="AU11" s="789"/>
      <c r="AV11" s="789"/>
      <c r="AW11" s="789"/>
      <c r="AX11" s="789"/>
      <c r="AY11" s="789"/>
      <c r="AZ11" s="789"/>
      <c r="BA11" s="789"/>
      <c r="BB11" s="789"/>
      <c r="BC11" s="789"/>
      <c r="BD11" s="789"/>
      <c r="BE11" s="789"/>
      <c r="BF11" s="789"/>
      <c r="BG11" s="789"/>
      <c r="BH11" s="789"/>
      <c r="BI11" s="789"/>
      <c r="BJ11" s="789"/>
      <c r="BK11" s="789"/>
      <c r="BL11" s="789"/>
      <c r="BM11" s="789"/>
      <c r="BN11" s="789"/>
      <c r="BO11" s="789"/>
      <c r="BP11" s="789"/>
      <c r="BQ11" s="789"/>
      <c r="BR11" s="789"/>
      <c r="BS11" s="789"/>
      <c r="BT11" s="789"/>
      <c r="BU11" s="789"/>
      <c r="BV11" s="789"/>
      <c r="BW11" s="789"/>
      <c r="BX11" s="789"/>
      <c r="BY11" s="789"/>
      <c r="BZ11" s="789"/>
      <c r="CA11" s="789"/>
      <c r="CB11" s="302"/>
      <c r="CC11" s="302"/>
      <c r="CD11" s="302"/>
      <c r="CE11" s="302"/>
      <c r="CF11" s="302"/>
      <c r="CG11" s="302"/>
      <c r="CH11" s="302"/>
      <c r="CI11" s="302"/>
      <c r="CJ11" s="302"/>
      <c r="CK11" s="302"/>
      <c r="CL11" s="302"/>
      <c r="CM11" s="302"/>
      <c r="CN11" s="302"/>
      <c r="CO11" s="111"/>
      <c r="CP11" s="111"/>
      <c r="CQ11" s="111"/>
      <c r="CR11" s="111"/>
      <c r="CS11" s="111"/>
      <c r="CT11" s="111"/>
      <c r="CU11" s="111"/>
      <c r="CV11" s="111"/>
      <c r="CW11" s="111"/>
      <c r="CX11" s="111"/>
      <c r="CY11" s="111"/>
      <c r="CZ11" s="111"/>
      <c r="DA11" s="111"/>
      <c r="DB11" s="111"/>
      <c r="DC11" s="111"/>
      <c r="DD11" s="111"/>
      <c r="DE11" s="111"/>
      <c r="DF11" s="111"/>
      <c r="DG11" s="111"/>
      <c r="DH11" s="111"/>
      <c r="DI11" s="111"/>
      <c r="DJ11" s="111"/>
      <c r="DK11" s="111"/>
      <c r="DL11" s="111"/>
      <c r="DM11" s="111"/>
      <c r="DN11" s="111"/>
      <c r="DO11" s="9"/>
      <c r="DP11" s="9"/>
      <c r="DQ11" s="9"/>
      <c r="DR11" s="9"/>
      <c r="DS11" s="9"/>
      <c r="DT11" s="448" t="s">
        <v>380</v>
      </c>
      <c r="DU11" s="448"/>
      <c r="DV11" s="448"/>
      <c r="DW11" s="448"/>
      <c r="DX11" s="448"/>
      <c r="DY11" s="448"/>
      <c r="DZ11" s="448"/>
      <c r="EA11" s="448"/>
      <c r="EB11" s="448"/>
      <c r="EC11" s="448"/>
      <c r="ED11" s="448"/>
      <c r="EE11" s="448"/>
      <c r="EF11" s="448"/>
      <c r="EG11" s="448"/>
      <c r="EH11" s="448"/>
      <c r="EI11" s="448"/>
      <c r="EJ11" s="448"/>
      <c r="EK11" s="448"/>
      <c r="EL11" s="448"/>
      <c r="EM11" s="448"/>
      <c r="EN11" s="448"/>
      <c r="EO11" s="448"/>
      <c r="EP11" s="448"/>
      <c r="EQ11" s="448"/>
      <c r="ER11" s="448"/>
      <c r="ES11" s="448"/>
      <c r="ET11" s="448"/>
      <c r="EU11" s="448"/>
      <c r="EV11" s="448"/>
      <c r="EW11" s="448"/>
      <c r="EX11" s="448"/>
      <c r="EY11" s="448"/>
      <c r="EZ11" s="448"/>
      <c r="FA11" s="448"/>
      <c r="FB11" s="448"/>
      <c r="FC11" s="448"/>
      <c r="FD11" s="448"/>
      <c r="FE11" s="448"/>
      <c r="FF11" s="448"/>
      <c r="FG11" s="448"/>
      <c r="FH11" s="448"/>
      <c r="FI11" s="448"/>
      <c r="FJ11" s="448"/>
      <c r="FK11" s="448"/>
      <c r="FL11" s="448"/>
      <c r="FM11" s="448"/>
      <c r="FN11" s="448"/>
      <c r="FO11" s="448"/>
      <c r="FP11" s="448"/>
      <c r="FQ11" s="448"/>
      <c r="FR11" s="448"/>
      <c r="FS11" s="448"/>
      <c r="FT11" s="448"/>
      <c r="FU11" s="448"/>
      <c r="FV11" s="448"/>
      <c r="FW11" s="448"/>
      <c r="FX11" s="448"/>
      <c r="FY11" s="448"/>
      <c r="FZ11" s="448"/>
      <c r="GA11" s="448"/>
      <c r="GB11" s="448"/>
      <c r="GC11" s="448"/>
      <c r="GD11" s="448"/>
      <c r="GE11" s="448"/>
      <c r="GF11" s="448"/>
      <c r="GG11" s="448"/>
      <c r="GH11" s="448"/>
      <c r="GI11" s="448"/>
      <c r="GJ11" s="448"/>
      <c r="GK11" s="448"/>
      <c r="GL11" s="448"/>
      <c r="GM11" s="448"/>
      <c r="GN11" s="448"/>
      <c r="GO11" s="448"/>
      <c r="GP11" s="448"/>
      <c r="GQ11" s="448"/>
      <c r="GR11" s="448"/>
      <c r="GS11" s="448"/>
      <c r="GT11" s="448"/>
      <c r="GU11" s="448"/>
      <c r="GV11" s="448"/>
      <c r="GW11" s="448"/>
      <c r="GX11" s="448"/>
      <c r="GY11" s="448"/>
      <c r="GZ11" s="448"/>
      <c r="HA11" s="448"/>
      <c r="HB11" s="448"/>
      <c r="HC11" s="448"/>
      <c r="HD11" s="448"/>
      <c r="HE11" s="448"/>
      <c r="HF11" s="448"/>
      <c r="HG11" s="448"/>
      <c r="HH11" s="448"/>
      <c r="HI11" s="448"/>
      <c r="HJ11" s="448"/>
      <c r="HK11" s="9"/>
      <c r="HL11" s="9"/>
      <c r="HM11" s="9"/>
      <c r="HN11" s="9"/>
      <c r="HO11" s="9"/>
      <c r="HP11" s="9"/>
      <c r="HQ11" s="9"/>
      <c r="HR11" s="9"/>
      <c r="HS11" s="9"/>
      <c r="HT11" s="9"/>
      <c r="HU11" s="9"/>
      <c r="HV11" s="9"/>
      <c r="HW11" s="9"/>
      <c r="HX11" s="9"/>
      <c r="HY11" s="9"/>
      <c r="HZ11" s="296"/>
      <c r="IA11" s="296"/>
      <c r="IB11" s="296"/>
      <c r="IC11" s="296"/>
      <c r="ID11" s="296"/>
      <c r="IE11" s="296"/>
      <c r="IF11" s="296"/>
      <c r="IG11" s="296"/>
      <c r="IH11" s="296"/>
      <c r="II11" s="296"/>
      <c r="IJ11" s="296"/>
      <c r="IK11" s="296"/>
      <c r="IL11" s="296"/>
      <c r="IM11" s="296"/>
      <c r="IN11" s="296"/>
      <c r="IO11" s="296"/>
      <c r="IP11" s="296"/>
      <c r="IQ11" s="296"/>
      <c r="IR11" s="296"/>
      <c r="IS11" s="296"/>
      <c r="IT11" s="296"/>
      <c r="IU11" s="296"/>
    </row>
    <row r="12" spans="1:256" s="78" customFormat="1" ht="30" customHeight="1">
      <c r="A12" s="453"/>
      <c r="B12" s="790"/>
      <c r="C12" s="791" t="s">
        <v>53</v>
      </c>
      <c r="D12" s="792"/>
      <c r="E12" s="792"/>
      <c r="F12" s="792"/>
      <c r="G12" s="792"/>
      <c r="H12" s="792"/>
      <c r="I12" s="792"/>
      <c r="J12" s="792"/>
      <c r="K12" s="792"/>
      <c r="L12" s="792"/>
      <c r="M12" s="792"/>
      <c r="N12" s="792"/>
      <c r="O12" s="792"/>
      <c r="P12" s="792"/>
      <c r="Q12" s="792"/>
      <c r="R12" s="792"/>
      <c r="S12" s="792"/>
      <c r="T12" s="793"/>
      <c r="U12" s="791" t="s">
        <v>105</v>
      </c>
      <c r="V12" s="792"/>
      <c r="W12" s="792"/>
      <c r="X12" s="792"/>
      <c r="Y12" s="792"/>
      <c r="Z12" s="792"/>
      <c r="AA12" s="792"/>
      <c r="AB12" s="792"/>
      <c r="AC12" s="792"/>
      <c r="AD12" s="792"/>
      <c r="AE12" s="792"/>
      <c r="AF12" s="792"/>
      <c r="AG12" s="792"/>
      <c r="AH12" s="792"/>
      <c r="AI12" s="792"/>
      <c r="AJ12" s="792"/>
      <c r="AK12" s="792"/>
      <c r="AL12" s="793"/>
      <c r="AM12" s="794" t="s">
        <v>274</v>
      </c>
      <c r="AN12" s="792"/>
      <c r="AO12" s="792"/>
      <c r="AP12" s="792"/>
      <c r="AQ12" s="792"/>
      <c r="AR12" s="792"/>
      <c r="AS12" s="792"/>
      <c r="AT12" s="792"/>
      <c r="AU12" s="792"/>
      <c r="AV12" s="792"/>
      <c r="AW12" s="792"/>
      <c r="AX12" s="792"/>
      <c r="AY12" s="792"/>
      <c r="AZ12" s="792"/>
      <c r="BA12" s="792"/>
      <c r="BB12" s="792"/>
      <c r="BC12" s="792"/>
      <c r="BD12" s="793"/>
      <c r="BE12" s="791" t="s">
        <v>213</v>
      </c>
      <c r="BF12" s="792"/>
      <c r="BG12" s="792"/>
      <c r="BH12" s="792"/>
      <c r="BI12" s="792"/>
      <c r="BJ12" s="792"/>
      <c r="BK12" s="792"/>
      <c r="BL12" s="792"/>
      <c r="BM12" s="792"/>
      <c r="BN12" s="792"/>
      <c r="BO12" s="792"/>
      <c r="BP12" s="792"/>
      <c r="BQ12" s="792"/>
      <c r="BR12" s="792"/>
      <c r="BS12" s="792"/>
      <c r="BT12" s="792"/>
      <c r="BU12" s="792"/>
      <c r="BV12" s="793"/>
      <c r="BW12" s="791" t="s">
        <v>106</v>
      </c>
      <c r="BX12" s="792"/>
      <c r="BY12" s="792"/>
      <c r="BZ12" s="792"/>
      <c r="CA12" s="792"/>
      <c r="CB12" s="792"/>
      <c r="CC12" s="792"/>
      <c r="CD12" s="792"/>
      <c r="CE12" s="792"/>
      <c r="CF12" s="792"/>
      <c r="CG12" s="792"/>
      <c r="CH12" s="792"/>
      <c r="CI12" s="792"/>
      <c r="CJ12" s="792"/>
      <c r="CK12" s="792"/>
      <c r="CL12" s="792"/>
      <c r="CM12" s="792"/>
      <c r="CN12" s="793"/>
      <c r="CO12" s="609" t="s">
        <v>107</v>
      </c>
      <c r="CP12" s="788"/>
      <c r="CQ12" s="788"/>
      <c r="CR12" s="788"/>
      <c r="CS12" s="788"/>
      <c r="CT12" s="788"/>
      <c r="CU12" s="788"/>
      <c r="CV12" s="788"/>
      <c r="CW12" s="788"/>
      <c r="CX12" s="788"/>
      <c r="CY12" s="788"/>
      <c r="CZ12" s="788"/>
      <c r="DA12" s="788"/>
      <c r="DB12" s="788"/>
      <c r="DC12" s="788"/>
      <c r="DD12" s="788"/>
      <c r="DE12" s="788"/>
      <c r="DF12" s="621"/>
      <c r="DG12" s="609" t="s">
        <v>108</v>
      </c>
      <c r="DH12" s="788"/>
      <c r="DI12" s="788"/>
      <c r="DJ12" s="788"/>
      <c r="DK12" s="788"/>
      <c r="DL12" s="788"/>
      <c r="DM12" s="788"/>
      <c r="DN12" s="788"/>
      <c r="DO12" s="788"/>
      <c r="DP12" s="788"/>
      <c r="DQ12" s="788"/>
      <c r="DR12" s="788"/>
      <c r="DS12" s="788"/>
      <c r="DT12" s="788"/>
      <c r="DU12" s="788"/>
      <c r="DV12" s="788"/>
      <c r="DW12" s="788"/>
      <c r="DX12" s="621"/>
      <c r="DY12" s="609" t="s">
        <v>212</v>
      </c>
      <c r="DZ12" s="788"/>
      <c r="EA12" s="788"/>
      <c r="EB12" s="788"/>
      <c r="EC12" s="788"/>
      <c r="ED12" s="788"/>
      <c r="EE12" s="788"/>
      <c r="EF12" s="788"/>
      <c r="EG12" s="788"/>
      <c r="EH12" s="788"/>
      <c r="EI12" s="788"/>
      <c r="EJ12" s="788"/>
      <c r="EK12" s="788"/>
      <c r="EL12" s="788"/>
      <c r="EM12" s="788"/>
      <c r="EN12" s="788"/>
      <c r="EO12" s="788"/>
      <c r="EP12" s="621"/>
      <c r="EQ12" s="609" t="s">
        <v>109</v>
      </c>
      <c r="ER12" s="788"/>
      <c r="ES12" s="788"/>
      <c r="ET12" s="788"/>
      <c r="EU12" s="788"/>
      <c r="EV12" s="788"/>
      <c r="EW12" s="788"/>
      <c r="EX12" s="788"/>
      <c r="EY12" s="788"/>
      <c r="EZ12" s="788"/>
      <c r="FA12" s="788"/>
      <c r="FB12" s="788"/>
      <c r="FC12" s="788"/>
      <c r="FD12" s="788"/>
      <c r="FE12" s="788"/>
      <c r="FF12" s="788"/>
      <c r="FG12" s="788"/>
      <c r="FH12" s="621"/>
      <c r="FI12" s="553" t="s">
        <v>110</v>
      </c>
      <c r="FJ12" s="554"/>
      <c r="FK12" s="554"/>
      <c r="FL12" s="554"/>
      <c r="FM12" s="554"/>
      <c r="FN12" s="554"/>
      <c r="FO12" s="554"/>
      <c r="FP12" s="554"/>
      <c r="FQ12" s="554"/>
      <c r="FR12" s="554"/>
      <c r="FS12" s="554"/>
      <c r="FT12" s="554"/>
      <c r="FU12" s="554"/>
      <c r="FV12" s="554"/>
      <c r="FW12" s="554"/>
      <c r="FX12" s="554"/>
      <c r="FY12" s="554"/>
      <c r="FZ12" s="556"/>
      <c r="GA12" s="609" t="s">
        <v>111</v>
      </c>
      <c r="GB12" s="788"/>
      <c r="GC12" s="788"/>
      <c r="GD12" s="788"/>
      <c r="GE12" s="788"/>
      <c r="GF12" s="788"/>
      <c r="GG12" s="788"/>
      <c r="GH12" s="788"/>
      <c r="GI12" s="788"/>
      <c r="GJ12" s="788"/>
      <c r="GK12" s="788"/>
      <c r="GL12" s="788"/>
      <c r="GM12" s="788"/>
      <c r="GN12" s="788"/>
      <c r="GO12" s="788"/>
      <c r="GP12" s="788"/>
      <c r="GQ12" s="788"/>
      <c r="GR12" s="621"/>
      <c r="GS12" s="609" t="s">
        <v>211</v>
      </c>
      <c r="GT12" s="788"/>
      <c r="GU12" s="788"/>
      <c r="GV12" s="788"/>
      <c r="GW12" s="788"/>
      <c r="GX12" s="788"/>
      <c r="GY12" s="788"/>
      <c r="GZ12" s="788"/>
      <c r="HA12" s="788"/>
      <c r="HB12" s="788"/>
      <c r="HC12" s="788"/>
      <c r="HD12" s="788"/>
      <c r="HE12" s="788"/>
      <c r="HF12" s="788"/>
      <c r="HG12" s="788"/>
      <c r="HH12" s="788"/>
      <c r="HI12" s="788"/>
      <c r="HJ12" s="788"/>
      <c r="HK12" s="185"/>
      <c r="HL12" s="185"/>
      <c r="HM12" s="185"/>
      <c r="HN12" s="185"/>
      <c r="HO12" s="185"/>
      <c r="HP12" s="185"/>
      <c r="HQ12" s="185"/>
      <c r="HR12" s="185"/>
      <c r="HS12" s="185"/>
      <c r="HT12" s="185"/>
      <c r="HU12" s="185"/>
      <c r="HV12" s="185"/>
      <c r="HW12" s="185"/>
      <c r="HX12" s="185"/>
      <c r="HY12" s="185"/>
      <c r="HZ12" s="185"/>
      <c r="IA12" s="185"/>
      <c r="IB12" s="186"/>
      <c r="IC12" s="187"/>
      <c r="ID12" s="187"/>
      <c r="IE12" s="187"/>
      <c r="IF12" s="187"/>
      <c r="IG12" s="187"/>
      <c r="IH12" s="187"/>
      <c r="II12" s="187"/>
      <c r="IJ12" s="187"/>
      <c r="IK12" s="187"/>
      <c r="IL12" s="187"/>
      <c r="IM12" s="187"/>
      <c r="IN12" s="187"/>
      <c r="IO12" s="187"/>
      <c r="IP12" s="187"/>
      <c r="IQ12" s="187"/>
      <c r="IR12" s="187"/>
      <c r="IS12" s="187"/>
      <c r="IT12" s="149"/>
      <c r="IU12" s="149"/>
    </row>
    <row r="13" spans="1:256" ht="17.25" customHeight="1">
      <c r="A13" s="780" t="s">
        <v>1</v>
      </c>
      <c r="B13" s="57" t="s">
        <v>381</v>
      </c>
      <c r="C13" s="782">
        <f>SUM(U13:IS13)</f>
        <v>65501</v>
      </c>
      <c r="D13" s="778"/>
      <c r="E13" s="778"/>
      <c r="F13" s="778"/>
      <c r="G13" s="778"/>
      <c r="H13" s="778"/>
      <c r="I13" s="778"/>
      <c r="J13" s="778"/>
      <c r="K13" s="778"/>
      <c r="L13" s="778"/>
      <c r="M13" s="778"/>
      <c r="N13" s="778"/>
      <c r="O13" s="778"/>
      <c r="P13" s="778"/>
      <c r="Q13" s="778"/>
      <c r="R13" s="778"/>
      <c r="S13" s="778"/>
      <c r="T13" s="778"/>
      <c r="U13" s="774">
        <v>13121</v>
      </c>
      <c r="V13" s="774"/>
      <c r="W13" s="774"/>
      <c r="X13" s="774"/>
      <c r="Y13" s="774"/>
      <c r="Z13" s="774"/>
      <c r="AA13" s="774"/>
      <c r="AB13" s="774"/>
      <c r="AC13" s="774"/>
      <c r="AD13" s="774"/>
      <c r="AE13" s="774"/>
      <c r="AF13" s="774"/>
      <c r="AG13" s="774"/>
      <c r="AH13" s="774"/>
      <c r="AI13" s="774"/>
      <c r="AJ13" s="774"/>
      <c r="AK13" s="774"/>
      <c r="AL13" s="774"/>
      <c r="AM13" s="783" t="s">
        <v>112</v>
      </c>
      <c r="AN13" s="783"/>
      <c r="AO13" s="783"/>
      <c r="AP13" s="783"/>
      <c r="AQ13" s="783"/>
      <c r="AR13" s="783"/>
      <c r="AS13" s="783"/>
      <c r="AT13" s="783"/>
      <c r="AU13" s="783"/>
      <c r="AV13" s="783"/>
      <c r="AW13" s="783"/>
      <c r="AX13" s="783"/>
      <c r="AY13" s="783"/>
      <c r="AZ13" s="783"/>
      <c r="BA13" s="783"/>
      <c r="BB13" s="783"/>
      <c r="BC13" s="783"/>
      <c r="BD13" s="783"/>
      <c r="BE13" s="774">
        <v>1608</v>
      </c>
      <c r="BF13" s="774"/>
      <c r="BG13" s="774"/>
      <c r="BH13" s="774"/>
      <c r="BI13" s="774"/>
      <c r="BJ13" s="774"/>
      <c r="BK13" s="774"/>
      <c r="BL13" s="774"/>
      <c r="BM13" s="774"/>
      <c r="BN13" s="774"/>
      <c r="BO13" s="774"/>
      <c r="BP13" s="774"/>
      <c r="BQ13" s="774"/>
      <c r="BR13" s="774"/>
      <c r="BS13" s="774"/>
      <c r="BT13" s="774"/>
      <c r="BU13" s="774"/>
      <c r="BV13" s="774"/>
      <c r="BW13" s="778">
        <v>7070</v>
      </c>
      <c r="BX13" s="778"/>
      <c r="BY13" s="778"/>
      <c r="BZ13" s="778"/>
      <c r="CA13" s="778"/>
      <c r="CB13" s="778"/>
      <c r="CC13" s="778"/>
      <c r="CD13" s="778"/>
      <c r="CE13" s="778"/>
      <c r="CF13" s="778"/>
      <c r="CG13" s="778"/>
      <c r="CH13" s="778"/>
      <c r="CI13" s="778"/>
      <c r="CJ13" s="778"/>
      <c r="CK13" s="778"/>
      <c r="CL13" s="778"/>
      <c r="CM13" s="778"/>
      <c r="CN13" s="778"/>
      <c r="CO13" s="779">
        <v>4719</v>
      </c>
      <c r="CP13" s="779"/>
      <c r="CQ13" s="779"/>
      <c r="CR13" s="779"/>
      <c r="CS13" s="779"/>
      <c r="CT13" s="779"/>
      <c r="CU13" s="779"/>
      <c r="CV13" s="779"/>
      <c r="CW13" s="779"/>
      <c r="CX13" s="779"/>
      <c r="CY13" s="779"/>
      <c r="CZ13" s="779"/>
      <c r="DA13" s="779"/>
      <c r="DB13" s="779"/>
      <c r="DC13" s="779"/>
      <c r="DD13" s="779"/>
      <c r="DE13" s="779"/>
      <c r="DF13" s="779"/>
      <c r="DG13" s="716">
        <v>13055</v>
      </c>
      <c r="DH13" s="716"/>
      <c r="DI13" s="716"/>
      <c r="DJ13" s="716"/>
      <c r="DK13" s="716"/>
      <c r="DL13" s="716"/>
      <c r="DM13" s="716"/>
      <c r="DN13" s="716"/>
      <c r="DO13" s="716"/>
      <c r="DP13" s="716"/>
      <c r="DQ13" s="716"/>
      <c r="DR13" s="716"/>
      <c r="DS13" s="716"/>
      <c r="DT13" s="716"/>
      <c r="DU13" s="716"/>
      <c r="DV13" s="716"/>
      <c r="DW13" s="716"/>
      <c r="DX13" s="716"/>
      <c r="DY13" s="716">
        <v>2530</v>
      </c>
      <c r="DZ13" s="716"/>
      <c r="EA13" s="716"/>
      <c r="EB13" s="716"/>
      <c r="EC13" s="716"/>
      <c r="ED13" s="716"/>
      <c r="EE13" s="716"/>
      <c r="EF13" s="716"/>
      <c r="EG13" s="716"/>
      <c r="EH13" s="716"/>
      <c r="EI13" s="716"/>
      <c r="EJ13" s="716"/>
      <c r="EK13" s="716"/>
      <c r="EL13" s="716"/>
      <c r="EM13" s="716"/>
      <c r="EN13" s="716"/>
      <c r="EO13" s="716"/>
      <c r="EP13" s="716"/>
      <c r="EQ13" s="716">
        <v>16990</v>
      </c>
      <c r="ER13" s="716"/>
      <c r="ES13" s="716"/>
      <c r="ET13" s="716"/>
      <c r="EU13" s="716"/>
      <c r="EV13" s="716"/>
      <c r="EW13" s="716"/>
      <c r="EX13" s="716"/>
      <c r="EY13" s="716"/>
      <c r="EZ13" s="716"/>
      <c r="FA13" s="716"/>
      <c r="FB13" s="716"/>
      <c r="FC13" s="716"/>
      <c r="FD13" s="716"/>
      <c r="FE13" s="716"/>
      <c r="FF13" s="716"/>
      <c r="FG13" s="716"/>
      <c r="FH13" s="716"/>
      <c r="FI13" s="716">
        <v>5577</v>
      </c>
      <c r="FJ13" s="716"/>
      <c r="FK13" s="716"/>
      <c r="FL13" s="716"/>
      <c r="FM13" s="716"/>
      <c r="FN13" s="716"/>
      <c r="FO13" s="716"/>
      <c r="FP13" s="716"/>
      <c r="FQ13" s="716"/>
      <c r="FR13" s="716"/>
      <c r="FS13" s="716"/>
      <c r="FT13" s="716"/>
      <c r="FU13" s="716"/>
      <c r="FV13" s="716"/>
      <c r="FW13" s="716"/>
      <c r="FX13" s="716"/>
      <c r="FY13" s="716"/>
      <c r="FZ13" s="716"/>
      <c r="GA13" s="716">
        <v>341</v>
      </c>
      <c r="GB13" s="716"/>
      <c r="GC13" s="716"/>
      <c r="GD13" s="716"/>
      <c r="GE13" s="716"/>
      <c r="GF13" s="716"/>
      <c r="GG13" s="716"/>
      <c r="GH13" s="716"/>
      <c r="GI13" s="716"/>
      <c r="GJ13" s="716"/>
      <c r="GK13" s="716"/>
      <c r="GL13" s="716"/>
      <c r="GM13" s="716"/>
      <c r="GN13" s="716"/>
      <c r="GO13" s="716"/>
      <c r="GP13" s="716"/>
      <c r="GQ13" s="716"/>
      <c r="GR13" s="716"/>
      <c r="GS13" s="716">
        <v>490</v>
      </c>
      <c r="GT13" s="716"/>
      <c r="GU13" s="716"/>
      <c r="GV13" s="716"/>
      <c r="GW13" s="716"/>
      <c r="GX13" s="716"/>
      <c r="GY13" s="716"/>
      <c r="GZ13" s="716"/>
      <c r="HA13" s="716"/>
      <c r="HB13" s="716"/>
      <c r="HC13" s="716"/>
      <c r="HD13" s="716"/>
      <c r="HE13" s="716"/>
      <c r="HF13" s="716"/>
      <c r="HG13" s="716"/>
      <c r="HH13" s="716"/>
      <c r="HI13" s="716"/>
      <c r="HJ13" s="716"/>
      <c r="HK13" s="188"/>
      <c r="HL13" s="188"/>
      <c r="HM13" s="188"/>
      <c r="HN13" s="188"/>
      <c r="HO13" s="188"/>
      <c r="HP13" s="188"/>
      <c r="HQ13" s="188"/>
      <c r="HR13" s="188"/>
      <c r="HS13" s="188"/>
      <c r="HT13" s="188"/>
      <c r="HU13" s="188"/>
      <c r="HV13" s="188"/>
      <c r="HW13" s="188"/>
      <c r="HX13" s="188"/>
      <c r="HY13" s="188"/>
      <c r="HZ13" s="188"/>
      <c r="IA13" s="188"/>
      <c r="IB13" s="188"/>
      <c r="IC13" s="188"/>
      <c r="ID13" s="188"/>
      <c r="IE13" s="188"/>
      <c r="IF13" s="188"/>
      <c r="IG13" s="188"/>
      <c r="IH13" s="188"/>
      <c r="II13" s="188"/>
      <c r="IJ13" s="188"/>
      <c r="IK13" s="188"/>
      <c r="IL13" s="188"/>
      <c r="IM13" s="188"/>
      <c r="IN13" s="188"/>
      <c r="IO13" s="188"/>
      <c r="IP13" s="188"/>
      <c r="IQ13" s="188"/>
      <c r="IR13" s="188"/>
      <c r="IS13" s="188"/>
      <c r="IT13" s="296"/>
      <c r="IU13" s="296"/>
    </row>
    <row r="14" spans="1:256" ht="17.25" customHeight="1">
      <c r="A14" s="781"/>
      <c r="B14" s="57" t="s">
        <v>382</v>
      </c>
      <c r="C14" s="773">
        <f>SUM(U14:IS14)</f>
        <v>67248</v>
      </c>
      <c r="D14" s="774"/>
      <c r="E14" s="774"/>
      <c r="F14" s="774"/>
      <c r="G14" s="774"/>
      <c r="H14" s="774"/>
      <c r="I14" s="774"/>
      <c r="J14" s="774"/>
      <c r="K14" s="774"/>
      <c r="L14" s="774"/>
      <c r="M14" s="774"/>
      <c r="N14" s="774"/>
      <c r="O14" s="774"/>
      <c r="P14" s="774"/>
      <c r="Q14" s="774"/>
      <c r="R14" s="774"/>
      <c r="S14" s="774"/>
      <c r="T14" s="774"/>
      <c r="U14" s="774">
        <v>11947</v>
      </c>
      <c r="V14" s="774"/>
      <c r="W14" s="774"/>
      <c r="X14" s="774"/>
      <c r="Y14" s="774"/>
      <c r="Z14" s="774"/>
      <c r="AA14" s="774"/>
      <c r="AB14" s="774"/>
      <c r="AC14" s="774"/>
      <c r="AD14" s="774"/>
      <c r="AE14" s="774"/>
      <c r="AF14" s="774"/>
      <c r="AG14" s="774"/>
      <c r="AH14" s="774"/>
      <c r="AI14" s="774"/>
      <c r="AJ14" s="774"/>
      <c r="AK14" s="774"/>
      <c r="AL14" s="774"/>
      <c r="AM14" s="774">
        <v>1312</v>
      </c>
      <c r="AN14" s="774"/>
      <c r="AO14" s="774"/>
      <c r="AP14" s="774"/>
      <c r="AQ14" s="774"/>
      <c r="AR14" s="774"/>
      <c r="AS14" s="774"/>
      <c r="AT14" s="774"/>
      <c r="AU14" s="774"/>
      <c r="AV14" s="774"/>
      <c r="AW14" s="774"/>
      <c r="AX14" s="774"/>
      <c r="AY14" s="774"/>
      <c r="AZ14" s="774"/>
      <c r="BA14" s="774"/>
      <c r="BB14" s="774"/>
      <c r="BC14" s="774"/>
      <c r="BD14" s="774"/>
      <c r="BE14" s="774">
        <v>1854</v>
      </c>
      <c r="BF14" s="774"/>
      <c r="BG14" s="774"/>
      <c r="BH14" s="774"/>
      <c r="BI14" s="774"/>
      <c r="BJ14" s="774"/>
      <c r="BK14" s="774"/>
      <c r="BL14" s="774"/>
      <c r="BM14" s="774"/>
      <c r="BN14" s="774"/>
      <c r="BO14" s="774"/>
      <c r="BP14" s="774"/>
      <c r="BQ14" s="774"/>
      <c r="BR14" s="774"/>
      <c r="BS14" s="774"/>
      <c r="BT14" s="774"/>
      <c r="BU14" s="774"/>
      <c r="BV14" s="774"/>
      <c r="BW14" s="774">
        <v>8222</v>
      </c>
      <c r="BX14" s="774"/>
      <c r="BY14" s="774"/>
      <c r="BZ14" s="774"/>
      <c r="CA14" s="774"/>
      <c r="CB14" s="774"/>
      <c r="CC14" s="774"/>
      <c r="CD14" s="774"/>
      <c r="CE14" s="774"/>
      <c r="CF14" s="774"/>
      <c r="CG14" s="774"/>
      <c r="CH14" s="774"/>
      <c r="CI14" s="774"/>
      <c r="CJ14" s="774"/>
      <c r="CK14" s="774"/>
      <c r="CL14" s="774"/>
      <c r="CM14" s="774"/>
      <c r="CN14" s="774"/>
      <c r="CO14" s="777">
        <v>4471</v>
      </c>
      <c r="CP14" s="777"/>
      <c r="CQ14" s="777"/>
      <c r="CR14" s="777"/>
      <c r="CS14" s="777"/>
      <c r="CT14" s="777"/>
      <c r="CU14" s="777"/>
      <c r="CV14" s="777"/>
      <c r="CW14" s="777"/>
      <c r="CX14" s="777"/>
      <c r="CY14" s="777"/>
      <c r="CZ14" s="777"/>
      <c r="DA14" s="777"/>
      <c r="DB14" s="777"/>
      <c r="DC14" s="777"/>
      <c r="DD14" s="777"/>
      <c r="DE14" s="777"/>
      <c r="DF14" s="777"/>
      <c r="DG14" s="699">
        <v>11537</v>
      </c>
      <c r="DH14" s="699"/>
      <c r="DI14" s="699"/>
      <c r="DJ14" s="699"/>
      <c r="DK14" s="699"/>
      <c r="DL14" s="699"/>
      <c r="DM14" s="699"/>
      <c r="DN14" s="699"/>
      <c r="DO14" s="699"/>
      <c r="DP14" s="699"/>
      <c r="DQ14" s="699"/>
      <c r="DR14" s="699"/>
      <c r="DS14" s="699"/>
      <c r="DT14" s="699"/>
      <c r="DU14" s="699"/>
      <c r="DV14" s="699"/>
      <c r="DW14" s="699"/>
      <c r="DX14" s="699"/>
      <c r="DY14" s="699">
        <v>4096</v>
      </c>
      <c r="DZ14" s="699"/>
      <c r="EA14" s="699"/>
      <c r="EB14" s="699"/>
      <c r="EC14" s="699"/>
      <c r="ED14" s="699"/>
      <c r="EE14" s="699"/>
      <c r="EF14" s="699"/>
      <c r="EG14" s="699"/>
      <c r="EH14" s="699"/>
      <c r="EI14" s="699"/>
      <c r="EJ14" s="699"/>
      <c r="EK14" s="699"/>
      <c r="EL14" s="699"/>
      <c r="EM14" s="699"/>
      <c r="EN14" s="699"/>
      <c r="EO14" s="699"/>
      <c r="EP14" s="699"/>
      <c r="EQ14" s="699">
        <v>17057</v>
      </c>
      <c r="ER14" s="699"/>
      <c r="ES14" s="699"/>
      <c r="ET14" s="699"/>
      <c r="EU14" s="699"/>
      <c r="EV14" s="699"/>
      <c r="EW14" s="699"/>
      <c r="EX14" s="699"/>
      <c r="EY14" s="699"/>
      <c r="EZ14" s="699"/>
      <c r="FA14" s="699"/>
      <c r="FB14" s="699"/>
      <c r="FC14" s="699"/>
      <c r="FD14" s="699"/>
      <c r="FE14" s="699"/>
      <c r="FF14" s="699"/>
      <c r="FG14" s="699"/>
      <c r="FH14" s="699"/>
      <c r="FI14" s="699">
        <v>5888</v>
      </c>
      <c r="FJ14" s="699"/>
      <c r="FK14" s="699"/>
      <c r="FL14" s="699"/>
      <c r="FM14" s="699"/>
      <c r="FN14" s="699"/>
      <c r="FO14" s="699"/>
      <c r="FP14" s="699"/>
      <c r="FQ14" s="699"/>
      <c r="FR14" s="699"/>
      <c r="FS14" s="699"/>
      <c r="FT14" s="699"/>
      <c r="FU14" s="699"/>
      <c r="FV14" s="699"/>
      <c r="FW14" s="699"/>
      <c r="FX14" s="699"/>
      <c r="FY14" s="699"/>
      <c r="FZ14" s="699"/>
      <c r="GA14" s="699">
        <v>385</v>
      </c>
      <c r="GB14" s="699"/>
      <c r="GC14" s="699"/>
      <c r="GD14" s="699"/>
      <c r="GE14" s="699"/>
      <c r="GF14" s="699"/>
      <c r="GG14" s="699"/>
      <c r="GH14" s="699"/>
      <c r="GI14" s="699"/>
      <c r="GJ14" s="699"/>
      <c r="GK14" s="699"/>
      <c r="GL14" s="699"/>
      <c r="GM14" s="699"/>
      <c r="GN14" s="699"/>
      <c r="GO14" s="699"/>
      <c r="GP14" s="699"/>
      <c r="GQ14" s="699"/>
      <c r="GR14" s="699"/>
      <c r="GS14" s="699">
        <v>479</v>
      </c>
      <c r="GT14" s="699"/>
      <c r="GU14" s="699"/>
      <c r="GV14" s="699"/>
      <c r="GW14" s="699"/>
      <c r="GX14" s="699"/>
      <c r="GY14" s="699"/>
      <c r="GZ14" s="699"/>
      <c r="HA14" s="699"/>
      <c r="HB14" s="699"/>
      <c r="HC14" s="699"/>
      <c r="HD14" s="699"/>
      <c r="HE14" s="699"/>
      <c r="HF14" s="699"/>
      <c r="HG14" s="699"/>
      <c r="HH14" s="699"/>
      <c r="HI14" s="699"/>
      <c r="HJ14" s="699"/>
      <c r="HK14" s="188"/>
      <c r="HL14" s="188"/>
      <c r="HM14" s="188"/>
      <c r="HN14" s="188"/>
      <c r="HO14" s="188"/>
      <c r="HP14" s="188"/>
      <c r="HQ14" s="188"/>
      <c r="HR14" s="188"/>
      <c r="HS14" s="188"/>
      <c r="HT14" s="188"/>
      <c r="HU14" s="188"/>
      <c r="HV14" s="188"/>
      <c r="HW14" s="188"/>
      <c r="HX14" s="188"/>
      <c r="HY14" s="188"/>
      <c r="HZ14" s="188"/>
      <c r="IA14" s="188"/>
      <c r="IB14" s="188"/>
      <c r="IC14" s="188"/>
      <c r="ID14" s="188"/>
      <c r="IE14" s="188"/>
      <c r="IF14" s="188"/>
      <c r="IG14" s="188"/>
      <c r="IH14" s="188"/>
      <c r="II14" s="188"/>
      <c r="IJ14" s="188"/>
      <c r="IK14" s="188"/>
      <c r="IL14" s="188"/>
      <c r="IM14" s="188"/>
      <c r="IN14" s="188"/>
      <c r="IO14" s="188"/>
      <c r="IP14" s="188"/>
      <c r="IQ14" s="188"/>
      <c r="IR14" s="188"/>
      <c r="IS14" s="188"/>
      <c r="IT14" s="296"/>
      <c r="IU14" s="296"/>
    </row>
    <row r="15" spans="1:256" ht="17.25" customHeight="1">
      <c r="A15" s="787"/>
      <c r="B15" s="202" t="s">
        <v>383</v>
      </c>
      <c r="C15" s="784">
        <f>C3</f>
        <v>66169</v>
      </c>
      <c r="D15" s="785"/>
      <c r="E15" s="785"/>
      <c r="F15" s="785"/>
      <c r="G15" s="785"/>
      <c r="H15" s="785"/>
      <c r="I15" s="785"/>
      <c r="J15" s="785"/>
      <c r="K15" s="785"/>
      <c r="L15" s="785"/>
      <c r="M15" s="785"/>
      <c r="N15" s="785"/>
      <c r="O15" s="785"/>
      <c r="P15" s="785"/>
      <c r="Q15" s="785"/>
      <c r="R15" s="785"/>
      <c r="S15" s="785"/>
      <c r="T15" s="785"/>
      <c r="U15" s="785">
        <f>U3</f>
        <v>14249</v>
      </c>
      <c r="V15" s="785"/>
      <c r="W15" s="785"/>
      <c r="X15" s="785"/>
      <c r="Y15" s="785"/>
      <c r="Z15" s="785"/>
      <c r="AA15" s="785"/>
      <c r="AB15" s="785"/>
      <c r="AC15" s="785"/>
      <c r="AD15" s="785"/>
      <c r="AE15" s="785"/>
      <c r="AF15" s="785"/>
      <c r="AG15" s="785"/>
      <c r="AH15" s="785"/>
      <c r="AI15" s="785"/>
      <c r="AJ15" s="785"/>
      <c r="AK15" s="785"/>
      <c r="AL15" s="785"/>
      <c r="AM15" s="785">
        <f>AM3</f>
        <v>1086</v>
      </c>
      <c r="AN15" s="785"/>
      <c r="AO15" s="785"/>
      <c r="AP15" s="785"/>
      <c r="AQ15" s="785"/>
      <c r="AR15" s="785"/>
      <c r="AS15" s="785"/>
      <c r="AT15" s="785"/>
      <c r="AU15" s="785"/>
      <c r="AV15" s="785"/>
      <c r="AW15" s="785"/>
      <c r="AX15" s="785"/>
      <c r="AY15" s="785"/>
      <c r="AZ15" s="785"/>
      <c r="BA15" s="785"/>
      <c r="BB15" s="785"/>
      <c r="BC15" s="785"/>
      <c r="BD15" s="785"/>
      <c r="BE15" s="785">
        <f>BE3</f>
        <v>1669</v>
      </c>
      <c r="BF15" s="785"/>
      <c r="BG15" s="785"/>
      <c r="BH15" s="785"/>
      <c r="BI15" s="785"/>
      <c r="BJ15" s="785"/>
      <c r="BK15" s="785"/>
      <c r="BL15" s="785"/>
      <c r="BM15" s="785"/>
      <c r="BN15" s="785"/>
      <c r="BO15" s="785"/>
      <c r="BP15" s="785"/>
      <c r="BQ15" s="785"/>
      <c r="BR15" s="785"/>
      <c r="BS15" s="785"/>
      <c r="BT15" s="785"/>
      <c r="BU15" s="785"/>
      <c r="BV15" s="785"/>
      <c r="BW15" s="785">
        <f>BW3</f>
        <v>8114</v>
      </c>
      <c r="BX15" s="785"/>
      <c r="BY15" s="785"/>
      <c r="BZ15" s="785"/>
      <c r="CA15" s="785"/>
      <c r="CB15" s="785"/>
      <c r="CC15" s="785"/>
      <c r="CD15" s="785"/>
      <c r="CE15" s="785"/>
      <c r="CF15" s="785"/>
      <c r="CG15" s="785"/>
      <c r="CH15" s="785"/>
      <c r="CI15" s="785"/>
      <c r="CJ15" s="785"/>
      <c r="CK15" s="785"/>
      <c r="CL15" s="785"/>
      <c r="CM15" s="785"/>
      <c r="CN15" s="785"/>
      <c r="CO15" s="786">
        <f>CO3</f>
        <v>4560</v>
      </c>
      <c r="CP15" s="786"/>
      <c r="CQ15" s="786"/>
      <c r="CR15" s="786"/>
      <c r="CS15" s="786"/>
      <c r="CT15" s="786"/>
      <c r="CU15" s="786"/>
      <c r="CV15" s="786"/>
      <c r="CW15" s="786"/>
      <c r="CX15" s="786"/>
      <c r="CY15" s="786"/>
      <c r="CZ15" s="786"/>
      <c r="DA15" s="786"/>
      <c r="DB15" s="786"/>
      <c r="DC15" s="786"/>
      <c r="DD15" s="786"/>
      <c r="DE15" s="786"/>
      <c r="DF15" s="786"/>
      <c r="DG15" s="697">
        <f>DG3</f>
        <v>8636</v>
      </c>
      <c r="DH15" s="697"/>
      <c r="DI15" s="697"/>
      <c r="DJ15" s="697"/>
      <c r="DK15" s="697"/>
      <c r="DL15" s="697"/>
      <c r="DM15" s="697"/>
      <c r="DN15" s="697"/>
      <c r="DO15" s="697"/>
      <c r="DP15" s="697"/>
      <c r="DQ15" s="697"/>
      <c r="DR15" s="697"/>
      <c r="DS15" s="697"/>
      <c r="DT15" s="697"/>
      <c r="DU15" s="697"/>
      <c r="DV15" s="697"/>
      <c r="DW15" s="697"/>
      <c r="DX15" s="697"/>
      <c r="DY15" s="697">
        <f>DY3</f>
        <v>4162</v>
      </c>
      <c r="DZ15" s="697"/>
      <c r="EA15" s="697"/>
      <c r="EB15" s="697"/>
      <c r="EC15" s="697"/>
      <c r="ED15" s="697"/>
      <c r="EE15" s="697"/>
      <c r="EF15" s="697"/>
      <c r="EG15" s="697"/>
      <c r="EH15" s="697"/>
      <c r="EI15" s="697"/>
      <c r="EJ15" s="697"/>
      <c r="EK15" s="697"/>
      <c r="EL15" s="697"/>
      <c r="EM15" s="697"/>
      <c r="EN15" s="697"/>
      <c r="EO15" s="697"/>
      <c r="EP15" s="697"/>
      <c r="EQ15" s="697">
        <f>EQ3</f>
        <v>17205</v>
      </c>
      <c r="ER15" s="697"/>
      <c r="ES15" s="697"/>
      <c r="ET15" s="697"/>
      <c r="EU15" s="697"/>
      <c r="EV15" s="697"/>
      <c r="EW15" s="697"/>
      <c r="EX15" s="697"/>
      <c r="EY15" s="697"/>
      <c r="EZ15" s="697"/>
      <c r="FA15" s="697"/>
      <c r="FB15" s="697"/>
      <c r="FC15" s="697"/>
      <c r="FD15" s="697"/>
      <c r="FE15" s="697"/>
      <c r="FF15" s="697"/>
      <c r="FG15" s="697"/>
      <c r="FH15" s="697"/>
      <c r="FI15" s="697">
        <f>FI3</f>
        <v>5168</v>
      </c>
      <c r="FJ15" s="697"/>
      <c r="FK15" s="697"/>
      <c r="FL15" s="697"/>
      <c r="FM15" s="697"/>
      <c r="FN15" s="697"/>
      <c r="FO15" s="697"/>
      <c r="FP15" s="697"/>
      <c r="FQ15" s="697"/>
      <c r="FR15" s="697"/>
      <c r="FS15" s="697"/>
      <c r="FT15" s="697"/>
      <c r="FU15" s="697"/>
      <c r="FV15" s="697"/>
      <c r="FW15" s="697"/>
      <c r="FX15" s="697"/>
      <c r="FY15" s="697"/>
      <c r="FZ15" s="697"/>
      <c r="GA15" s="697">
        <f>GA3</f>
        <v>318</v>
      </c>
      <c r="GB15" s="697"/>
      <c r="GC15" s="697"/>
      <c r="GD15" s="697"/>
      <c r="GE15" s="697"/>
      <c r="GF15" s="697"/>
      <c r="GG15" s="697"/>
      <c r="GH15" s="697"/>
      <c r="GI15" s="697"/>
      <c r="GJ15" s="697"/>
      <c r="GK15" s="697"/>
      <c r="GL15" s="697"/>
      <c r="GM15" s="697"/>
      <c r="GN15" s="697"/>
      <c r="GO15" s="697"/>
      <c r="GP15" s="697"/>
      <c r="GQ15" s="697"/>
      <c r="GR15" s="697"/>
      <c r="GS15" s="697">
        <f>GS3</f>
        <v>1002</v>
      </c>
      <c r="GT15" s="697"/>
      <c r="GU15" s="697"/>
      <c r="GV15" s="697"/>
      <c r="GW15" s="697"/>
      <c r="GX15" s="697"/>
      <c r="GY15" s="697"/>
      <c r="GZ15" s="697"/>
      <c r="HA15" s="697"/>
      <c r="HB15" s="697"/>
      <c r="HC15" s="697"/>
      <c r="HD15" s="697"/>
      <c r="HE15" s="697"/>
      <c r="HF15" s="697"/>
      <c r="HG15" s="697"/>
      <c r="HH15" s="697"/>
      <c r="HI15" s="697"/>
      <c r="HJ15" s="697"/>
      <c r="HK15" s="188"/>
      <c r="HL15" s="188"/>
      <c r="HM15" s="188"/>
      <c r="HN15" s="188"/>
      <c r="HO15" s="188"/>
      <c r="HP15" s="188"/>
      <c r="HQ15" s="188"/>
      <c r="HR15" s="188"/>
      <c r="HS15" s="188"/>
      <c r="HT15" s="188"/>
      <c r="HU15" s="188"/>
      <c r="HV15" s="188"/>
      <c r="HW15" s="188"/>
      <c r="HX15" s="188"/>
      <c r="HY15" s="188"/>
      <c r="HZ15" s="188"/>
      <c r="IA15" s="188"/>
      <c r="IB15" s="188"/>
      <c r="IC15" s="188"/>
      <c r="ID15" s="188"/>
      <c r="IE15" s="188"/>
      <c r="IF15" s="188"/>
      <c r="IG15" s="188"/>
      <c r="IH15" s="188"/>
      <c r="II15" s="188"/>
      <c r="IJ15" s="188"/>
      <c r="IK15" s="188"/>
      <c r="IL15" s="188"/>
      <c r="IM15" s="188"/>
      <c r="IN15" s="188"/>
      <c r="IO15" s="188"/>
      <c r="IP15" s="188"/>
      <c r="IQ15" s="188"/>
      <c r="IR15" s="188"/>
      <c r="IS15" s="188"/>
      <c r="IT15" s="296"/>
      <c r="IU15" s="296"/>
    </row>
    <row r="16" spans="1:256" ht="17.25" customHeight="1">
      <c r="A16" s="780" t="s">
        <v>0</v>
      </c>
      <c r="B16" s="57" t="s">
        <v>254</v>
      </c>
      <c r="C16" s="782">
        <f>SUM(U16:IS16)</f>
        <v>59724</v>
      </c>
      <c r="D16" s="778"/>
      <c r="E16" s="778"/>
      <c r="F16" s="778"/>
      <c r="G16" s="778"/>
      <c r="H16" s="778"/>
      <c r="I16" s="778"/>
      <c r="J16" s="778"/>
      <c r="K16" s="778"/>
      <c r="L16" s="778"/>
      <c r="M16" s="778"/>
      <c r="N16" s="778"/>
      <c r="O16" s="778"/>
      <c r="P16" s="778"/>
      <c r="Q16" s="778"/>
      <c r="R16" s="778"/>
      <c r="S16" s="778"/>
      <c r="T16" s="778"/>
      <c r="U16" s="774">
        <v>17857</v>
      </c>
      <c r="V16" s="774"/>
      <c r="W16" s="774"/>
      <c r="X16" s="774"/>
      <c r="Y16" s="774"/>
      <c r="Z16" s="774"/>
      <c r="AA16" s="774"/>
      <c r="AB16" s="774"/>
      <c r="AC16" s="774"/>
      <c r="AD16" s="774"/>
      <c r="AE16" s="774"/>
      <c r="AF16" s="774"/>
      <c r="AG16" s="774"/>
      <c r="AH16" s="774"/>
      <c r="AI16" s="774"/>
      <c r="AJ16" s="774"/>
      <c r="AK16" s="774"/>
      <c r="AL16" s="774"/>
      <c r="AM16" s="783" t="s">
        <v>112</v>
      </c>
      <c r="AN16" s="783"/>
      <c r="AO16" s="783"/>
      <c r="AP16" s="783"/>
      <c r="AQ16" s="783"/>
      <c r="AR16" s="783"/>
      <c r="AS16" s="783"/>
      <c r="AT16" s="783"/>
      <c r="AU16" s="783"/>
      <c r="AV16" s="783"/>
      <c r="AW16" s="783"/>
      <c r="AX16" s="783"/>
      <c r="AY16" s="783"/>
      <c r="AZ16" s="783"/>
      <c r="BA16" s="783"/>
      <c r="BB16" s="783"/>
      <c r="BC16" s="783"/>
      <c r="BD16" s="783"/>
      <c r="BE16" s="774">
        <v>1100</v>
      </c>
      <c r="BF16" s="774"/>
      <c r="BG16" s="774"/>
      <c r="BH16" s="774"/>
      <c r="BI16" s="774"/>
      <c r="BJ16" s="774"/>
      <c r="BK16" s="774"/>
      <c r="BL16" s="774"/>
      <c r="BM16" s="774"/>
      <c r="BN16" s="774"/>
      <c r="BO16" s="774"/>
      <c r="BP16" s="774"/>
      <c r="BQ16" s="774"/>
      <c r="BR16" s="774"/>
      <c r="BS16" s="774"/>
      <c r="BT16" s="774"/>
      <c r="BU16" s="774"/>
      <c r="BV16" s="774"/>
      <c r="BW16" s="778">
        <v>5329</v>
      </c>
      <c r="BX16" s="778"/>
      <c r="BY16" s="778"/>
      <c r="BZ16" s="778"/>
      <c r="CA16" s="778"/>
      <c r="CB16" s="778"/>
      <c r="CC16" s="778"/>
      <c r="CD16" s="778"/>
      <c r="CE16" s="778"/>
      <c r="CF16" s="778"/>
      <c r="CG16" s="778"/>
      <c r="CH16" s="778"/>
      <c r="CI16" s="778"/>
      <c r="CJ16" s="778"/>
      <c r="CK16" s="778"/>
      <c r="CL16" s="778"/>
      <c r="CM16" s="778"/>
      <c r="CN16" s="778"/>
      <c r="CO16" s="779">
        <v>6024</v>
      </c>
      <c r="CP16" s="779"/>
      <c r="CQ16" s="779"/>
      <c r="CR16" s="779"/>
      <c r="CS16" s="779"/>
      <c r="CT16" s="779"/>
      <c r="CU16" s="779"/>
      <c r="CV16" s="779"/>
      <c r="CW16" s="779"/>
      <c r="CX16" s="779"/>
      <c r="CY16" s="779"/>
      <c r="CZ16" s="779"/>
      <c r="DA16" s="779"/>
      <c r="DB16" s="779"/>
      <c r="DC16" s="779"/>
      <c r="DD16" s="779"/>
      <c r="DE16" s="779"/>
      <c r="DF16" s="779"/>
      <c r="DG16" s="716">
        <v>4702</v>
      </c>
      <c r="DH16" s="716"/>
      <c r="DI16" s="716"/>
      <c r="DJ16" s="716"/>
      <c r="DK16" s="716"/>
      <c r="DL16" s="716"/>
      <c r="DM16" s="716"/>
      <c r="DN16" s="716"/>
      <c r="DO16" s="716"/>
      <c r="DP16" s="716"/>
      <c r="DQ16" s="716"/>
      <c r="DR16" s="716"/>
      <c r="DS16" s="716"/>
      <c r="DT16" s="716"/>
      <c r="DU16" s="716"/>
      <c r="DV16" s="716"/>
      <c r="DW16" s="716"/>
      <c r="DX16" s="716"/>
      <c r="DY16" s="716">
        <v>1850</v>
      </c>
      <c r="DZ16" s="716"/>
      <c r="EA16" s="716"/>
      <c r="EB16" s="716"/>
      <c r="EC16" s="716"/>
      <c r="ED16" s="716"/>
      <c r="EE16" s="716"/>
      <c r="EF16" s="716"/>
      <c r="EG16" s="716"/>
      <c r="EH16" s="716"/>
      <c r="EI16" s="716"/>
      <c r="EJ16" s="716"/>
      <c r="EK16" s="716"/>
      <c r="EL16" s="716"/>
      <c r="EM16" s="716"/>
      <c r="EN16" s="716"/>
      <c r="EO16" s="716"/>
      <c r="EP16" s="716"/>
      <c r="EQ16" s="716">
        <v>12818</v>
      </c>
      <c r="ER16" s="716"/>
      <c r="ES16" s="716"/>
      <c r="ET16" s="716"/>
      <c r="EU16" s="716"/>
      <c r="EV16" s="716"/>
      <c r="EW16" s="716"/>
      <c r="EX16" s="716"/>
      <c r="EY16" s="716"/>
      <c r="EZ16" s="716"/>
      <c r="FA16" s="716"/>
      <c r="FB16" s="716"/>
      <c r="FC16" s="716"/>
      <c r="FD16" s="716"/>
      <c r="FE16" s="716"/>
      <c r="FF16" s="716"/>
      <c r="FG16" s="716"/>
      <c r="FH16" s="716"/>
      <c r="FI16" s="716">
        <v>1785</v>
      </c>
      <c r="FJ16" s="716"/>
      <c r="FK16" s="716"/>
      <c r="FL16" s="716"/>
      <c r="FM16" s="716"/>
      <c r="FN16" s="716"/>
      <c r="FO16" s="716"/>
      <c r="FP16" s="716"/>
      <c r="FQ16" s="716"/>
      <c r="FR16" s="716"/>
      <c r="FS16" s="716"/>
      <c r="FT16" s="716"/>
      <c r="FU16" s="716"/>
      <c r="FV16" s="716"/>
      <c r="FW16" s="716"/>
      <c r="FX16" s="716"/>
      <c r="FY16" s="716"/>
      <c r="FZ16" s="716"/>
      <c r="GA16" s="716">
        <v>5226</v>
      </c>
      <c r="GB16" s="716"/>
      <c r="GC16" s="716"/>
      <c r="GD16" s="716"/>
      <c r="GE16" s="716"/>
      <c r="GF16" s="716"/>
      <c r="GG16" s="716"/>
      <c r="GH16" s="716"/>
      <c r="GI16" s="716"/>
      <c r="GJ16" s="716"/>
      <c r="GK16" s="716"/>
      <c r="GL16" s="716"/>
      <c r="GM16" s="716"/>
      <c r="GN16" s="716"/>
      <c r="GO16" s="716"/>
      <c r="GP16" s="716"/>
      <c r="GQ16" s="716"/>
      <c r="GR16" s="716"/>
      <c r="GS16" s="716">
        <v>3033</v>
      </c>
      <c r="GT16" s="716"/>
      <c r="GU16" s="716"/>
      <c r="GV16" s="716"/>
      <c r="GW16" s="716"/>
      <c r="GX16" s="716"/>
      <c r="GY16" s="716"/>
      <c r="GZ16" s="716"/>
      <c r="HA16" s="716"/>
      <c r="HB16" s="716"/>
      <c r="HC16" s="716"/>
      <c r="HD16" s="716"/>
      <c r="HE16" s="716"/>
      <c r="HF16" s="716"/>
      <c r="HG16" s="716"/>
      <c r="HH16" s="716"/>
      <c r="HI16" s="716"/>
      <c r="HJ16" s="716"/>
      <c r="HK16" s="188"/>
      <c r="HL16" s="188"/>
      <c r="HM16" s="188"/>
      <c r="HN16" s="188"/>
      <c r="HO16" s="188"/>
      <c r="HP16" s="188"/>
      <c r="HQ16" s="188"/>
      <c r="HR16" s="188"/>
      <c r="HS16" s="188"/>
      <c r="HT16" s="188"/>
      <c r="HU16" s="188"/>
      <c r="HV16" s="188"/>
      <c r="HW16" s="188"/>
      <c r="HX16" s="188"/>
      <c r="HY16" s="188"/>
      <c r="HZ16" s="188"/>
      <c r="IA16" s="188"/>
      <c r="IB16" s="188"/>
      <c r="IC16" s="188"/>
      <c r="ID16" s="188"/>
      <c r="IE16" s="188"/>
      <c r="IF16" s="188"/>
      <c r="IG16" s="188"/>
      <c r="IH16" s="188"/>
      <c r="II16" s="188"/>
      <c r="IJ16" s="188"/>
      <c r="IK16" s="188"/>
      <c r="IL16" s="188"/>
      <c r="IM16" s="188"/>
      <c r="IN16" s="188"/>
      <c r="IO16" s="188"/>
      <c r="IP16" s="188"/>
      <c r="IQ16" s="188"/>
      <c r="IR16" s="188"/>
      <c r="IS16" s="188"/>
      <c r="IT16" s="296"/>
      <c r="IU16" s="296"/>
    </row>
    <row r="17" spans="1:255" ht="17.25" customHeight="1">
      <c r="A17" s="781"/>
      <c r="B17" s="57" t="s">
        <v>312</v>
      </c>
      <c r="C17" s="773">
        <f>SUM(U17:IS17)</f>
        <v>57153</v>
      </c>
      <c r="D17" s="774"/>
      <c r="E17" s="774"/>
      <c r="F17" s="774"/>
      <c r="G17" s="774"/>
      <c r="H17" s="774"/>
      <c r="I17" s="774"/>
      <c r="J17" s="774"/>
      <c r="K17" s="774"/>
      <c r="L17" s="774"/>
      <c r="M17" s="774"/>
      <c r="N17" s="774"/>
      <c r="O17" s="774"/>
      <c r="P17" s="774"/>
      <c r="Q17" s="774"/>
      <c r="R17" s="774"/>
      <c r="S17" s="774"/>
      <c r="T17" s="774"/>
      <c r="U17" s="774">
        <v>16607</v>
      </c>
      <c r="V17" s="774"/>
      <c r="W17" s="774"/>
      <c r="X17" s="774"/>
      <c r="Y17" s="774"/>
      <c r="Z17" s="774"/>
      <c r="AA17" s="774"/>
      <c r="AB17" s="774"/>
      <c r="AC17" s="774"/>
      <c r="AD17" s="774"/>
      <c r="AE17" s="774"/>
      <c r="AF17" s="774"/>
      <c r="AG17" s="774"/>
      <c r="AH17" s="774"/>
      <c r="AI17" s="774"/>
      <c r="AJ17" s="774"/>
      <c r="AK17" s="774"/>
      <c r="AL17" s="774"/>
      <c r="AM17" s="774">
        <v>344</v>
      </c>
      <c r="AN17" s="774"/>
      <c r="AO17" s="774"/>
      <c r="AP17" s="774"/>
      <c r="AQ17" s="774"/>
      <c r="AR17" s="774"/>
      <c r="AS17" s="774"/>
      <c r="AT17" s="774"/>
      <c r="AU17" s="774"/>
      <c r="AV17" s="774"/>
      <c r="AW17" s="774"/>
      <c r="AX17" s="774"/>
      <c r="AY17" s="774"/>
      <c r="AZ17" s="774"/>
      <c r="BA17" s="774"/>
      <c r="BB17" s="774"/>
      <c r="BC17" s="774"/>
      <c r="BD17" s="774"/>
      <c r="BE17" s="774">
        <v>1283</v>
      </c>
      <c r="BF17" s="774"/>
      <c r="BG17" s="774"/>
      <c r="BH17" s="774"/>
      <c r="BI17" s="774"/>
      <c r="BJ17" s="774"/>
      <c r="BK17" s="774"/>
      <c r="BL17" s="774"/>
      <c r="BM17" s="774"/>
      <c r="BN17" s="774"/>
      <c r="BO17" s="774"/>
      <c r="BP17" s="774"/>
      <c r="BQ17" s="774"/>
      <c r="BR17" s="774"/>
      <c r="BS17" s="774"/>
      <c r="BT17" s="774"/>
      <c r="BU17" s="774"/>
      <c r="BV17" s="774"/>
      <c r="BW17" s="774">
        <v>5632</v>
      </c>
      <c r="BX17" s="774"/>
      <c r="BY17" s="774"/>
      <c r="BZ17" s="774"/>
      <c r="CA17" s="774"/>
      <c r="CB17" s="774"/>
      <c r="CC17" s="774"/>
      <c r="CD17" s="774"/>
      <c r="CE17" s="774"/>
      <c r="CF17" s="774"/>
      <c r="CG17" s="774"/>
      <c r="CH17" s="774"/>
      <c r="CI17" s="774"/>
      <c r="CJ17" s="774"/>
      <c r="CK17" s="774"/>
      <c r="CL17" s="774"/>
      <c r="CM17" s="774"/>
      <c r="CN17" s="774"/>
      <c r="CO17" s="777">
        <v>5716</v>
      </c>
      <c r="CP17" s="777"/>
      <c r="CQ17" s="777"/>
      <c r="CR17" s="777"/>
      <c r="CS17" s="777"/>
      <c r="CT17" s="777"/>
      <c r="CU17" s="777"/>
      <c r="CV17" s="777"/>
      <c r="CW17" s="777"/>
      <c r="CX17" s="777"/>
      <c r="CY17" s="777"/>
      <c r="CZ17" s="777"/>
      <c r="DA17" s="777"/>
      <c r="DB17" s="777"/>
      <c r="DC17" s="777"/>
      <c r="DD17" s="777"/>
      <c r="DE17" s="777"/>
      <c r="DF17" s="777"/>
      <c r="DG17" s="699">
        <v>4117</v>
      </c>
      <c r="DH17" s="699"/>
      <c r="DI17" s="699"/>
      <c r="DJ17" s="699"/>
      <c r="DK17" s="699"/>
      <c r="DL17" s="699"/>
      <c r="DM17" s="699"/>
      <c r="DN17" s="699"/>
      <c r="DO17" s="699"/>
      <c r="DP17" s="699"/>
      <c r="DQ17" s="699"/>
      <c r="DR17" s="699"/>
      <c r="DS17" s="699"/>
      <c r="DT17" s="699"/>
      <c r="DU17" s="699"/>
      <c r="DV17" s="699"/>
      <c r="DW17" s="699"/>
      <c r="DX17" s="699"/>
      <c r="DY17" s="699">
        <v>1905</v>
      </c>
      <c r="DZ17" s="699"/>
      <c r="EA17" s="699"/>
      <c r="EB17" s="699"/>
      <c r="EC17" s="699"/>
      <c r="ED17" s="699"/>
      <c r="EE17" s="699"/>
      <c r="EF17" s="699"/>
      <c r="EG17" s="699"/>
      <c r="EH17" s="699"/>
      <c r="EI17" s="699"/>
      <c r="EJ17" s="699"/>
      <c r="EK17" s="699"/>
      <c r="EL17" s="699"/>
      <c r="EM17" s="699"/>
      <c r="EN17" s="699"/>
      <c r="EO17" s="699"/>
      <c r="EP17" s="699"/>
      <c r="EQ17" s="699">
        <v>11796</v>
      </c>
      <c r="ER17" s="699"/>
      <c r="ES17" s="699"/>
      <c r="ET17" s="699"/>
      <c r="EU17" s="699"/>
      <c r="EV17" s="699"/>
      <c r="EW17" s="699"/>
      <c r="EX17" s="699"/>
      <c r="EY17" s="699"/>
      <c r="EZ17" s="699"/>
      <c r="FA17" s="699"/>
      <c r="FB17" s="699"/>
      <c r="FC17" s="699"/>
      <c r="FD17" s="699"/>
      <c r="FE17" s="699"/>
      <c r="FF17" s="699"/>
      <c r="FG17" s="699"/>
      <c r="FH17" s="699"/>
      <c r="FI17" s="699">
        <v>1814</v>
      </c>
      <c r="FJ17" s="699"/>
      <c r="FK17" s="699"/>
      <c r="FL17" s="699"/>
      <c r="FM17" s="699"/>
      <c r="FN17" s="699"/>
      <c r="FO17" s="699"/>
      <c r="FP17" s="699"/>
      <c r="FQ17" s="699"/>
      <c r="FR17" s="699"/>
      <c r="FS17" s="699"/>
      <c r="FT17" s="699"/>
      <c r="FU17" s="699"/>
      <c r="FV17" s="699"/>
      <c r="FW17" s="699"/>
      <c r="FX17" s="699"/>
      <c r="FY17" s="699"/>
      <c r="FZ17" s="699"/>
      <c r="GA17" s="699">
        <v>5113</v>
      </c>
      <c r="GB17" s="699"/>
      <c r="GC17" s="699"/>
      <c r="GD17" s="699"/>
      <c r="GE17" s="699"/>
      <c r="GF17" s="699"/>
      <c r="GG17" s="699"/>
      <c r="GH17" s="699"/>
      <c r="GI17" s="699"/>
      <c r="GJ17" s="699"/>
      <c r="GK17" s="699"/>
      <c r="GL17" s="699"/>
      <c r="GM17" s="699"/>
      <c r="GN17" s="699"/>
      <c r="GO17" s="699"/>
      <c r="GP17" s="699"/>
      <c r="GQ17" s="699"/>
      <c r="GR17" s="699"/>
      <c r="GS17" s="699">
        <v>2826</v>
      </c>
      <c r="GT17" s="699"/>
      <c r="GU17" s="699"/>
      <c r="GV17" s="699"/>
      <c r="GW17" s="699"/>
      <c r="GX17" s="699"/>
      <c r="GY17" s="699"/>
      <c r="GZ17" s="699"/>
      <c r="HA17" s="699"/>
      <c r="HB17" s="699"/>
      <c r="HC17" s="699"/>
      <c r="HD17" s="699"/>
      <c r="HE17" s="699"/>
      <c r="HF17" s="699"/>
      <c r="HG17" s="699"/>
      <c r="HH17" s="699"/>
      <c r="HI17" s="699"/>
      <c r="HJ17" s="699"/>
      <c r="HK17" s="188"/>
      <c r="HL17" s="188"/>
      <c r="HM17" s="188"/>
      <c r="HN17" s="188"/>
      <c r="HO17" s="188"/>
      <c r="HP17" s="188"/>
      <c r="HQ17" s="188"/>
      <c r="HR17" s="188"/>
      <c r="HS17" s="188"/>
      <c r="HT17" s="188"/>
      <c r="HU17" s="188"/>
      <c r="HV17" s="188"/>
      <c r="HW17" s="188"/>
      <c r="HX17" s="188"/>
      <c r="HY17" s="188"/>
      <c r="HZ17" s="188"/>
      <c r="IA17" s="188"/>
      <c r="IB17" s="188"/>
      <c r="IC17" s="188"/>
      <c r="ID17" s="188"/>
      <c r="IE17" s="188"/>
      <c r="IF17" s="188"/>
      <c r="IG17" s="188"/>
      <c r="IH17" s="188"/>
      <c r="II17" s="188"/>
      <c r="IJ17" s="188"/>
      <c r="IK17" s="188"/>
      <c r="IL17" s="188"/>
      <c r="IM17" s="188"/>
      <c r="IN17" s="188"/>
      <c r="IO17" s="188"/>
      <c r="IP17" s="188"/>
      <c r="IQ17" s="188"/>
      <c r="IR17" s="188"/>
      <c r="IS17" s="188"/>
      <c r="IT17" s="296"/>
      <c r="IU17" s="296"/>
    </row>
    <row r="18" spans="1:255" ht="17.25" customHeight="1" thickBot="1">
      <c r="A18" s="781"/>
      <c r="B18" s="202" t="s">
        <v>384</v>
      </c>
      <c r="C18" s="773">
        <f>C6</f>
        <v>55899</v>
      </c>
      <c r="D18" s="774"/>
      <c r="E18" s="774"/>
      <c r="F18" s="774"/>
      <c r="G18" s="774"/>
      <c r="H18" s="774"/>
      <c r="I18" s="774"/>
      <c r="J18" s="774"/>
      <c r="K18" s="774"/>
      <c r="L18" s="774"/>
      <c r="M18" s="774"/>
      <c r="N18" s="774"/>
      <c r="O18" s="774"/>
      <c r="P18" s="774"/>
      <c r="Q18" s="774"/>
      <c r="R18" s="774"/>
      <c r="S18" s="774"/>
      <c r="T18" s="774"/>
      <c r="U18" s="775">
        <f>U6</f>
        <v>16003</v>
      </c>
      <c r="V18" s="775"/>
      <c r="W18" s="775"/>
      <c r="X18" s="775"/>
      <c r="Y18" s="775"/>
      <c r="Z18" s="775"/>
      <c r="AA18" s="775"/>
      <c r="AB18" s="775"/>
      <c r="AC18" s="775"/>
      <c r="AD18" s="775"/>
      <c r="AE18" s="775"/>
      <c r="AF18" s="775"/>
      <c r="AG18" s="775"/>
      <c r="AH18" s="775"/>
      <c r="AI18" s="775"/>
      <c r="AJ18" s="775"/>
      <c r="AK18" s="775"/>
      <c r="AL18" s="775"/>
      <c r="AM18" s="775">
        <f>AM6</f>
        <v>300</v>
      </c>
      <c r="AN18" s="775"/>
      <c r="AO18" s="775"/>
      <c r="AP18" s="775"/>
      <c r="AQ18" s="775"/>
      <c r="AR18" s="775"/>
      <c r="AS18" s="775"/>
      <c r="AT18" s="775"/>
      <c r="AU18" s="775"/>
      <c r="AV18" s="775"/>
      <c r="AW18" s="775"/>
      <c r="AX18" s="775"/>
      <c r="AY18" s="775"/>
      <c r="AZ18" s="775"/>
      <c r="BA18" s="775"/>
      <c r="BB18" s="775"/>
      <c r="BC18" s="775"/>
      <c r="BD18" s="775"/>
      <c r="BE18" s="775">
        <f>BE6</f>
        <v>1194</v>
      </c>
      <c r="BF18" s="775"/>
      <c r="BG18" s="775"/>
      <c r="BH18" s="775"/>
      <c r="BI18" s="775"/>
      <c r="BJ18" s="775"/>
      <c r="BK18" s="775"/>
      <c r="BL18" s="775"/>
      <c r="BM18" s="775"/>
      <c r="BN18" s="775"/>
      <c r="BO18" s="775"/>
      <c r="BP18" s="775"/>
      <c r="BQ18" s="775"/>
      <c r="BR18" s="775"/>
      <c r="BS18" s="775"/>
      <c r="BT18" s="775"/>
      <c r="BU18" s="775"/>
      <c r="BV18" s="775"/>
      <c r="BW18" s="775">
        <f>BW6</f>
        <v>5731</v>
      </c>
      <c r="BX18" s="775"/>
      <c r="BY18" s="775"/>
      <c r="BZ18" s="775"/>
      <c r="CA18" s="775"/>
      <c r="CB18" s="775"/>
      <c r="CC18" s="775"/>
      <c r="CD18" s="775"/>
      <c r="CE18" s="775"/>
      <c r="CF18" s="775"/>
      <c r="CG18" s="775"/>
      <c r="CH18" s="775"/>
      <c r="CI18" s="775"/>
      <c r="CJ18" s="775"/>
      <c r="CK18" s="775"/>
      <c r="CL18" s="775"/>
      <c r="CM18" s="775"/>
      <c r="CN18" s="775"/>
      <c r="CO18" s="776">
        <f>CO6</f>
        <v>5512</v>
      </c>
      <c r="CP18" s="776"/>
      <c r="CQ18" s="776"/>
      <c r="CR18" s="776"/>
      <c r="CS18" s="776"/>
      <c r="CT18" s="776"/>
      <c r="CU18" s="776"/>
      <c r="CV18" s="776"/>
      <c r="CW18" s="776"/>
      <c r="CX18" s="776"/>
      <c r="CY18" s="776"/>
      <c r="CZ18" s="776"/>
      <c r="DA18" s="776"/>
      <c r="DB18" s="776"/>
      <c r="DC18" s="776"/>
      <c r="DD18" s="776"/>
      <c r="DE18" s="776"/>
      <c r="DF18" s="776"/>
      <c r="DG18" s="772">
        <f>DG6</f>
        <v>4017</v>
      </c>
      <c r="DH18" s="772"/>
      <c r="DI18" s="772"/>
      <c r="DJ18" s="772"/>
      <c r="DK18" s="772"/>
      <c r="DL18" s="772"/>
      <c r="DM18" s="772"/>
      <c r="DN18" s="772"/>
      <c r="DO18" s="772"/>
      <c r="DP18" s="772"/>
      <c r="DQ18" s="772"/>
      <c r="DR18" s="772"/>
      <c r="DS18" s="772"/>
      <c r="DT18" s="772"/>
      <c r="DU18" s="772"/>
      <c r="DV18" s="772"/>
      <c r="DW18" s="772"/>
      <c r="DX18" s="772"/>
      <c r="DY18" s="772">
        <f>DY6</f>
        <v>2036</v>
      </c>
      <c r="DZ18" s="772"/>
      <c r="EA18" s="772"/>
      <c r="EB18" s="772"/>
      <c r="EC18" s="772"/>
      <c r="ED18" s="772"/>
      <c r="EE18" s="772"/>
      <c r="EF18" s="772"/>
      <c r="EG18" s="772"/>
      <c r="EH18" s="772"/>
      <c r="EI18" s="772"/>
      <c r="EJ18" s="772"/>
      <c r="EK18" s="772"/>
      <c r="EL18" s="772"/>
      <c r="EM18" s="772"/>
      <c r="EN18" s="772"/>
      <c r="EO18" s="772"/>
      <c r="EP18" s="772"/>
      <c r="EQ18" s="772">
        <f>EQ6</f>
        <v>11408</v>
      </c>
      <c r="ER18" s="772"/>
      <c r="ES18" s="772"/>
      <c r="ET18" s="772"/>
      <c r="EU18" s="772"/>
      <c r="EV18" s="772"/>
      <c r="EW18" s="772"/>
      <c r="EX18" s="772"/>
      <c r="EY18" s="772"/>
      <c r="EZ18" s="772"/>
      <c r="FA18" s="772"/>
      <c r="FB18" s="772"/>
      <c r="FC18" s="772"/>
      <c r="FD18" s="772"/>
      <c r="FE18" s="772"/>
      <c r="FF18" s="772"/>
      <c r="FG18" s="772"/>
      <c r="FH18" s="772"/>
      <c r="FI18" s="772">
        <f>FI6</f>
        <v>1752</v>
      </c>
      <c r="FJ18" s="772"/>
      <c r="FK18" s="772"/>
      <c r="FL18" s="772"/>
      <c r="FM18" s="772"/>
      <c r="FN18" s="772"/>
      <c r="FO18" s="772"/>
      <c r="FP18" s="772"/>
      <c r="FQ18" s="772"/>
      <c r="FR18" s="772"/>
      <c r="FS18" s="772"/>
      <c r="FT18" s="772"/>
      <c r="FU18" s="772"/>
      <c r="FV18" s="772"/>
      <c r="FW18" s="772"/>
      <c r="FX18" s="772"/>
      <c r="FY18" s="772"/>
      <c r="FZ18" s="772"/>
      <c r="GA18" s="772">
        <f>GA6</f>
        <v>5031</v>
      </c>
      <c r="GB18" s="772"/>
      <c r="GC18" s="772"/>
      <c r="GD18" s="772"/>
      <c r="GE18" s="772"/>
      <c r="GF18" s="772"/>
      <c r="GG18" s="772"/>
      <c r="GH18" s="772"/>
      <c r="GI18" s="772"/>
      <c r="GJ18" s="772"/>
      <c r="GK18" s="772"/>
      <c r="GL18" s="772"/>
      <c r="GM18" s="772"/>
      <c r="GN18" s="772"/>
      <c r="GO18" s="772"/>
      <c r="GP18" s="772"/>
      <c r="GQ18" s="772"/>
      <c r="GR18" s="772"/>
      <c r="GS18" s="772">
        <f>GS6</f>
        <v>2915</v>
      </c>
      <c r="GT18" s="772"/>
      <c r="GU18" s="772"/>
      <c r="GV18" s="772"/>
      <c r="GW18" s="772"/>
      <c r="GX18" s="772"/>
      <c r="GY18" s="772"/>
      <c r="GZ18" s="772"/>
      <c r="HA18" s="772"/>
      <c r="HB18" s="772"/>
      <c r="HC18" s="772"/>
      <c r="HD18" s="772"/>
      <c r="HE18" s="772"/>
      <c r="HF18" s="772"/>
      <c r="HG18" s="772"/>
      <c r="HH18" s="772"/>
      <c r="HI18" s="772"/>
      <c r="HJ18" s="772"/>
      <c r="HK18" s="188"/>
      <c r="HL18" s="188"/>
      <c r="HM18" s="188"/>
      <c r="HN18" s="188"/>
      <c r="HO18" s="188"/>
      <c r="HP18" s="188"/>
      <c r="HQ18" s="188"/>
      <c r="HR18" s="188"/>
      <c r="HS18" s="188"/>
      <c r="HT18" s="188"/>
      <c r="HU18" s="188"/>
      <c r="HV18" s="188"/>
      <c r="HW18" s="188"/>
      <c r="HX18" s="188"/>
      <c r="HY18" s="188"/>
      <c r="HZ18" s="188"/>
      <c r="IA18" s="188"/>
      <c r="IB18" s="188"/>
      <c r="IC18" s="188"/>
      <c r="ID18" s="188"/>
      <c r="IE18" s="188"/>
      <c r="IF18" s="188"/>
      <c r="IG18" s="188"/>
      <c r="IH18" s="188"/>
      <c r="II18" s="188"/>
      <c r="IJ18" s="188"/>
      <c r="IK18" s="188"/>
      <c r="IL18" s="188"/>
      <c r="IM18" s="188"/>
      <c r="IN18" s="188"/>
      <c r="IO18" s="188"/>
      <c r="IP18" s="188"/>
      <c r="IQ18" s="188"/>
      <c r="IR18" s="188"/>
      <c r="IS18" s="188"/>
      <c r="IT18" s="296"/>
      <c r="IU18" s="296"/>
    </row>
    <row r="19" spans="1:255" ht="7.5" customHeight="1">
      <c r="A19" s="353"/>
      <c r="B19" s="353"/>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c r="AM19" s="353"/>
      <c r="AN19" s="353"/>
      <c r="AO19" s="353"/>
      <c r="AP19" s="353"/>
      <c r="AQ19" s="353"/>
      <c r="AR19" s="353"/>
      <c r="AS19" s="353"/>
      <c r="AT19" s="353"/>
      <c r="AU19" s="353"/>
      <c r="AV19" s="353"/>
      <c r="AW19" s="353"/>
      <c r="AX19" s="353"/>
      <c r="AY19" s="353"/>
      <c r="AZ19" s="353"/>
      <c r="BA19" s="353"/>
      <c r="BB19" s="353"/>
      <c r="BC19" s="353"/>
      <c r="BD19" s="353"/>
      <c r="BE19" s="399"/>
      <c r="BF19" s="399"/>
      <c r="BG19" s="399"/>
      <c r="BH19" s="399"/>
      <c r="BI19" s="399"/>
      <c r="BJ19" s="399"/>
      <c r="BK19" s="399"/>
      <c r="BL19" s="399"/>
      <c r="BM19" s="399"/>
      <c r="BN19" s="399"/>
      <c r="BO19" s="399"/>
      <c r="BP19" s="399"/>
      <c r="BQ19" s="399"/>
      <c r="BR19" s="399"/>
      <c r="BS19" s="399"/>
      <c r="BT19" s="399"/>
      <c r="BU19" s="399"/>
      <c r="BV19" s="399"/>
      <c r="BW19" s="399"/>
      <c r="BX19" s="399"/>
      <c r="BY19" s="399"/>
      <c r="BZ19" s="399"/>
      <c r="CA19" s="399"/>
      <c r="CB19" s="399"/>
      <c r="CC19" s="399"/>
      <c r="CD19" s="399"/>
      <c r="CE19" s="399"/>
      <c r="CF19" s="399"/>
      <c r="CG19" s="399"/>
      <c r="CH19" s="399"/>
      <c r="CI19" s="399"/>
      <c r="CJ19" s="399"/>
      <c r="CK19" s="399"/>
      <c r="CL19" s="399"/>
      <c r="CM19" s="399"/>
      <c r="CN19" s="399"/>
      <c r="CO19" s="399"/>
      <c r="CP19" s="399"/>
      <c r="CQ19" s="399"/>
      <c r="CR19" s="399"/>
      <c r="CS19" s="399"/>
      <c r="CT19" s="399"/>
      <c r="CU19" s="399"/>
      <c r="CV19" s="399"/>
      <c r="CW19" s="399"/>
      <c r="CX19" s="399"/>
      <c r="CY19" s="399"/>
      <c r="CZ19" s="399"/>
      <c r="DA19" s="399"/>
      <c r="DB19" s="399"/>
      <c r="DC19" s="399"/>
      <c r="DD19" s="399"/>
      <c r="DE19" s="399"/>
      <c r="DF19" s="399"/>
      <c r="DG19" s="399"/>
      <c r="DH19" s="399"/>
      <c r="DI19" s="399"/>
      <c r="DJ19" s="399"/>
      <c r="DK19" s="399"/>
      <c r="DL19" s="399"/>
      <c r="DM19" s="399"/>
      <c r="DN19" s="399"/>
      <c r="DO19" s="399"/>
      <c r="DP19" s="399"/>
      <c r="DQ19" s="399"/>
      <c r="DR19" s="399"/>
      <c r="DS19" s="399"/>
      <c r="DT19" s="399"/>
      <c r="DU19" s="399"/>
      <c r="DV19" s="399"/>
      <c r="DW19" s="399"/>
      <c r="DX19" s="399"/>
      <c r="DY19" s="399"/>
      <c r="DZ19" s="399"/>
      <c r="EA19" s="399"/>
      <c r="EB19" s="399"/>
      <c r="EC19" s="399"/>
      <c r="ED19" s="399"/>
      <c r="EE19" s="399"/>
      <c r="EF19" s="399"/>
      <c r="EG19" s="399"/>
      <c r="EH19" s="399"/>
      <c r="EI19" s="399"/>
      <c r="EJ19" s="399"/>
      <c r="EK19" s="576"/>
      <c r="EL19" s="576"/>
      <c r="EM19" s="576"/>
      <c r="EN19" s="576"/>
      <c r="EO19" s="576"/>
      <c r="EP19" s="576"/>
      <c r="EQ19" s="576"/>
      <c r="ER19" s="576"/>
      <c r="ES19" s="576"/>
      <c r="ET19" s="576"/>
      <c r="EU19" s="576"/>
      <c r="EV19" s="576"/>
      <c r="EW19" s="576"/>
      <c r="EX19" s="576"/>
      <c r="EY19" s="576"/>
      <c r="EZ19" s="576"/>
      <c r="FA19" s="576"/>
      <c r="FB19" s="576"/>
      <c r="FC19" s="576"/>
      <c r="FD19" s="576"/>
      <c r="FE19" s="576"/>
      <c r="FF19" s="576"/>
      <c r="FG19" s="576"/>
      <c r="FH19" s="576"/>
      <c r="FI19" s="576"/>
      <c r="FJ19" s="576"/>
      <c r="FK19" s="576"/>
      <c r="FL19" s="576"/>
      <c r="FM19" s="576"/>
      <c r="FN19" s="576"/>
      <c r="FO19" s="576"/>
      <c r="FP19" s="576"/>
      <c r="FQ19" s="576"/>
      <c r="FR19" s="576"/>
      <c r="FS19" s="576"/>
      <c r="FT19" s="576"/>
      <c r="FU19" s="576"/>
      <c r="FV19" s="576"/>
      <c r="FW19" s="576"/>
      <c r="FX19" s="576"/>
      <c r="FY19" s="576"/>
      <c r="FZ19" s="576"/>
      <c r="GA19" s="576"/>
      <c r="GB19" s="576"/>
      <c r="GC19" s="576"/>
      <c r="GD19" s="576"/>
      <c r="GE19" s="576"/>
      <c r="GF19" s="576"/>
      <c r="GG19" s="576"/>
      <c r="GH19" s="576"/>
      <c r="GI19" s="576"/>
      <c r="GJ19" s="576"/>
      <c r="GK19" s="576"/>
      <c r="GL19" s="576"/>
      <c r="GM19" s="576"/>
      <c r="GN19" s="576"/>
      <c r="GO19" s="576"/>
      <c r="GP19" s="576"/>
      <c r="GQ19" s="576"/>
      <c r="GR19" s="576"/>
      <c r="GS19" s="30"/>
      <c r="GT19" s="30"/>
      <c r="GU19" s="30"/>
      <c r="GV19" s="30"/>
      <c r="GW19" s="30"/>
      <c r="GX19" s="30"/>
      <c r="GY19" s="30"/>
      <c r="GZ19" s="30"/>
      <c r="HA19" s="30"/>
      <c r="HB19" s="30"/>
      <c r="HC19" s="30"/>
      <c r="HD19" s="30"/>
      <c r="HE19" s="30"/>
      <c r="HF19" s="30"/>
      <c r="HG19" s="30"/>
      <c r="HH19" s="30"/>
      <c r="HI19" s="30"/>
      <c r="HJ19" s="30"/>
      <c r="HK19" s="30"/>
      <c r="HL19" s="30"/>
      <c r="HM19" s="30"/>
      <c r="HN19" s="30"/>
      <c r="HO19" s="30"/>
      <c r="HP19" s="30"/>
      <c r="HQ19" s="30"/>
      <c r="HR19" s="30"/>
      <c r="HS19" s="30"/>
      <c r="HT19" s="30"/>
      <c r="HU19" s="30"/>
      <c r="HV19" s="30"/>
      <c r="HW19" s="30"/>
      <c r="HX19" s="30"/>
      <c r="HY19" s="30"/>
      <c r="HZ19" s="296"/>
      <c r="IA19" s="296"/>
      <c r="IB19" s="296"/>
      <c r="IC19" s="296"/>
      <c r="ID19" s="296"/>
      <c r="IE19" s="296"/>
      <c r="IF19" s="296"/>
      <c r="IG19" s="296"/>
      <c r="IH19" s="296"/>
      <c r="II19" s="296"/>
      <c r="IJ19" s="296"/>
      <c r="IK19" s="296"/>
      <c r="IL19" s="296"/>
      <c r="IM19" s="296"/>
      <c r="IN19" s="296"/>
      <c r="IO19" s="296"/>
      <c r="IP19" s="296"/>
      <c r="IQ19" s="296"/>
      <c r="IR19" s="296"/>
      <c r="IS19" s="296"/>
      <c r="IT19" s="296"/>
      <c r="IU19" s="296"/>
    </row>
    <row r="20" spans="1:255" ht="21" customHeight="1" thickBot="1">
      <c r="A20" s="728" t="s">
        <v>385</v>
      </c>
      <c r="B20" s="728"/>
      <c r="C20" s="728"/>
      <c r="D20" s="728"/>
      <c r="E20" s="728"/>
      <c r="F20" s="728"/>
      <c r="G20" s="728"/>
      <c r="H20" s="728"/>
      <c r="I20" s="728"/>
      <c r="J20" s="728"/>
      <c r="K20" s="728"/>
      <c r="L20" s="728"/>
      <c r="M20" s="728"/>
      <c r="N20" s="728"/>
      <c r="O20" s="728"/>
      <c r="P20" s="728"/>
      <c r="Q20" s="728"/>
      <c r="R20" s="728"/>
      <c r="S20" s="728"/>
      <c r="T20" s="728"/>
      <c r="U20" s="728"/>
      <c r="V20" s="728"/>
      <c r="W20" s="728"/>
      <c r="X20" s="728"/>
      <c r="Y20" s="728"/>
      <c r="Z20" s="728"/>
      <c r="AA20" s="728"/>
      <c r="AB20" s="728"/>
      <c r="AC20" s="728"/>
      <c r="AD20" s="728"/>
      <c r="AE20" s="728"/>
      <c r="AF20" s="728"/>
      <c r="AG20" s="728"/>
      <c r="AH20" s="728"/>
      <c r="AI20" s="728"/>
      <c r="AJ20" s="728"/>
      <c r="AK20" s="728"/>
      <c r="AL20" s="728"/>
      <c r="AM20" s="728"/>
      <c r="AN20" s="728"/>
      <c r="AO20" s="728"/>
      <c r="AP20" s="728"/>
      <c r="AQ20" s="728"/>
      <c r="AR20" s="728"/>
      <c r="AS20" s="728"/>
      <c r="AT20" s="728"/>
      <c r="AU20" s="728"/>
      <c r="AV20" s="728"/>
      <c r="AW20" s="728"/>
      <c r="AX20" s="728"/>
      <c r="AY20" s="728"/>
      <c r="AZ20" s="728"/>
      <c r="BA20" s="728"/>
      <c r="BB20" s="728"/>
      <c r="BC20" s="728"/>
      <c r="BD20" s="728"/>
      <c r="BE20" s="728"/>
      <c r="BF20" s="728"/>
      <c r="BG20" s="728"/>
      <c r="BH20" s="728"/>
      <c r="BI20" s="728"/>
      <c r="BJ20" s="728"/>
      <c r="BK20" s="728"/>
      <c r="BL20" s="728"/>
      <c r="BM20" s="728"/>
      <c r="BN20" s="728"/>
      <c r="BO20" s="728"/>
      <c r="BP20" s="728"/>
      <c r="BQ20" s="728"/>
      <c r="BR20" s="728"/>
      <c r="BS20" s="728"/>
      <c r="BT20" s="728"/>
      <c r="BU20" s="728"/>
      <c r="BV20" s="728"/>
      <c r="BW20" s="728"/>
      <c r="BX20" s="728"/>
      <c r="BY20" s="728"/>
      <c r="BZ20" s="728"/>
      <c r="CA20" s="111"/>
      <c r="CB20" s="111"/>
      <c r="CC20" s="111"/>
      <c r="CD20" s="111"/>
      <c r="CE20" s="111"/>
      <c r="CF20" s="111"/>
      <c r="CG20" s="111"/>
      <c r="CH20" s="111"/>
      <c r="CI20" s="111"/>
      <c r="CJ20" s="111"/>
      <c r="CK20" s="111"/>
      <c r="CL20" s="111"/>
      <c r="CM20" s="111"/>
      <c r="CN20" s="111"/>
      <c r="CO20" s="111"/>
      <c r="CP20" s="111"/>
      <c r="CQ20" s="111"/>
      <c r="CR20" s="111"/>
      <c r="CS20" s="111"/>
      <c r="CT20" s="111"/>
      <c r="CU20" s="111"/>
      <c r="CV20" s="111"/>
      <c r="CW20" s="111"/>
      <c r="CX20" s="111"/>
      <c r="CY20" s="111"/>
      <c r="CZ20" s="111"/>
      <c r="DA20" s="111"/>
      <c r="DB20" s="111"/>
      <c r="DC20" s="111"/>
      <c r="DD20" s="111"/>
      <c r="DE20" s="111"/>
      <c r="DF20" s="111"/>
      <c r="DG20" s="111"/>
      <c r="DH20" s="111"/>
      <c r="DI20" s="111"/>
      <c r="DJ20" s="111"/>
      <c r="DK20" s="111"/>
      <c r="DL20" s="111"/>
      <c r="DM20" s="111"/>
      <c r="DN20" s="111"/>
      <c r="DO20" s="111"/>
      <c r="DP20" s="111"/>
      <c r="DQ20" s="111"/>
      <c r="DR20" s="111"/>
      <c r="DS20" s="111"/>
      <c r="DT20" s="111"/>
      <c r="DU20" s="111"/>
      <c r="DV20" s="111"/>
      <c r="DW20" s="111"/>
      <c r="DX20" s="111"/>
      <c r="DY20" s="111"/>
      <c r="DZ20" s="111"/>
      <c r="EA20" s="111"/>
      <c r="EB20" s="111"/>
      <c r="EC20" s="111"/>
      <c r="ED20" s="111"/>
      <c r="EE20" s="111"/>
      <c r="EF20" s="111"/>
      <c r="EG20" s="111"/>
      <c r="EH20" s="111"/>
      <c r="EI20" s="111"/>
      <c r="EJ20" s="448" t="str">
        <f>DT11</f>
        <v>平成26～28年度</v>
      </c>
      <c r="EK20" s="448"/>
      <c r="EL20" s="448"/>
      <c r="EM20" s="448"/>
      <c r="EN20" s="448"/>
      <c r="EO20" s="448"/>
      <c r="EP20" s="448"/>
      <c r="EQ20" s="448"/>
      <c r="ER20" s="448"/>
      <c r="ES20" s="448"/>
      <c r="ET20" s="448"/>
      <c r="EU20" s="448"/>
      <c r="EV20" s="448"/>
      <c r="EW20" s="448"/>
      <c r="EX20" s="448"/>
      <c r="EY20" s="448"/>
      <c r="EZ20" s="448"/>
      <c r="FA20" s="448"/>
      <c r="FB20" s="448"/>
      <c r="FC20" s="448"/>
      <c r="FD20" s="448"/>
      <c r="FE20" s="448"/>
      <c r="FF20" s="448"/>
      <c r="FG20" s="448"/>
      <c r="FH20" s="448"/>
      <c r="FI20" s="448"/>
      <c r="FJ20" s="448"/>
      <c r="FK20" s="448"/>
      <c r="FL20" s="448"/>
      <c r="FM20" s="448"/>
      <c r="FN20" s="448"/>
      <c r="FO20" s="448"/>
      <c r="FP20" s="448"/>
      <c r="FQ20" s="448"/>
      <c r="FR20" s="448"/>
      <c r="FS20" s="448"/>
      <c r="FT20" s="448"/>
      <c r="FU20" s="448"/>
      <c r="FV20" s="448"/>
      <c r="FW20" s="448"/>
      <c r="FX20" s="448"/>
      <c r="FY20" s="448"/>
      <c r="FZ20" s="448"/>
      <c r="GA20" s="448"/>
      <c r="GB20" s="448"/>
      <c r="GC20" s="448"/>
      <c r="GD20" s="448"/>
      <c r="GE20" s="448"/>
      <c r="GF20" s="448"/>
      <c r="GG20" s="448"/>
      <c r="GH20" s="448"/>
      <c r="GI20" s="448"/>
      <c r="GJ20" s="448"/>
      <c r="GK20" s="448"/>
      <c r="GL20" s="448"/>
      <c r="GM20" s="448"/>
      <c r="GN20" s="448"/>
      <c r="GO20" s="448"/>
      <c r="GP20" s="448"/>
      <c r="GQ20" s="448"/>
      <c r="GR20" s="448"/>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296"/>
      <c r="IA20" s="296"/>
      <c r="IB20" s="296"/>
      <c r="IC20" s="296"/>
      <c r="ID20" s="296"/>
      <c r="IE20" s="296"/>
      <c r="IF20" s="296"/>
      <c r="IG20" s="296"/>
      <c r="IH20" s="296"/>
      <c r="II20" s="296"/>
      <c r="IJ20" s="296"/>
      <c r="IK20" s="296"/>
      <c r="IL20" s="296"/>
      <c r="IM20" s="296"/>
      <c r="IN20" s="296"/>
      <c r="IO20" s="296"/>
      <c r="IP20" s="296"/>
      <c r="IQ20" s="296"/>
      <c r="IR20" s="296"/>
      <c r="IS20" s="296"/>
      <c r="IT20" s="296"/>
      <c r="IU20" s="296"/>
    </row>
    <row r="21" spans="1:255" ht="30" customHeight="1">
      <c r="A21" s="353"/>
      <c r="B21" s="400"/>
      <c r="C21" s="771" t="s">
        <v>53</v>
      </c>
      <c r="D21" s="771"/>
      <c r="E21" s="771"/>
      <c r="F21" s="771"/>
      <c r="G21" s="771"/>
      <c r="H21" s="771"/>
      <c r="I21" s="771"/>
      <c r="J21" s="771"/>
      <c r="K21" s="771"/>
      <c r="L21" s="771"/>
      <c r="M21" s="771"/>
      <c r="N21" s="771"/>
      <c r="O21" s="771"/>
      <c r="P21" s="771"/>
      <c r="Q21" s="771"/>
      <c r="R21" s="771"/>
      <c r="S21" s="771"/>
      <c r="T21" s="771"/>
      <c r="U21" s="771"/>
      <c r="V21" s="771"/>
      <c r="W21" s="771"/>
      <c r="X21" s="771"/>
      <c r="Y21" s="771" t="s">
        <v>114</v>
      </c>
      <c r="Z21" s="771"/>
      <c r="AA21" s="771"/>
      <c r="AB21" s="771"/>
      <c r="AC21" s="771"/>
      <c r="AD21" s="771"/>
      <c r="AE21" s="771"/>
      <c r="AF21" s="771"/>
      <c r="AG21" s="771"/>
      <c r="AH21" s="771"/>
      <c r="AI21" s="771"/>
      <c r="AJ21" s="771"/>
      <c r="AK21" s="771"/>
      <c r="AL21" s="771"/>
      <c r="AM21" s="771"/>
      <c r="AN21" s="771"/>
      <c r="AO21" s="771"/>
      <c r="AP21" s="771"/>
      <c r="AQ21" s="771"/>
      <c r="AR21" s="771"/>
      <c r="AS21" s="771"/>
      <c r="AT21" s="771"/>
      <c r="AU21" s="553" t="s">
        <v>115</v>
      </c>
      <c r="AV21" s="554"/>
      <c r="AW21" s="554"/>
      <c r="AX21" s="554"/>
      <c r="AY21" s="554"/>
      <c r="AZ21" s="554"/>
      <c r="BA21" s="554"/>
      <c r="BB21" s="554"/>
      <c r="BC21" s="554"/>
      <c r="BD21" s="554"/>
      <c r="BE21" s="554"/>
      <c r="BF21" s="554"/>
      <c r="BG21" s="554"/>
      <c r="BH21" s="554"/>
      <c r="BI21" s="554"/>
      <c r="BJ21" s="554"/>
      <c r="BK21" s="554"/>
      <c r="BL21" s="554"/>
      <c r="BM21" s="554"/>
      <c r="BN21" s="554"/>
      <c r="BO21" s="554"/>
      <c r="BP21" s="556"/>
      <c r="BQ21" s="771" t="s">
        <v>386</v>
      </c>
      <c r="BR21" s="771"/>
      <c r="BS21" s="771"/>
      <c r="BT21" s="771"/>
      <c r="BU21" s="771"/>
      <c r="BV21" s="771"/>
      <c r="BW21" s="771"/>
      <c r="BX21" s="771"/>
      <c r="BY21" s="771"/>
      <c r="BZ21" s="771"/>
      <c r="CA21" s="771"/>
      <c r="CB21" s="771"/>
      <c r="CC21" s="771"/>
      <c r="CD21" s="771"/>
      <c r="CE21" s="771"/>
      <c r="CF21" s="771"/>
      <c r="CG21" s="771"/>
      <c r="CH21" s="771"/>
      <c r="CI21" s="771"/>
      <c r="CJ21" s="771"/>
      <c r="CK21" s="771"/>
      <c r="CL21" s="771"/>
      <c r="CM21" s="771" t="s">
        <v>210</v>
      </c>
      <c r="CN21" s="771"/>
      <c r="CO21" s="771"/>
      <c r="CP21" s="771"/>
      <c r="CQ21" s="771"/>
      <c r="CR21" s="771"/>
      <c r="CS21" s="771"/>
      <c r="CT21" s="771"/>
      <c r="CU21" s="771"/>
      <c r="CV21" s="771"/>
      <c r="CW21" s="771"/>
      <c r="CX21" s="771"/>
      <c r="CY21" s="771"/>
      <c r="CZ21" s="771"/>
      <c r="DA21" s="771"/>
      <c r="DB21" s="771"/>
      <c r="DC21" s="771"/>
      <c r="DD21" s="771"/>
      <c r="DE21" s="771"/>
      <c r="DF21" s="771"/>
      <c r="DG21" s="771"/>
      <c r="DH21" s="771"/>
      <c r="DI21" s="771" t="s">
        <v>109</v>
      </c>
      <c r="DJ21" s="771"/>
      <c r="DK21" s="771"/>
      <c r="DL21" s="771"/>
      <c r="DM21" s="771"/>
      <c r="DN21" s="771"/>
      <c r="DO21" s="771"/>
      <c r="DP21" s="771"/>
      <c r="DQ21" s="771"/>
      <c r="DR21" s="771"/>
      <c r="DS21" s="771"/>
      <c r="DT21" s="771"/>
      <c r="DU21" s="771"/>
      <c r="DV21" s="771"/>
      <c r="DW21" s="771"/>
      <c r="DX21" s="771"/>
      <c r="DY21" s="771"/>
      <c r="DZ21" s="771"/>
      <c r="EA21" s="771"/>
      <c r="EB21" s="771"/>
      <c r="EC21" s="771"/>
      <c r="ED21" s="771"/>
      <c r="EE21" s="771" t="s">
        <v>116</v>
      </c>
      <c r="EF21" s="771"/>
      <c r="EG21" s="771"/>
      <c r="EH21" s="771"/>
      <c r="EI21" s="771"/>
      <c r="EJ21" s="771"/>
      <c r="EK21" s="771"/>
      <c r="EL21" s="771"/>
      <c r="EM21" s="771"/>
      <c r="EN21" s="771"/>
      <c r="EO21" s="771"/>
      <c r="EP21" s="771"/>
      <c r="EQ21" s="771"/>
      <c r="ER21" s="771"/>
      <c r="ES21" s="771"/>
      <c r="ET21" s="771"/>
      <c r="EU21" s="771"/>
      <c r="EV21" s="771"/>
      <c r="EW21" s="771"/>
      <c r="EX21" s="771"/>
      <c r="EY21" s="771"/>
      <c r="EZ21" s="771"/>
      <c r="FA21" s="553" t="s">
        <v>64</v>
      </c>
      <c r="FB21" s="554"/>
      <c r="FC21" s="554"/>
      <c r="FD21" s="554"/>
      <c r="FE21" s="554"/>
      <c r="FF21" s="554"/>
      <c r="FG21" s="554"/>
      <c r="FH21" s="554"/>
      <c r="FI21" s="554"/>
      <c r="FJ21" s="554"/>
      <c r="FK21" s="554"/>
      <c r="FL21" s="554"/>
      <c r="FM21" s="554"/>
      <c r="FN21" s="554"/>
      <c r="FO21" s="554"/>
      <c r="FP21" s="554"/>
      <c r="FQ21" s="554"/>
      <c r="FR21" s="554"/>
      <c r="FS21" s="554"/>
      <c r="FT21" s="554"/>
      <c r="FU21" s="554"/>
      <c r="FV21" s="556"/>
      <c r="FW21" s="765" t="s">
        <v>209</v>
      </c>
      <c r="FX21" s="766"/>
      <c r="FY21" s="766"/>
      <c r="FZ21" s="766"/>
      <c r="GA21" s="766"/>
      <c r="GB21" s="766"/>
      <c r="GC21" s="766"/>
      <c r="GD21" s="766"/>
      <c r="GE21" s="766"/>
      <c r="GF21" s="766"/>
      <c r="GG21" s="766"/>
      <c r="GH21" s="766"/>
      <c r="GI21" s="766"/>
      <c r="GJ21" s="766"/>
      <c r="GK21" s="766"/>
      <c r="GL21" s="766"/>
      <c r="GM21" s="766"/>
      <c r="GN21" s="766"/>
      <c r="GO21" s="766"/>
      <c r="GP21" s="766"/>
      <c r="GQ21" s="766"/>
      <c r="GR21" s="766"/>
      <c r="GS21" s="296"/>
      <c r="GT21" s="296"/>
      <c r="GU21" s="296"/>
      <c r="GV21" s="296"/>
      <c r="GW21" s="296"/>
      <c r="GX21" s="296"/>
      <c r="GY21" s="296"/>
      <c r="GZ21" s="296"/>
      <c r="HA21" s="296"/>
      <c r="HB21" s="296"/>
      <c r="HC21" s="296"/>
      <c r="HD21" s="296"/>
      <c r="HE21" s="296"/>
      <c r="HF21" s="296"/>
      <c r="HG21" s="296"/>
      <c r="HH21" s="296"/>
      <c r="HI21" s="296"/>
      <c r="HJ21" s="296"/>
      <c r="HK21" s="296"/>
      <c r="HL21" s="296"/>
      <c r="HM21" s="296"/>
      <c r="HN21" s="296"/>
      <c r="HO21" s="296"/>
      <c r="HP21" s="296"/>
      <c r="HQ21" s="296"/>
      <c r="HR21" s="296"/>
      <c r="HS21" s="296"/>
      <c r="HT21" s="296"/>
      <c r="HU21" s="296"/>
      <c r="HV21" s="296"/>
      <c r="HW21" s="296"/>
      <c r="HX21" s="296"/>
      <c r="HY21" s="296"/>
    </row>
    <row r="22" spans="1:255" s="136" customFormat="1">
      <c r="A22" s="371"/>
      <c r="B22" s="370"/>
      <c r="C22" s="763" t="s">
        <v>68</v>
      </c>
      <c r="D22" s="763"/>
      <c r="E22" s="763"/>
      <c r="F22" s="763"/>
      <c r="G22" s="763"/>
      <c r="H22" s="763"/>
      <c r="I22" s="763"/>
      <c r="J22" s="763"/>
      <c r="K22" s="763"/>
      <c r="L22" s="763"/>
      <c r="M22" s="763"/>
      <c r="N22" s="764" t="s">
        <v>67</v>
      </c>
      <c r="O22" s="764"/>
      <c r="P22" s="764"/>
      <c r="Q22" s="764"/>
      <c r="R22" s="764"/>
      <c r="S22" s="764"/>
      <c r="T22" s="764"/>
      <c r="U22" s="764"/>
      <c r="V22" s="764"/>
      <c r="W22" s="764"/>
      <c r="X22" s="764"/>
      <c r="Y22" s="763" t="s">
        <v>68</v>
      </c>
      <c r="Z22" s="763"/>
      <c r="AA22" s="763"/>
      <c r="AB22" s="763"/>
      <c r="AC22" s="763"/>
      <c r="AD22" s="763"/>
      <c r="AE22" s="763"/>
      <c r="AF22" s="763"/>
      <c r="AG22" s="763"/>
      <c r="AH22" s="763"/>
      <c r="AI22" s="763"/>
      <c r="AJ22" s="764" t="s">
        <v>67</v>
      </c>
      <c r="AK22" s="764"/>
      <c r="AL22" s="764"/>
      <c r="AM22" s="764"/>
      <c r="AN22" s="764"/>
      <c r="AO22" s="764"/>
      <c r="AP22" s="764"/>
      <c r="AQ22" s="764"/>
      <c r="AR22" s="764"/>
      <c r="AS22" s="764"/>
      <c r="AT22" s="764"/>
      <c r="AU22" s="763" t="s">
        <v>68</v>
      </c>
      <c r="AV22" s="763"/>
      <c r="AW22" s="763"/>
      <c r="AX22" s="763"/>
      <c r="AY22" s="763"/>
      <c r="AZ22" s="763"/>
      <c r="BA22" s="763"/>
      <c r="BB22" s="763"/>
      <c r="BC22" s="763"/>
      <c r="BD22" s="763"/>
      <c r="BE22" s="763"/>
      <c r="BF22" s="764" t="s">
        <v>67</v>
      </c>
      <c r="BG22" s="764"/>
      <c r="BH22" s="764"/>
      <c r="BI22" s="764"/>
      <c r="BJ22" s="764"/>
      <c r="BK22" s="764"/>
      <c r="BL22" s="764"/>
      <c r="BM22" s="764"/>
      <c r="BN22" s="764"/>
      <c r="BO22" s="764"/>
      <c r="BP22" s="764"/>
      <c r="BQ22" s="763" t="s">
        <v>68</v>
      </c>
      <c r="BR22" s="763"/>
      <c r="BS22" s="763"/>
      <c r="BT22" s="763"/>
      <c r="BU22" s="763"/>
      <c r="BV22" s="763"/>
      <c r="BW22" s="763"/>
      <c r="BX22" s="763"/>
      <c r="BY22" s="763"/>
      <c r="BZ22" s="763"/>
      <c r="CA22" s="763"/>
      <c r="CB22" s="764" t="s">
        <v>67</v>
      </c>
      <c r="CC22" s="764"/>
      <c r="CD22" s="764"/>
      <c r="CE22" s="764"/>
      <c r="CF22" s="764"/>
      <c r="CG22" s="764"/>
      <c r="CH22" s="764"/>
      <c r="CI22" s="764"/>
      <c r="CJ22" s="764"/>
      <c r="CK22" s="764"/>
      <c r="CL22" s="764"/>
      <c r="CM22" s="763" t="s">
        <v>68</v>
      </c>
      <c r="CN22" s="763"/>
      <c r="CO22" s="763"/>
      <c r="CP22" s="763"/>
      <c r="CQ22" s="763"/>
      <c r="CR22" s="763"/>
      <c r="CS22" s="763"/>
      <c r="CT22" s="763"/>
      <c r="CU22" s="763"/>
      <c r="CV22" s="763"/>
      <c r="CW22" s="763"/>
      <c r="CX22" s="764" t="s">
        <v>67</v>
      </c>
      <c r="CY22" s="764"/>
      <c r="CZ22" s="764"/>
      <c r="DA22" s="764"/>
      <c r="DB22" s="764"/>
      <c r="DC22" s="764"/>
      <c r="DD22" s="764"/>
      <c r="DE22" s="764"/>
      <c r="DF22" s="764"/>
      <c r="DG22" s="764"/>
      <c r="DH22" s="764"/>
      <c r="DI22" s="763" t="s">
        <v>68</v>
      </c>
      <c r="DJ22" s="763"/>
      <c r="DK22" s="763"/>
      <c r="DL22" s="763"/>
      <c r="DM22" s="763"/>
      <c r="DN22" s="763"/>
      <c r="DO22" s="763"/>
      <c r="DP22" s="763"/>
      <c r="DQ22" s="763"/>
      <c r="DR22" s="763"/>
      <c r="DS22" s="763"/>
      <c r="DT22" s="764" t="s">
        <v>67</v>
      </c>
      <c r="DU22" s="764"/>
      <c r="DV22" s="764"/>
      <c r="DW22" s="764"/>
      <c r="DX22" s="764"/>
      <c r="DY22" s="764"/>
      <c r="DZ22" s="764"/>
      <c r="EA22" s="764"/>
      <c r="EB22" s="764"/>
      <c r="EC22" s="764"/>
      <c r="ED22" s="764"/>
      <c r="EE22" s="763" t="s">
        <v>68</v>
      </c>
      <c r="EF22" s="763"/>
      <c r="EG22" s="763"/>
      <c r="EH22" s="763"/>
      <c r="EI22" s="763"/>
      <c r="EJ22" s="763"/>
      <c r="EK22" s="763"/>
      <c r="EL22" s="763"/>
      <c r="EM22" s="763"/>
      <c r="EN22" s="763"/>
      <c r="EO22" s="763"/>
      <c r="EP22" s="764" t="s">
        <v>67</v>
      </c>
      <c r="EQ22" s="764"/>
      <c r="ER22" s="764"/>
      <c r="ES22" s="764"/>
      <c r="ET22" s="764"/>
      <c r="EU22" s="764"/>
      <c r="EV22" s="764"/>
      <c r="EW22" s="764"/>
      <c r="EX22" s="764"/>
      <c r="EY22" s="764"/>
      <c r="EZ22" s="764"/>
      <c r="FA22" s="763" t="s">
        <v>68</v>
      </c>
      <c r="FB22" s="763"/>
      <c r="FC22" s="763"/>
      <c r="FD22" s="763"/>
      <c r="FE22" s="763"/>
      <c r="FF22" s="763"/>
      <c r="FG22" s="763"/>
      <c r="FH22" s="763"/>
      <c r="FI22" s="763"/>
      <c r="FJ22" s="763"/>
      <c r="FK22" s="763"/>
      <c r="FL22" s="764" t="s">
        <v>67</v>
      </c>
      <c r="FM22" s="764"/>
      <c r="FN22" s="764"/>
      <c r="FO22" s="764"/>
      <c r="FP22" s="764"/>
      <c r="FQ22" s="764"/>
      <c r="FR22" s="764"/>
      <c r="FS22" s="764"/>
      <c r="FT22" s="764"/>
      <c r="FU22" s="764"/>
      <c r="FV22" s="764"/>
      <c r="FW22" s="767"/>
      <c r="FX22" s="768"/>
      <c r="FY22" s="768"/>
      <c r="FZ22" s="768"/>
      <c r="GA22" s="768"/>
      <c r="GB22" s="768"/>
      <c r="GC22" s="768"/>
      <c r="GD22" s="768"/>
      <c r="GE22" s="768"/>
      <c r="GF22" s="768"/>
      <c r="GG22" s="768"/>
      <c r="GH22" s="768"/>
      <c r="GI22" s="768"/>
      <c r="GJ22" s="768"/>
      <c r="GK22" s="768"/>
      <c r="GL22" s="768"/>
      <c r="GM22" s="768"/>
      <c r="GN22" s="768"/>
      <c r="GO22" s="768"/>
      <c r="GP22" s="768"/>
      <c r="GQ22" s="768"/>
      <c r="GR22" s="768"/>
      <c r="GS22" s="137"/>
      <c r="GT22" s="137"/>
      <c r="GU22" s="137"/>
      <c r="GV22" s="137"/>
      <c r="GW22" s="137"/>
      <c r="GX22" s="137"/>
      <c r="GY22" s="137"/>
      <c r="GZ22" s="137"/>
      <c r="HA22" s="137"/>
      <c r="HB22" s="137"/>
      <c r="HC22" s="137"/>
      <c r="HD22" s="137"/>
      <c r="HE22" s="137"/>
      <c r="HF22" s="137"/>
      <c r="HG22" s="137"/>
      <c r="HH22" s="137"/>
      <c r="HI22" s="137"/>
      <c r="HJ22" s="137"/>
      <c r="HK22" s="137"/>
      <c r="HL22" s="137"/>
      <c r="HM22" s="137"/>
      <c r="HN22" s="137"/>
      <c r="HO22" s="137"/>
      <c r="HP22" s="137"/>
      <c r="HQ22" s="137"/>
      <c r="HR22" s="137"/>
      <c r="HS22" s="137"/>
      <c r="HT22" s="137"/>
      <c r="HU22" s="137"/>
      <c r="HV22" s="137"/>
      <c r="HW22" s="137"/>
      <c r="HX22" s="137"/>
      <c r="HY22" s="137"/>
    </row>
    <row r="23" spans="1:255" ht="17.25" customHeight="1">
      <c r="A23" s="741" t="s">
        <v>357</v>
      </c>
      <c r="B23" s="742"/>
      <c r="C23" s="760">
        <f>+Y23+AU23+BQ23+DI23+EE23+FA23+CM23+FW23</f>
        <v>2966</v>
      </c>
      <c r="D23" s="493"/>
      <c r="E23" s="493"/>
      <c r="F23" s="493"/>
      <c r="G23" s="493"/>
      <c r="H23" s="493"/>
      <c r="I23" s="493"/>
      <c r="J23" s="493"/>
      <c r="K23" s="493"/>
      <c r="L23" s="493"/>
      <c r="M23" s="493"/>
      <c r="N23" s="762">
        <f>C23/12</f>
        <v>247.16666666666666</v>
      </c>
      <c r="O23" s="762"/>
      <c r="P23" s="762"/>
      <c r="Q23" s="762"/>
      <c r="R23" s="762"/>
      <c r="S23" s="762"/>
      <c r="T23" s="762"/>
      <c r="U23" s="762"/>
      <c r="V23" s="762"/>
      <c r="W23" s="762"/>
      <c r="X23" s="762"/>
      <c r="Y23" s="493">
        <v>447</v>
      </c>
      <c r="Z23" s="493"/>
      <c r="AA23" s="493"/>
      <c r="AB23" s="493"/>
      <c r="AC23" s="493"/>
      <c r="AD23" s="493"/>
      <c r="AE23" s="493"/>
      <c r="AF23" s="493"/>
      <c r="AG23" s="493"/>
      <c r="AH23" s="493"/>
      <c r="AI23" s="493"/>
      <c r="AJ23" s="762">
        <f>Y23/12</f>
        <v>37.25</v>
      </c>
      <c r="AK23" s="762"/>
      <c r="AL23" s="762"/>
      <c r="AM23" s="762"/>
      <c r="AN23" s="762"/>
      <c r="AO23" s="762"/>
      <c r="AP23" s="762"/>
      <c r="AQ23" s="762"/>
      <c r="AR23" s="762"/>
      <c r="AS23" s="762"/>
      <c r="AT23" s="762"/>
      <c r="AU23" s="493">
        <v>350</v>
      </c>
      <c r="AV23" s="493"/>
      <c r="AW23" s="493"/>
      <c r="AX23" s="493"/>
      <c r="AY23" s="493"/>
      <c r="AZ23" s="493"/>
      <c r="BA23" s="493"/>
      <c r="BB23" s="493"/>
      <c r="BC23" s="493"/>
      <c r="BD23" s="493"/>
      <c r="BE23" s="493"/>
      <c r="BF23" s="762">
        <f>AU23/12</f>
        <v>29.166666666666668</v>
      </c>
      <c r="BG23" s="762"/>
      <c r="BH23" s="762"/>
      <c r="BI23" s="762"/>
      <c r="BJ23" s="762"/>
      <c r="BK23" s="762"/>
      <c r="BL23" s="762"/>
      <c r="BM23" s="762"/>
      <c r="BN23" s="762"/>
      <c r="BO23" s="762"/>
      <c r="BP23" s="762"/>
      <c r="BQ23" s="493">
        <v>565</v>
      </c>
      <c r="BR23" s="493"/>
      <c r="BS23" s="493"/>
      <c r="BT23" s="493"/>
      <c r="BU23" s="493"/>
      <c r="BV23" s="493"/>
      <c r="BW23" s="493"/>
      <c r="BX23" s="493"/>
      <c r="BY23" s="493"/>
      <c r="BZ23" s="493"/>
      <c r="CA23" s="493"/>
      <c r="CB23" s="762">
        <f>BQ23/12</f>
        <v>47.083333333333336</v>
      </c>
      <c r="CC23" s="762"/>
      <c r="CD23" s="762"/>
      <c r="CE23" s="762"/>
      <c r="CF23" s="762"/>
      <c r="CG23" s="762"/>
      <c r="CH23" s="762"/>
      <c r="CI23" s="762"/>
      <c r="CJ23" s="762"/>
      <c r="CK23" s="762"/>
      <c r="CL23" s="762"/>
      <c r="CM23" s="493">
        <v>638</v>
      </c>
      <c r="CN23" s="493"/>
      <c r="CO23" s="493"/>
      <c r="CP23" s="493"/>
      <c r="CQ23" s="493"/>
      <c r="CR23" s="493"/>
      <c r="CS23" s="493"/>
      <c r="CT23" s="493"/>
      <c r="CU23" s="493"/>
      <c r="CV23" s="493"/>
      <c r="CW23" s="493"/>
      <c r="CX23" s="762">
        <f>CM23/12</f>
        <v>53.166666666666664</v>
      </c>
      <c r="CY23" s="762"/>
      <c r="CZ23" s="762"/>
      <c r="DA23" s="762"/>
      <c r="DB23" s="762"/>
      <c r="DC23" s="762"/>
      <c r="DD23" s="762"/>
      <c r="DE23" s="762"/>
      <c r="DF23" s="762"/>
      <c r="DG23" s="762"/>
      <c r="DH23" s="762"/>
      <c r="DI23" s="493">
        <v>516</v>
      </c>
      <c r="DJ23" s="493"/>
      <c r="DK23" s="493"/>
      <c r="DL23" s="493"/>
      <c r="DM23" s="493"/>
      <c r="DN23" s="493"/>
      <c r="DO23" s="493"/>
      <c r="DP23" s="493"/>
      <c r="DQ23" s="493"/>
      <c r="DR23" s="493"/>
      <c r="DS23" s="493"/>
      <c r="DT23" s="758">
        <f>DI23/12</f>
        <v>43</v>
      </c>
      <c r="DU23" s="758"/>
      <c r="DV23" s="758"/>
      <c r="DW23" s="758"/>
      <c r="DX23" s="758"/>
      <c r="DY23" s="758"/>
      <c r="DZ23" s="758"/>
      <c r="EA23" s="758"/>
      <c r="EB23" s="758"/>
      <c r="EC23" s="758"/>
      <c r="ED23" s="758"/>
      <c r="EE23" s="493">
        <v>189</v>
      </c>
      <c r="EF23" s="493"/>
      <c r="EG23" s="493"/>
      <c r="EH23" s="493"/>
      <c r="EI23" s="493"/>
      <c r="EJ23" s="493"/>
      <c r="EK23" s="493"/>
      <c r="EL23" s="493"/>
      <c r="EM23" s="493"/>
      <c r="EN23" s="493"/>
      <c r="EO23" s="493"/>
      <c r="EP23" s="758">
        <f>EE23/12</f>
        <v>15.75</v>
      </c>
      <c r="EQ23" s="758"/>
      <c r="ER23" s="758"/>
      <c r="ES23" s="758"/>
      <c r="ET23" s="758"/>
      <c r="EU23" s="758"/>
      <c r="EV23" s="758"/>
      <c r="EW23" s="758"/>
      <c r="EX23" s="758"/>
      <c r="EY23" s="758"/>
      <c r="EZ23" s="758"/>
      <c r="FA23" s="493">
        <v>261</v>
      </c>
      <c r="FB23" s="493"/>
      <c r="FC23" s="493"/>
      <c r="FD23" s="493"/>
      <c r="FE23" s="493"/>
      <c r="FF23" s="493"/>
      <c r="FG23" s="493"/>
      <c r="FH23" s="493"/>
      <c r="FI23" s="493"/>
      <c r="FJ23" s="493"/>
      <c r="FK23" s="493"/>
      <c r="FL23" s="759">
        <f>FA23/12</f>
        <v>21.75</v>
      </c>
      <c r="FM23" s="759"/>
      <c r="FN23" s="759"/>
      <c r="FO23" s="759"/>
      <c r="FP23" s="759"/>
      <c r="FQ23" s="759"/>
      <c r="FR23" s="759"/>
      <c r="FS23" s="759"/>
      <c r="FT23" s="759"/>
      <c r="FU23" s="759"/>
      <c r="FV23" s="759"/>
      <c r="FW23" s="767"/>
      <c r="FX23" s="768"/>
      <c r="FY23" s="768"/>
      <c r="FZ23" s="768"/>
      <c r="GA23" s="768"/>
      <c r="GB23" s="768"/>
      <c r="GC23" s="768"/>
      <c r="GD23" s="768"/>
      <c r="GE23" s="768"/>
      <c r="GF23" s="768"/>
      <c r="GG23" s="768"/>
      <c r="GH23" s="768"/>
      <c r="GI23" s="768"/>
      <c r="GJ23" s="768"/>
      <c r="GK23" s="768"/>
      <c r="GL23" s="768"/>
      <c r="GM23" s="768"/>
      <c r="GN23" s="768"/>
      <c r="GO23" s="768"/>
      <c r="GP23" s="768"/>
      <c r="GQ23" s="768"/>
      <c r="GR23" s="768"/>
      <c r="GS23" s="296"/>
      <c r="GT23" s="296"/>
      <c r="GU23" s="296"/>
      <c r="GV23" s="296"/>
      <c r="GW23" s="296"/>
      <c r="GX23" s="296"/>
      <c r="GY23" s="296"/>
      <c r="GZ23" s="296"/>
      <c r="HA23" s="296"/>
      <c r="HB23" s="296"/>
      <c r="HC23" s="296"/>
      <c r="HD23" s="296"/>
      <c r="HE23" s="296"/>
      <c r="HF23" s="296"/>
      <c r="HG23" s="296"/>
      <c r="HH23" s="296"/>
      <c r="HI23" s="296"/>
      <c r="HJ23" s="296"/>
      <c r="HK23" s="296"/>
      <c r="HL23" s="296"/>
      <c r="HM23" s="296"/>
      <c r="HN23" s="296"/>
      <c r="HO23" s="296"/>
      <c r="HP23" s="296"/>
      <c r="HQ23" s="296"/>
      <c r="HR23" s="296"/>
      <c r="HS23" s="296"/>
      <c r="HT23" s="296"/>
      <c r="HU23" s="296"/>
      <c r="HV23" s="296"/>
      <c r="HW23" s="296"/>
      <c r="HX23" s="296"/>
      <c r="HY23" s="296"/>
    </row>
    <row r="24" spans="1:255" ht="17.25" customHeight="1">
      <c r="A24" s="736" t="s">
        <v>356</v>
      </c>
      <c r="B24" s="737"/>
      <c r="C24" s="760">
        <f>+Y24+AU24+BQ24+DI24+EE24+FA24+CM24+FW24</f>
        <v>2917</v>
      </c>
      <c r="D24" s="493"/>
      <c r="E24" s="493"/>
      <c r="F24" s="493"/>
      <c r="G24" s="493"/>
      <c r="H24" s="493"/>
      <c r="I24" s="493"/>
      <c r="J24" s="493"/>
      <c r="K24" s="493"/>
      <c r="L24" s="493"/>
      <c r="M24" s="493"/>
      <c r="N24" s="762">
        <f>C24/12</f>
        <v>243.08333333333334</v>
      </c>
      <c r="O24" s="762"/>
      <c r="P24" s="762"/>
      <c r="Q24" s="762"/>
      <c r="R24" s="762"/>
      <c r="S24" s="762"/>
      <c r="T24" s="762"/>
      <c r="U24" s="762"/>
      <c r="V24" s="762"/>
      <c r="W24" s="762"/>
      <c r="X24" s="762"/>
      <c r="Y24" s="493">
        <v>453</v>
      </c>
      <c r="Z24" s="493"/>
      <c r="AA24" s="493"/>
      <c r="AB24" s="493"/>
      <c r="AC24" s="493"/>
      <c r="AD24" s="493"/>
      <c r="AE24" s="493"/>
      <c r="AF24" s="493"/>
      <c r="AG24" s="493"/>
      <c r="AH24" s="493"/>
      <c r="AI24" s="493"/>
      <c r="AJ24" s="762">
        <f>Y24/12</f>
        <v>37.75</v>
      </c>
      <c r="AK24" s="762"/>
      <c r="AL24" s="762"/>
      <c r="AM24" s="762"/>
      <c r="AN24" s="762"/>
      <c r="AO24" s="762"/>
      <c r="AP24" s="762"/>
      <c r="AQ24" s="762"/>
      <c r="AR24" s="762"/>
      <c r="AS24" s="762"/>
      <c r="AT24" s="762"/>
      <c r="AU24" s="493">
        <v>354</v>
      </c>
      <c r="AV24" s="493"/>
      <c r="AW24" s="493"/>
      <c r="AX24" s="493"/>
      <c r="AY24" s="493"/>
      <c r="AZ24" s="493"/>
      <c r="BA24" s="493"/>
      <c r="BB24" s="493"/>
      <c r="BC24" s="493"/>
      <c r="BD24" s="493"/>
      <c r="BE24" s="493"/>
      <c r="BF24" s="762">
        <f>AU24/12</f>
        <v>29.5</v>
      </c>
      <c r="BG24" s="762"/>
      <c r="BH24" s="762"/>
      <c r="BI24" s="762"/>
      <c r="BJ24" s="762"/>
      <c r="BK24" s="762"/>
      <c r="BL24" s="762"/>
      <c r="BM24" s="762"/>
      <c r="BN24" s="762"/>
      <c r="BO24" s="762"/>
      <c r="BP24" s="762"/>
      <c r="BQ24" s="761">
        <v>476</v>
      </c>
      <c r="BR24" s="761"/>
      <c r="BS24" s="761"/>
      <c r="BT24" s="761"/>
      <c r="BU24" s="761"/>
      <c r="BV24" s="761"/>
      <c r="BW24" s="761"/>
      <c r="BX24" s="761"/>
      <c r="BY24" s="761"/>
      <c r="BZ24" s="761"/>
      <c r="CA24" s="761"/>
      <c r="CB24" s="762">
        <f>BQ24/12</f>
        <v>39.666666666666664</v>
      </c>
      <c r="CC24" s="762"/>
      <c r="CD24" s="762"/>
      <c r="CE24" s="762"/>
      <c r="CF24" s="762"/>
      <c r="CG24" s="762"/>
      <c r="CH24" s="762"/>
      <c r="CI24" s="762"/>
      <c r="CJ24" s="762"/>
      <c r="CK24" s="762"/>
      <c r="CL24" s="762"/>
      <c r="CM24" s="761">
        <v>679</v>
      </c>
      <c r="CN24" s="761"/>
      <c r="CO24" s="761"/>
      <c r="CP24" s="761"/>
      <c r="CQ24" s="761"/>
      <c r="CR24" s="761"/>
      <c r="CS24" s="761"/>
      <c r="CT24" s="761"/>
      <c r="CU24" s="761"/>
      <c r="CV24" s="761"/>
      <c r="CW24" s="761"/>
      <c r="CX24" s="762">
        <f>CM24/12</f>
        <v>56.583333333333336</v>
      </c>
      <c r="CY24" s="762"/>
      <c r="CZ24" s="762"/>
      <c r="DA24" s="762"/>
      <c r="DB24" s="762"/>
      <c r="DC24" s="762"/>
      <c r="DD24" s="762"/>
      <c r="DE24" s="762"/>
      <c r="DF24" s="762"/>
      <c r="DG24" s="762"/>
      <c r="DH24" s="762"/>
      <c r="DI24" s="493">
        <v>517</v>
      </c>
      <c r="DJ24" s="493"/>
      <c r="DK24" s="493"/>
      <c r="DL24" s="493"/>
      <c r="DM24" s="493"/>
      <c r="DN24" s="493"/>
      <c r="DO24" s="493"/>
      <c r="DP24" s="493"/>
      <c r="DQ24" s="493"/>
      <c r="DR24" s="493"/>
      <c r="DS24" s="493"/>
      <c r="DT24" s="758">
        <f>DI24/12</f>
        <v>43.083333333333336</v>
      </c>
      <c r="DU24" s="758"/>
      <c r="DV24" s="758"/>
      <c r="DW24" s="758"/>
      <c r="DX24" s="758"/>
      <c r="DY24" s="758"/>
      <c r="DZ24" s="758"/>
      <c r="EA24" s="758"/>
      <c r="EB24" s="758"/>
      <c r="EC24" s="758"/>
      <c r="ED24" s="758"/>
      <c r="EE24" s="493">
        <v>230</v>
      </c>
      <c r="EF24" s="493"/>
      <c r="EG24" s="493"/>
      <c r="EH24" s="493"/>
      <c r="EI24" s="493"/>
      <c r="EJ24" s="493"/>
      <c r="EK24" s="493"/>
      <c r="EL24" s="493"/>
      <c r="EM24" s="493"/>
      <c r="EN24" s="493"/>
      <c r="EO24" s="493"/>
      <c r="EP24" s="758">
        <f>EE24/12</f>
        <v>19.166666666666668</v>
      </c>
      <c r="EQ24" s="758"/>
      <c r="ER24" s="758"/>
      <c r="ES24" s="758"/>
      <c r="ET24" s="758"/>
      <c r="EU24" s="758"/>
      <c r="EV24" s="758"/>
      <c r="EW24" s="758"/>
      <c r="EX24" s="758"/>
      <c r="EY24" s="758"/>
      <c r="EZ24" s="758"/>
      <c r="FA24" s="493">
        <v>208</v>
      </c>
      <c r="FB24" s="493"/>
      <c r="FC24" s="493"/>
      <c r="FD24" s="493"/>
      <c r="FE24" s="493"/>
      <c r="FF24" s="493"/>
      <c r="FG24" s="493"/>
      <c r="FH24" s="493"/>
      <c r="FI24" s="493"/>
      <c r="FJ24" s="493"/>
      <c r="FK24" s="493"/>
      <c r="FL24" s="759">
        <f>FA24/12</f>
        <v>17.333333333333332</v>
      </c>
      <c r="FM24" s="759"/>
      <c r="FN24" s="759"/>
      <c r="FO24" s="759"/>
      <c r="FP24" s="759"/>
      <c r="FQ24" s="759"/>
      <c r="FR24" s="759"/>
      <c r="FS24" s="759"/>
      <c r="FT24" s="759"/>
      <c r="FU24" s="759"/>
      <c r="FV24" s="759"/>
      <c r="FW24" s="767"/>
      <c r="FX24" s="768"/>
      <c r="FY24" s="768"/>
      <c r="FZ24" s="768"/>
      <c r="GA24" s="768"/>
      <c r="GB24" s="768"/>
      <c r="GC24" s="768"/>
      <c r="GD24" s="768"/>
      <c r="GE24" s="768"/>
      <c r="GF24" s="768"/>
      <c r="GG24" s="768"/>
      <c r="GH24" s="768"/>
      <c r="GI24" s="768"/>
      <c r="GJ24" s="768"/>
      <c r="GK24" s="768"/>
      <c r="GL24" s="768"/>
      <c r="GM24" s="768"/>
      <c r="GN24" s="768"/>
      <c r="GO24" s="768"/>
      <c r="GP24" s="768"/>
      <c r="GQ24" s="768"/>
      <c r="GR24" s="768"/>
      <c r="GS24" s="296"/>
      <c r="GT24" s="296"/>
      <c r="GU24" s="296"/>
      <c r="GV24" s="296"/>
      <c r="GW24" s="296"/>
      <c r="GX24" s="296"/>
      <c r="GY24" s="296"/>
      <c r="GZ24" s="296"/>
      <c r="HA24" s="296"/>
      <c r="HB24" s="296"/>
      <c r="HC24" s="296"/>
      <c r="HD24" s="296"/>
      <c r="HE24" s="296"/>
      <c r="HF24" s="296"/>
      <c r="HG24" s="296"/>
      <c r="HH24" s="296"/>
      <c r="HI24" s="296"/>
      <c r="HJ24" s="296"/>
      <c r="HK24" s="296"/>
      <c r="HL24" s="296"/>
      <c r="HM24" s="296"/>
      <c r="HN24" s="296"/>
      <c r="HO24" s="296"/>
      <c r="HP24" s="296"/>
      <c r="HQ24" s="296"/>
      <c r="HR24" s="296"/>
      <c r="HS24" s="296"/>
      <c r="HT24" s="296"/>
      <c r="HU24" s="296"/>
      <c r="HV24" s="296"/>
      <c r="HW24" s="296"/>
      <c r="HX24" s="296"/>
      <c r="HY24" s="296"/>
    </row>
    <row r="25" spans="1:255" ht="17.25" customHeight="1" thickBot="1">
      <c r="A25" s="730" t="s">
        <v>387</v>
      </c>
      <c r="B25" s="731"/>
      <c r="C25" s="760">
        <f>+Y25+AU25+BQ25+DI25+EE25+FA25+CM25+FW25</f>
        <v>3147</v>
      </c>
      <c r="D25" s="493"/>
      <c r="E25" s="493"/>
      <c r="F25" s="493"/>
      <c r="G25" s="493"/>
      <c r="H25" s="493"/>
      <c r="I25" s="493"/>
      <c r="J25" s="493"/>
      <c r="K25" s="493"/>
      <c r="L25" s="493"/>
      <c r="M25" s="493"/>
      <c r="N25" s="756">
        <f>C25/12</f>
        <v>262.25</v>
      </c>
      <c r="O25" s="756"/>
      <c r="P25" s="756"/>
      <c r="Q25" s="756"/>
      <c r="R25" s="756"/>
      <c r="S25" s="756"/>
      <c r="T25" s="756"/>
      <c r="U25" s="756"/>
      <c r="V25" s="756"/>
      <c r="W25" s="756"/>
      <c r="X25" s="756"/>
      <c r="Y25" s="753">
        <f>143+135+9+216+50+40</f>
        <v>593</v>
      </c>
      <c r="Z25" s="753"/>
      <c r="AA25" s="753"/>
      <c r="AB25" s="753"/>
      <c r="AC25" s="753"/>
      <c r="AD25" s="753"/>
      <c r="AE25" s="753"/>
      <c r="AF25" s="753"/>
      <c r="AG25" s="753"/>
      <c r="AH25" s="753"/>
      <c r="AI25" s="753"/>
      <c r="AJ25" s="756">
        <f>Y25/12</f>
        <v>49.416666666666664</v>
      </c>
      <c r="AK25" s="756"/>
      <c r="AL25" s="756"/>
      <c r="AM25" s="756"/>
      <c r="AN25" s="756"/>
      <c r="AO25" s="756"/>
      <c r="AP25" s="756"/>
      <c r="AQ25" s="756"/>
      <c r="AR25" s="756"/>
      <c r="AS25" s="756"/>
      <c r="AT25" s="756"/>
      <c r="AU25" s="753">
        <v>377</v>
      </c>
      <c r="AV25" s="753"/>
      <c r="AW25" s="753"/>
      <c r="AX25" s="753"/>
      <c r="AY25" s="753"/>
      <c r="AZ25" s="753"/>
      <c r="BA25" s="753"/>
      <c r="BB25" s="753"/>
      <c r="BC25" s="753"/>
      <c r="BD25" s="753"/>
      <c r="BE25" s="753"/>
      <c r="BF25" s="756">
        <f>AU25/12</f>
        <v>31.416666666666668</v>
      </c>
      <c r="BG25" s="756"/>
      <c r="BH25" s="756"/>
      <c r="BI25" s="756"/>
      <c r="BJ25" s="756"/>
      <c r="BK25" s="756"/>
      <c r="BL25" s="756"/>
      <c r="BM25" s="756"/>
      <c r="BN25" s="756"/>
      <c r="BO25" s="756"/>
      <c r="BP25" s="756"/>
      <c r="BQ25" s="757">
        <v>505</v>
      </c>
      <c r="BR25" s="757"/>
      <c r="BS25" s="757"/>
      <c r="BT25" s="757"/>
      <c r="BU25" s="757"/>
      <c r="BV25" s="757"/>
      <c r="BW25" s="757"/>
      <c r="BX25" s="757"/>
      <c r="BY25" s="757"/>
      <c r="BZ25" s="757"/>
      <c r="CA25" s="757"/>
      <c r="CB25" s="756">
        <f>BQ25/12</f>
        <v>42.083333333333336</v>
      </c>
      <c r="CC25" s="756"/>
      <c r="CD25" s="756"/>
      <c r="CE25" s="756"/>
      <c r="CF25" s="756"/>
      <c r="CG25" s="756"/>
      <c r="CH25" s="756"/>
      <c r="CI25" s="756"/>
      <c r="CJ25" s="756"/>
      <c r="CK25" s="756"/>
      <c r="CL25" s="756"/>
      <c r="CM25" s="757">
        <v>757</v>
      </c>
      <c r="CN25" s="757"/>
      <c r="CO25" s="757"/>
      <c r="CP25" s="757"/>
      <c r="CQ25" s="757"/>
      <c r="CR25" s="757"/>
      <c r="CS25" s="757"/>
      <c r="CT25" s="757"/>
      <c r="CU25" s="757"/>
      <c r="CV25" s="757"/>
      <c r="CW25" s="757"/>
      <c r="CX25" s="756">
        <f>CM25/12</f>
        <v>63.083333333333336</v>
      </c>
      <c r="CY25" s="756"/>
      <c r="CZ25" s="756"/>
      <c r="DA25" s="756"/>
      <c r="DB25" s="756"/>
      <c r="DC25" s="756"/>
      <c r="DD25" s="756"/>
      <c r="DE25" s="756"/>
      <c r="DF25" s="756"/>
      <c r="DG25" s="756"/>
      <c r="DH25" s="756"/>
      <c r="DI25" s="753">
        <v>526</v>
      </c>
      <c r="DJ25" s="753"/>
      <c r="DK25" s="753"/>
      <c r="DL25" s="753"/>
      <c r="DM25" s="753"/>
      <c r="DN25" s="753"/>
      <c r="DO25" s="753"/>
      <c r="DP25" s="753"/>
      <c r="DQ25" s="753"/>
      <c r="DR25" s="753"/>
      <c r="DS25" s="753"/>
      <c r="DT25" s="752">
        <f>DI25/12</f>
        <v>43.833333333333336</v>
      </c>
      <c r="DU25" s="752"/>
      <c r="DV25" s="752"/>
      <c r="DW25" s="752"/>
      <c r="DX25" s="752"/>
      <c r="DY25" s="752"/>
      <c r="DZ25" s="752"/>
      <c r="EA25" s="752"/>
      <c r="EB25" s="752"/>
      <c r="EC25" s="752"/>
      <c r="ED25" s="752"/>
      <c r="EE25" s="753">
        <v>197</v>
      </c>
      <c r="EF25" s="753"/>
      <c r="EG25" s="753"/>
      <c r="EH25" s="753"/>
      <c r="EI25" s="753"/>
      <c r="EJ25" s="753"/>
      <c r="EK25" s="753"/>
      <c r="EL25" s="753"/>
      <c r="EM25" s="753"/>
      <c r="EN25" s="753"/>
      <c r="EO25" s="753"/>
      <c r="EP25" s="752">
        <f>EE25/12</f>
        <v>16.416666666666668</v>
      </c>
      <c r="EQ25" s="752"/>
      <c r="ER25" s="752"/>
      <c r="ES25" s="752"/>
      <c r="ET25" s="752"/>
      <c r="EU25" s="752"/>
      <c r="EV25" s="752"/>
      <c r="EW25" s="752"/>
      <c r="EX25" s="752"/>
      <c r="EY25" s="752"/>
      <c r="EZ25" s="752"/>
      <c r="FA25" s="753">
        <v>192</v>
      </c>
      <c r="FB25" s="753"/>
      <c r="FC25" s="753"/>
      <c r="FD25" s="753"/>
      <c r="FE25" s="753"/>
      <c r="FF25" s="753"/>
      <c r="FG25" s="753"/>
      <c r="FH25" s="753"/>
      <c r="FI25" s="753"/>
      <c r="FJ25" s="753"/>
      <c r="FK25" s="753"/>
      <c r="FL25" s="754">
        <f>FA25/12</f>
        <v>16</v>
      </c>
      <c r="FM25" s="754"/>
      <c r="FN25" s="754"/>
      <c r="FO25" s="754"/>
      <c r="FP25" s="754"/>
      <c r="FQ25" s="754"/>
      <c r="FR25" s="754"/>
      <c r="FS25" s="754"/>
      <c r="FT25" s="754"/>
      <c r="FU25" s="754"/>
      <c r="FV25" s="754"/>
      <c r="FW25" s="769"/>
      <c r="FX25" s="770"/>
      <c r="FY25" s="770"/>
      <c r="FZ25" s="770"/>
      <c r="GA25" s="770"/>
      <c r="GB25" s="770"/>
      <c r="GC25" s="770"/>
      <c r="GD25" s="770"/>
      <c r="GE25" s="770"/>
      <c r="GF25" s="770"/>
      <c r="GG25" s="770"/>
      <c r="GH25" s="770"/>
      <c r="GI25" s="770"/>
      <c r="GJ25" s="770"/>
      <c r="GK25" s="770"/>
      <c r="GL25" s="770"/>
      <c r="GM25" s="770"/>
      <c r="GN25" s="770"/>
      <c r="GO25" s="770"/>
      <c r="GP25" s="770"/>
      <c r="GQ25" s="770"/>
      <c r="GR25" s="770"/>
      <c r="GS25" s="296"/>
      <c r="GT25" s="296"/>
      <c r="GU25" s="296"/>
      <c r="GV25" s="296"/>
      <c r="GW25" s="296"/>
      <c r="GX25" s="296"/>
      <c r="GY25" s="296"/>
      <c r="GZ25" s="296"/>
      <c r="HA25" s="296"/>
      <c r="HB25" s="296"/>
      <c r="HC25" s="296"/>
      <c r="HD25" s="296"/>
      <c r="HE25" s="296"/>
      <c r="HF25" s="296"/>
      <c r="HG25" s="296"/>
      <c r="HH25" s="296"/>
      <c r="HI25" s="296"/>
      <c r="HJ25" s="296"/>
      <c r="HK25" s="296"/>
      <c r="HL25" s="296"/>
      <c r="HM25" s="296"/>
      <c r="HN25" s="296"/>
      <c r="HO25" s="296"/>
      <c r="HP25" s="296"/>
      <c r="HQ25" s="296"/>
      <c r="HR25" s="296"/>
      <c r="HS25" s="296"/>
      <c r="HT25" s="296"/>
      <c r="HU25" s="296"/>
      <c r="HV25" s="296"/>
      <c r="HW25" s="296"/>
      <c r="HX25" s="296"/>
      <c r="HY25" s="296"/>
    </row>
    <row r="26" spans="1:255" ht="7.5" customHeight="1">
      <c r="A26" s="755"/>
      <c r="B26" s="755"/>
      <c r="C26" s="755"/>
      <c r="D26" s="755"/>
      <c r="E26" s="755"/>
      <c r="F26" s="755"/>
      <c r="G26" s="755"/>
      <c r="H26" s="755"/>
      <c r="I26" s="755"/>
      <c r="J26" s="755"/>
      <c r="K26" s="755"/>
      <c r="L26" s="755"/>
      <c r="M26" s="755"/>
      <c r="N26" s="755"/>
      <c r="O26" s="755"/>
      <c r="P26" s="755"/>
      <c r="Q26" s="755"/>
      <c r="R26" s="755"/>
      <c r="S26" s="755"/>
      <c r="T26" s="755"/>
      <c r="U26" s="755"/>
      <c r="V26" s="755"/>
      <c r="W26" s="755"/>
      <c r="X26" s="755"/>
      <c r="Y26" s="755"/>
      <c r="Z26" s="755"/>
      <c r="AA26" s="755"/>
      <c r="AB26" s="755"/>
      <c r="AC26" s="755"/>
      <c r="AD26" s="755"/>
      <c r="AE26" s="755"/>
      <c r="AF26" s="755"/>
      <c r="AG26" s="755"/>
      <c r="AH26" s="755"/>
      <c r="AI26" s="755"/>
      <c r="AJ26" s="755"/>
      <c r="AK26" s="755"/>
      <c r="AL26" s="755"/>
      <c r="AM26" s="755"/>
      <c r="AN26" s="755"/>
      <c r="AO26" s="755"/>
      <c r="AP26" s="755"/>
      <c r="AQ26" s="755"/>
      <c r="AR26" s="755"/>
      <c r="AS26" s="755"/>
      <c r="AT26" s="755"/>
      <c r="AU26" s="755"/>
      <c r="AV26" s="755"/>
      <c r="AW26" s="755"/>
      <c r="AX26" s="755"/>
      <c r="AY26" s="755"/>
      <c r="AZ26" s="755"/>
      <c r="BA26" s="755"/>
      <c r="BB26" s="755"/>
      <c r="BC26" s="755"/>
      <c r="BD26" s="755"/>
      <c r="BE26" s="755"/>
      <c r="BF26" s="755"/>
      <c r="BG26" s="755"/>
      <c r="BH26" s="755"/>
      <c r="BI26" s="755"/>
      <c r="BJ26" s="755"/>
      <c r="BK26" s="755"/>
      <c r="BL26" s="755"/>
      <c r="BM26" s="755"/>
      <c r="BN26" s="755"/>
      <c r="BO26" s="755"/>
      <c r="BP26" s="755"/>
      <c r="BQ26" s="755"/>
      <c r="BR26" s="755"/>
      <c r="BS26" s="755"/>
      <c r="BT26" s="755"/>
      <c r="BU26" s="755"/>
      <c r="BV26" s="755"/>
      <c r="BW26" s="755"/>
      <c r="BX26" s="755"/>
      <c r="BY26" s="755"/>
      <c r="BZ26" s="755"/>
      <c r="CA26" s="755"/>
      <c r="CB26" s="755"/>
      <c r="CC26" s="755"/>
      <c r="CD26" s="755"/>
      <c r="CE26" s="755"/>
      <c r="CF26" s="755"/>
      <c r="CG26" s="755"/>
      <c r="CH26" s="401"/>
      <c r="CI26" s="401"/>
      <c r="CJ26" s="401"/>
      <c r="CK26" s="401"/>
      <c r="CL26" s="401"/>
      <c r="CM26" s="401"/>
      <c r="CN26" s="401"/>
      <c r="CO26" s="401"/>
      <c r="CP26" s="401"/>
      <c r="CQ26" s="401"/>
      <c r="CR26" s="401"/>
      <c r="CS26" s="401"/>
      <c r="CT26" s="401"/>
      <c r="CU26" s="401"/>
      <c r="CV26" s="401"/>
      <c r="CW26" s="401"/>
      <c r="CX26" s="401"/>
      <c r="CY26" s="401"/>
      <c r="CZ26" s="401"/>
      <c r="DA26" s="401"/>
      <c r="DB26" s="401"/>
      <c r="DC26" s="401"/>
      <c r="DD26" s="401"/>
      <c r="DE26" s="401"/>
      <c r="DF26" s="401"/>
      <c r="DG26" s="401"/>
      <c r="DH26" s="401"/>
      <c r="DI26" s="401"/>
      <c r="DJ26" s="401"/>
      <c r="DK26" s="401"/>
      <c r="DL26" s="401"/>
      <c r="DM26" s="401"/>
      <c r="DN26" s="401"/>
      <c r="DO26" s="401"/>
      <c r="DP26" s="401"/>
      <c r="DQ26" s="401"/>
      <c r="DR26" s="401"/>
      <c r="DS26" s="401"/>
      <c r="DT26" s="401"/>
      <c r="DU26" s="401"/>
      <c r="DV26" s="401"/>
      <c r="DW26" s="401"/>
      <c r="DX26" s="401"/>
      <c r="DY26" s="401"/>
      <c r="DZ26" s="401"/>
      <c r="EA26" s="401"/>
      <c r="EB26" s="401"/>
      <c r="EC26" s="401"/>
      <c r="ED26" s="401"/>
      <c r="EE26" s="401"/>
      <c r="EF26" s="401"/>
      <c r="EG26" s="401"/>
      <c r="EH26" s="576"/>
      <c r="EI26" s="576"/>
      <c r="EJ26" s="576"/>
      <c r="EK26" s="576"/>
      <c r="EL26" s="576"/>
      <c r="EM26" s="576"/>
      <c r="EN26" s="576"/>
      <c r="EO26" s="576"/>
      <c r="EP26" s="576"/>
      <c r="EQ26" s="576"/>
      <c r="ER26" s="576"/>
      <c r="ES26" s="576"/>
      <c r="ET26" s="576"/>
      <c r="EU26" s="576"/>
      <c r="EV26" s="576"/>
      <c r="EW26" s="576"/>
      <c r="EX26" s="576"/>
      <c r="EY26" s="576"/>
      <c r="EZ26" s="576"/>
      <c r="FA26" s="576"/>
      <c r="FB26" s="576"/>
      <c r="FC26" s="576"/>
      <c r="FD26" s="576"/>
      <c r="FE26" s="576"/>
      <c r="FF26" s="576"/>
      <c r="FG26" s="576"/>
      <c r="FH26" s="576"/>
      <c r="FI26" s="576"/>
      <c r="FJ26" s="576"/>
      <c r="FK26" s="576"/>
      <c r="FL26" s="576"/>
      <c r="FM26" s="576"/>
      <c r="FN26" s="576"/>
      <c r="FO26" s="576"/>
      <c r="FP26" s="576"/>
      <c r="FQ26" s="576"/>
      <c r="FR26" s="576"/>
      <c r="FS26" s="576"/>
      <c r="FT26" s="576"/>
      <c r="FU26" s="576"/>
      <c r="FV26" s="576"/>
      <c r="FW26" s="576"/>
      <c r="FX26" s="576"/>
      <c r="FY26" s="576"/>
      <c r="FZ26" s="576"/>
      <c r="GA26" s="576"/>
      <c r="GB26" s="576"/>
      <c r="GC26" s="576"/>
      <c r="GD26" s="576"/>
      <c r="GE26" s="576"/>
      <c r="GF26" s="576"/>
      <c r="GG26" s="576"/>
      <c r="GH26" s="576"/>
      <c r="GI26" s="576"/>
      <c r="GJ26" s="576"/>
      <c r="GK26" s="576"/>
      <c r="GL26" s="576"/>
      <c r="GM26" s="576"/>
      <c r="GN26" s="576"/>
      <c r="GO26" s="576"/>
      <c r="GP26" s="576"/>
      <c r="GQ26" s="576"/>
      <c r="GR26" s="576"/>
      <c r="GS26" s="30"/>
      <c r="GT26" s="30"/>
      <c r="GU26" s="30"/>
      <c r="GV26" s="30"/>
      <c r="GW26" s="30"/>
      <c r="GX26" s="30"/>
      <c r="GY26" s="30"/>
      <c r="GZ26" s="30"/>
      <c r="HA26" s="30"/>
      <c r="HB26" s="30"/>
      <c r="HC26" s="30"/>
      <c r="HD26" s="30"/>
      <c r="HE26" s="30"/>
      <c r="HF26" s="30"/>
      <c r="HG26" s="30"/>
      <c r="HH26" s="30"/>
      <c r="HI26" s="30"/>
      <c r="HJ26" s="30"/>
      <c r="HK26" s="30"/>
      <c r="HL26" s="30"/>
      <c r="HM26" s="30"/>
      <c r="HN26" s="30"/>
      <c r="HO26" s="30"/>
      <c r="HP26" s="30"/>
      <c r="HQ26" s="30"/>
      <c r="HR26" s="30"/>
      <c r="HS26" s="30"/>
      <c r="HT26" s="30"/>
      <c r="HU26" s="30"/>
      <c r="HV26" s="30"/>
      <c r="HW26" s="30"/>
      <c r="HX26" s="30"/>
      <c r="HY26" s="30"/>
      <c r="HZ26" s="296"/>
      <c r="IA26" s="296"/>
      <c r="IB26" s="296"/>
      <c r="IC26" s="296"/>
      <c r="ID26" s="296"/>
      <c r="IE26" s="296"/>
      <c r="IF26" s="296"/>
      <c r="IG26" s="296"/>
      <c r="IH26" s="296"/>
      <c r="II26" s="296"/>
      <c r="IJ26" s="296"/>
      <c r="IK26" s="296"/>
      <c r="IL26" s="296"/>
      <c r="IM26" s="296"/>
      <c r="IN26" s="296"/>
      <c r="IO26" s="296"/>
      <c r="IP26" s="296"/>
      <c r="IQ26" s="296"/>
      <c r="IR26" s="296"/>
      <c r="IS26" s="296"/>
      <c r="IT26" s="296"/>
      <c r="IU26" s="296"/>
    </row>
    <row r="27" spans="1:255" ht="21" customHeight="1" thickBot="1">
      <c r="A27" s="728" t="s">
        <v>388</v>
      </c>
      <c r="B27" s="728"/>
      <c r="C27" s="728"/>
      <c r="D27" s="728"/>
      <c r="E27" s="728"/>
      <c r="F27" s="728"/>
      <c r="G27" s="728"/>
      <c r="H27" s="728"/>
      <c r="I27" s="728"/>
      <c r="J27" s="728"/>
      <c r="K27" s="728"/>
      <c r="L27" s="728"/>
      <c r="M27" s="728"/>
      <c r="N27" s="728"/>
      <c r="O27" s="728"/>
      <c r="P27" s="728"/>
      <c r="Q27" s="728"/>
      <c r="R27" s="728"/>
      <c r="S27" s="728"/>
      <c r="T27" s="728"/>
      <c r="U27" s="728"/>
      <c r="V27" s="728"/>
      <c r="W27" s="728"/>
      <c r="X27" s="728"/>
      <c r="Y27" s="728"/>
      <c r="Z27" s="728"/>
      <c r="AA27" s="728"/>
      <c r="AB27" s="728"/>
      <c r="AC27" s="728"/>
      <c r="AD27" s="728"/>
      <c r="AE27" s="728"/>
      <c r="AF27" s="728"/>
      <c r="AG27" s="728"/>
      <c r="AH27" s="728"/>
      <c r="AI27" s="728"/>
      <c r="AJ27" s="728"/>
      <c r="AK27" s="728"/>
      <c r="AL27" s="728"/>
      <c r="AM27" s="728"/>
      <c r="AN27" s="728"/>
      <c r="AO27" s="728"/>
      <c r="AP27" s="728"/>
      <c r="AQ27" s="728"/>
      <c r="AR27" s="728"/>
      <c r="AS27" s="728"/>
      <c r="AT27" s="728"/>
      <c r="AU27" s="728"/>
      <c r="AV27" s="728"/>
      <c r="AW27" s="728"/>
      <c r="AX27" s="728"/>
      <c r="AY27" s="728"/>
      <c r="AZ27" s="728"/>
      <c r="BA27" s="728"/>
      <c r="BB27" s="728"/>
      <c r="BC27" s="728"/>
      <c r="BD27" s="728"/>
      <c r="BE27" s="728"/>
      <c r="BF27" s="728"/>
      <c r="BG27" s="728"/>
      <c r="BH27" s="728"/>
      <c r="BI27" s="728"/>
      <c r="BJ27" s="728"/>
      <c r="BK27" s="728"/>
      <c r="BL27" s="728"/>
      <c r="BM27" s="728"/>
      <c r="BN27" s="728"/>
      <c r="BO27" s="728"/>
      <c r="BP27" s="728"/>
      <c r="BQ27" s="728"/>
      <c r="BR27" s="728"/>
      <c r="BS27" s="728"/>
      <c r="BT27" s="728"/>
      <c r="BU27" s="111"/>
      <c r="BV27" s="111"/>
      <c r="BW27" s="111"/>
      <c r="BX27" s="111"/>
      <c r="BY27" s="111"/>
      <c r="BZ27" s="111"/>
      <c r="CA27" s="111"/>
      <c r="CB27" s="111"/>
      <c r="CC27" s="111"/>
      <c r="CD27" s="111"/>
      <c r="CE27" s="111"/>
      <c r="CF27" s="111"/>
      <c r="CG27" s="111"/>
      <c r="CH27" s="111"/>
      <c r="CI27" s="111"/>
      <c r="CJ27" s="111"/>
      <c r="CK27" s="111"/>
      <c r="CL27" s="111"/>
      <c r="CM27" s="111"/>
      <c r="CN27" s="111"/>
      <c r="CO27" s="135"/>
      <c r="CP27" s="135"/>
      <c r="CQ27" s="135"/>
      <c r="CR27" s="135"/>
      <c r="CS27" s="135"/>
      <c r="CT27" s="135"/>
      <c r="CU27" s="135"/>
      <c r="CV27" s="135"/>
      <c r="CW27" s="135"/>
      <c r="CX27" s="135"/>
      <c r="CY27" s="135"/>
      <c r="CZ27" s="135"/>
      <c r="DA27" s="135"/>
      <c r="DB27" s="135"/>
      <c r="DC27" s="135"/>
      <c r="DD27" s="135"/>
      <c r="DE27" s="135"/>
      <c r="DF27" s="135"/>
      <c r="DG27" s="135"/>
      <c r="DH27" s="135"/>
      <c r="DI27" s="135"/>
      <c r="DJ27" s="135"/>
      <c r="DK27" s="135"/>
      <c r="DL27" s="135"/>
      <c r="DM27" s="135"/>
      <c r="DN27" s="135"/>
      <c r="DO27" s="135"/>
      <c r="DP27" s="135"/>
      <c r="DQ27" s="135"/>
      <c r="DR27" s="135"/>
      <c r="DS27" s="135"/>
      <c r="DT27" s="135"/>
      <c r="DU27" s="135"/>
      <c r="DV27" s="135"/>
      <c r="DW27" s="135"/>
      <c r="DX27" s="135"/>
      <c r="DY27" s="135"/>
      <c r="DZ27" s="135"/>
      <c r="EA27" s="135"/>
      <c r="EB27" s="135"/>
      <c r="EC27" s="135"/>
      <c r="ED27" s="135"/>
      <c r="EE27" s="135"/>
      <c r="EF27" s="135"/>
      <c r="EG27" s="135"/>
      <c r="EH27" s="135"/>
      <c r="EI27" s="135"/>
      <c r="EJ27" s="135"/>
      <c r="EK27" s="135"/>
      <c r="EL27" s="135"/>
      <c r="EM27" s="135"/>
      <c r="EN27" s="135"/>
      <c r="EO27" s="135"/>
      <c r="EP27" s="135"/>
      <c r="EQ27" s="111"/>
      <c r="ER27" s="111"/>
      <c r="ES27" s="111"/>
      <c r="ET27" s="111"/>
      <c r="EU27" s="448" t="str">
        <f>+DT11</f>
        <v>平成26～28年度</v>
      </c>
      <c r="EV27" s="448"/>
      <c r="EW27" s="448"/>
      <c r="EX27" s="448"/>
      <c r="EY27" s="448"/>
      <c r="EZ27" s="448"/>
      <c r="FA27" s="448"/>
      <c r="FB27" s="448"/>
      <c r="FC27" s="448"/>
      <c r="FD27" s="448"/>
      <c r="FE27" s="448"/>
      <c r="FF27" s="448"/>
      <c r="FG27" s="448"/>
      <c r="FH27" s="448"/>
      <c r="FI27" s="448"/>
      <c r="FJ27" s="448"/>
      <c r="FK27" s="448"/>
      <c r="FL27" s="448"/>
      <c r="FM27" s="448"/>
      <c r="FN27" s="448"/>
      <c r="FO27" s="448"/>
      <c r="FP27" s="448"/>
      <c r="FQ27" s="448"/>
      <c r="FR27" s="448"/>
      <c r="FS27" s="448"/>
      <c r="FT27" s="448"/>
      <c r="FU27" s="448"/>
      <c r="FV27" s="448"/>
      <c r="FW27" s="448"/>
      <c r="FX27" s="448"/>
      <c r="FY27" s="448"/>
      <c r="FZ27" s="448"/>
      <c r="GA27" s="448"/>
      <c r="GB27" s="448"/>
      <c r="GC27" s="448"/>
      <c r="GD27" s="448"/>
      <c r="GE27" s="448"/>
      <c r="GF27" s="448"/>
      <c r="GG27" s="448"/>
      <c r="GH27" s="448"/>
      <c r="GI27" s="448"/>
      <c r="GJ27" s="448"/>
      <c r="GK27" s="448"/>
      <c r="GL27" s="448"/>
      <c r="GM27" s="448"/>
      <c r="GN27" s="448"/>
      <c r="GO27" s="448"/>
      <c r="GP27" s="448"/>
      <c r="GQ27" s="448"/>
      <c r="GR27" s="448"/>
      <c r="GS27" s="9"/>
      <c r="GT27" s="9"/>
      <c r="GU27" s="9"/>
      <c r="GV27" s="9"/>
      <c r="GW27" s="9"/>
      <c r="GX27" s="9"/>
      <c r="GY27" s="9"/>
      <c r="GZ27" s="9"/>
      <c r="HA27" s="9"/>
      <c r="HB27" s="9"/>
      <c r="HC27" s="9"/>
      <c r="HD27" s="9"/>
      <c r="HE27" s="9"/>
      <c r="HF27" s="9"/>
      <c r="HG27" s="9"/>
      <c r="HH27" s="9"/>
      <c r="HI27" s="9"/>
      <c r="HJ27" s="9"/>
      <c r="HK27" s="9"/>
      <c r="HL27" s="9"/>
      <c r="HM27" s="9"/>
      <c r="HN27" s="9"/>
      <c r="HO27" s="9"/>
      <c r="HP27" s="9"/>
      <c r="HQ27" s="9"/>
      <c r="HR27" s="9"/>
      <c r="HS27" s="9"/>
      <c r="HT27" s="9"/>
      <c r="HU27" s="9"/>
      <c r="HV27" s="9"/>
      <c r="HW27" s="9"/>
      <c r="HX27" s="9"/>
      <c r="HY27" s="9"/>
      <c r="HZ27" s="296"/>
      <c r="IA27" s="296"/>
      <c r="IB27" s="296"/>
      <c r="IC27" s="296"/>
      <c r="ID27" s="296"/>
      <c r="IE27" s="296"/>
      <c r="IF27" s="296"/>
      <c r="IG27" s="296"/>
      <c r="IH27" s="296"/>
      <c r="II27" s="296"/>
      <c r="IJ27" s="296"/>
      <c r="IK27" s="296"/>
      <c r="IL27" s="296"/>
      <c r="IM27" s="296"/>
      <c r="IN27" s="296"/>
      <c r="IO27" s="296"/>
      <c r="IP27" s="296"/>
      <c r="IQ27" s="296"/>
      <c r="IR27" s="296"/>
      <c r="IS27" s="296"/>
      <c r="IT27" s="296"/>
      <c r="IU27" s="296"/>
    </row>
    <row r="28" spans="1:255" s="78" customFormat="1" ht="15" customHeight="1">
      <c r="A28" s="745" t="s">
        <v>389</v>
      </c>
      <c r="B28" s="745"/>
      <c r="C28" s="745"/>
      <c r="D28" s="745"/>
      <c r="E28" s="504"/>
      <c r="F28" s="617" t="s">
        <v>53</v>
      </c>
      <c r="G28" s="747"/>
      <c r="H28" s="747"/>
      <c r="I28" s="747"/>
      <c r="J28" s="747"/>
      <c r="K28" s="747"/>
      <c r="L28" s="747"/>
      <c r="M28" s="747"/>
      <c r="N28" s="747"/>
      <c r="O28" s="747"/>
      <c r="P28" s="747"/>
      <c r="Q28" s="747"/>
      <c r="R28" s="747"/>
      <c r="S28" s="747"/>
      <c r="T28" s="747"/>
      <c r="U28" s="747"/>
      <c r="V28" s="747"/>
      <c r="W28" s="747"/>
      <c r="X28" s="747"/>
      <c r="Y28" s="747"/>
      <c r="Z28" s="747"/>
      <c r="AA28" s="747"/>
      <c r="AB28" s="747"/>
      <c r="AC28" s="747"/>
      <c r="AD28" s="747"/>
      <c r="AE28" s="747"/>
      <c r="AF28" s="747"/>
      <c r="AG28" s="747"/>
      <c r="AH28" s="747"/>
      <c r="AI28" s="747"/>
      <c r="AJ28" s="747"/>
      <c r="AK28" s="747"/>
      <c r="AL28" s="747"/>
      <c r="AM28" s="747"/>
      <c r="AN28" s="747"/>
      <c r="AO28" s="747"/>
      <c r="AP28" s="747"/>
      <c r="AQ28" s="747"/>
      <c r="AR28" s="618"/>
      <c r="AS28" s="617" t="s">
        <v>1</v>
      </c>
      <c r="AT28" s="747"/>
      <c r="AU28" s="747"/>
      <c r="AV28" s="747"/>
      <c r="AW28" s="747"/>
      <c r="AX28" s="747"/>
      <c r="AY28" s="747"/>
      <c r="AZ28" s="747"/>
      <c r="BA28" s="747"/>
      <c r="BB28" s="747"/>
      <c r="BC28" s="747"/>
      <c r="BD28" s="747"/>
      <c r="BE28" s="747"/>
      <c r="BF28" s="747"/>
      <c r="BG28" s="747"/>
      <c r="BH28" s="747"/>
      <c r="BI28" s="747"/>
      <c r="BJ28" s="747"/>
      <c r="BK28" s="747"/>
      <c r="BL28" s="747"/>
      <c r="BM28" s="747"/>
      <c r="BN28" s="747"/>
      <c r="BO28" s="747"/>
      <c r="BP28" s="747"/>
      <c r="BQ28" s="747"/>
      <c r="BR28" s="747"/>
      <c r="BS28" s="747"/>
      <c r="BT28" s="747"/>
      <c r="BU28" s="747"/>
      <c r="BV28" s="747"/>
      <c r="BW28" s="747"/>
      <c r="BX28" s="747"/>
      <c r="BY28" s="747"/>
      <c r="BZ28" s="747"/>
      <c r="CA28" s="747"/>
      <c r="CB28" s="747"/>
      <c r="CC28" s="747"/>
      <c r="CD28" s="747"/>
      <c r="CE28" s="747"/>
      <c r="CF28" s="747"/>
      <c r="CG28" s="747"/>
      <c r="CH28" s="747"/>
      <c r="CI28" s="747"/>
      <c r="CJ28" s="747"/>
      <c r="CK28" s="747"/>
      <c r="CL28" s="747"/>
      <c r="CM28" s="747"/>
      <c r="CN28" s="747"/>
      <c r="CO28" s="747"/>
      <c r="CP28" s="747"/>
      <c r="CQ28" s="747"/>
      <c r="CR28" s="747"/>
      <c r="CS28" s="747"/>
      <c r="CT28" s="747"/>
      <c r="CU28" s="747"/>
      <c r="CV28" s="747"/>
      <c r="CW28" s="747"/>
      <c r="CX28" s="747"/>
      <c r="CY28" s="747"/>
      <c r="CZ28" s="747"/>
      <c r="DA28" s="747"/>
      <c r="DB28" s="747"/>
      <c r="DC28" s="747"/>
      <c r="DD28" s="747"/>
      <c r="DE28" s="747"/>
      <c r="DF28" s="747"/>
      <c r="DG28" s="747"/>
      <c r="DH28" s="747"/>
      <c r="DI28" s="747"/>
      <c r="DJ28" s="747"/>
      <c r="DK28" s="747"/>
      <c r="DL28" s="747"/>
      <c r="DM28" s="747"/>
      <c r="DN28" s="747"/>
      <c r="DO28" s="747"/>
      <c r="DP28" s="747"/>
      <c r="DQ28" s="747"/>
      <c r="DR28" s="618"/>
      <c r="DS28" s="617" t="s">
        <v>0</v>
      </c>
      <c r="DT28" s="747"/>
      <c r="DU28" s="747"/>
      <c r="DV28" s="747"/>
      <c r="DW28" s="747"/>
      <c r="DX28" s="747"/>
      <c r="DY28" s="747"/>
      <c r="DZ28" s="747"/>
      <c r="EA28" s="747"/>
      <c r="EB28" s="747"/>
      <c r="EC28" s="747"/>
      <c r="ED28" s="747"/>
      <c r="EE28" s="747"/>
      <c r="EF28" s="747"/>
      <c r="EG28" s="747"/>
      <c r="EH28" s="747"/>
      <c r="EI28" s="747"/>
      <c r="EJ28" s="747"/>
      <c r="EK28" s="747"/>
      <c r="EL28" s="747"/>
      <c r="EM28" s="747"/>
      <c r="EN28" s="747"/>
      <c r="EO28" s="747"/>
      <c r="EP28" s="747"/>
      <c r="EQ28" s="747"/>
      <c r="ER28" s="747"/>
      <c r="ES28" s="747"/>
      <c r="ET28" s="747"/>
      <c r="EU28" s="747"/>
      <c r="EV28" s="747"/>
      <c r="EW28" s="747"/>
      <c r="EX28" s="747"/>
      <c r="EY28" s="747"/>
      <c r="EZ28" s="747"/>
      <c r="FA28" s="747"/>
      <c r="FB28" s="747"/>
      <c r="FC28" s="747"/>
      <c r="FD28" s="747"/>
      <c r="FE28" s="747"/>
      <c r="FF28" s="747"/>
      <c r="FG28" s="747"/>
      <c r="FH28" s="747"/>
      <c r="FI28" s="747"/>
      <c r="FJ28" s="747"/>
      <c r="FK28" s="747"/>
      <c r="FL28" s="747"/>
      <c r="FM28" s="747"/>
      <c r="FN28" s="747"/>
      <c r="FO28" s="747"/>
      <c r="FP28" s="747"/>
      <c r="FQ28" s="747"/>
      <c r="FR28" s="747"/>
      <c r="FS28" s="747"/>
      <c r="FT28" s="747"/>
      <c r="FU28" s="747"/>
      <c r="FV28" s="747"/>
      <c r="FW28" s="747"/>
      <c r="FX28" s="747"/>
      <c r="FY28" s="747"/>
      <c r="FZ28" s="747"/>
      <c r="GA28" s="747"/>
      <c r="GB28" s="747"/>
      <c r="GC28" s="747"/>
      <c r="GD28" s="747"/>
      <c r="GE28" s="747"/>
      <c r="GF28" s="747"/>
      <c r="GG28" s="747"/>
      <c r="GH28" s="747"/>
      <c r="GI28" s="747"/>
      <c r="GJ28" s="747"/>
      <c r="GK28" s="747"/>
      <c r="GL28" s="747"/>
      <c r="GM28" s="747"/>
      <c r="GN28" s="747"/>
      <c r="GO28" s="747"/>
      <c r="GP28" s="747"/>
      <c r="GQ28" s="747"/>
      <c r="GR28" s="747"/>
      <c r="GS28" s="149"/>
      <c r="GT28" s="149"/>
      <c r="GU28" s="149"/>
      <c r="GV28" s="149"/>
      <c r="GW28" s="149"/>
      <c r="GX28" s="149"/>
      <c r="GY28" s="149"/>
      <c r="GZ28" s="149"/>
      <c r="HA28" s="149"/>
      <c r="HB28" s="149"/>
      <c r="HC28" s="149"/>
      <c r="HD28" s="149"/>
      <c r="HE28" s="149"/>
      <c r="HF28" s="149"/>
      <c r="HG28" s="149"/>
      <c r="HH28" s="149"/>
      <c r="HI28" s="149"/>
      <c r="HJ28" s="149"/>
      <c r="HK28" s="149"/>
      <c r="HL28" s="149"/>
      <c r="HM28" s="149"/>
      <c r="HN28" s="149"/>
      <c r="HO28" s="149"/>
      <c r="HP28" s="149"/>
      <c r="HQ28" s="149"/>
      <c r="HR28" s="149"/>
      <c r="HS28" s="149"/>
      <c r="HT28" s="149"/>
      <c r="HU28" s="149"/>
      <c r="HV28" s="149"/>
      <c r="HW28" s="149"/>
      <c r="HX28" s="149"/>
      <c r="HY28" s="149"/>
      <c r="HZ28" s="149"/>
      <c r="IA28" s="149"/>
      <c r="IB28" s="149"/>
      <c r="IC28" s="149"/>
      <c r="ID28" s="149"/>
      <c r="IE28" s="149"/>
      <c r="IF28" s="149"/>
      <c r="IG28" s="149"/>
      <c r="IH28" s="149"/>
      <c r="II28" s="149"/>
      <c r="IJ28" s="149"/>
      <c r="IK28" s="149"/>
      <c r="IL28" s="149"/>
      <c r="IM28" s="149"/>
      <c r="IN28" s="149"/>
      <c r="IO28" s="149"/>
      <c r="IP28" s="149"/>
      <c r="IQ28" s="149"/>
      <c r="IR28" s="149"/>
      <c r="IS28" s="149"/>
      <c r="IT28" s="149"/>
      <c r="IU28" s="149"/>
    </row>
    <row r="29" spans="1:255" s="78" customFormat="1" ht="15" customHeight="1">
      <c r="A29" s="746"/>
      <c r="B29" s="746"/>
      <c r="C29" s="746"/>
      <c r="D29" s="746"/>
      <c r="E29" s="506"/>
      <c r="F29" s="619"/>
      <c r="G29" s="748"/>
      <c r="H29" s="748"/>
      <c r="I29" s="748"/>
      <c r="J29" s="748"/>
      <c r="K29" s="748"/>
      <c r="L29" s="748"/>
      <c r="M29" s="748"/>
      <c r="N29" s="748"/>
      <c r="O29" s="748"/>
      <c r="P29" s="748"/>
      <c r="Q29" s="748"/>
      <c r="R29" s="748"/>
      <c r="S29" s="748"/>
      <c r="T29" s="748"/>
      <c r="U29" s="748"/>
      <c r="V29" s="748"/>
      <c r="W29" s="748"/>
      <c r="X29" s="748"/>
      <c r="Y29" s="748"/>
      <c r="Z29" s="748"/>
      <c r="AA29" s="748"/>
      <c r="AB29" s="748"/>
      <c r="AC29" s="748"/>
      <c r="AD29" s="748"/>
      <c r="AE29" s="748"/>
      <c r="AF29" s="748"/>
      <c r="AG29" s="748"/>
      <c r="AH29" s="748"/>
      <c r="AI29" s="748"/>
      <c r="AJ29" s="748"/>
      <c r="AK29" s="748"/>
      <c r="AL29" s="748"/>
      <c r="AM29" s="748"/>
      <c r="AN29" s="748"/>
      <c r="AO29" s="748"/>
      <c r="AP29" s="748"/>
      <c r="AQ29" s="748"/>
      <c r="AR29" s="620"/>
      <c r="AS29" s="749" t="s">
        <v>117</v>
      </c>
      <c r="AT29" s="750"/>
      <c r="AU29" s="750"/>
      <c r="AV29" s="750"/>
      <c r="AW29" s="750"/>
      <c r="AX29" s="750"/>
      <c r="AY29" s="750"/>
      <c r="AZ29" s="750"/>
      <c r="BA29" s="750"/>
      <c r="BB29" s="750"/>
      <c r="BC29" s="750"/>
      <c r="BD29" s="750"/>
      <c r="BE29" s="750"/>
      <c r="BF29" s="750"/>
      <c r="BG29" s="750"/>
      <c r="BH29" s="750"/>
      <c r="BI29" s="750"/>
      <c r="BJ29" s="750"/>
      <c r="BK29" s="750"/>
      <c r="BL29" s="750"/>
      <c r="BM29" s="750"/>
      <c r="BN29" s="750"/>
      <c r="BO29" s="750"/>
      <c r="BP29" s="750"/>
      <c r="BQ29" s="750"/>
      <c r="BR29" s="750"/>
      <c r="BS29" s="750"/>
      <c r="BT29" s="750"/>
      <c r="BU29" s="750"/>
      <c r="BV29" s="750"/>
      <c r="BW29" s="750"/>
      <c r="BX29" s="750"/>
      <c r="BY29" s="750"/>
      <c r="BZ29" s="750"/>
      <c r="CA29" s="750"/>
      <c r="CB29" s="750"/>
      <c r="CC29" s="750"/>
      <c r="CD29" s="750"/>
      <c r="CE29" s="751"/>
      <c r="CF29" s="721" t="s">
        <v>69</v>
      </c>
      <c r="CG29" s="722"/>
      <c r="CH29" s="722"/>
      <c r="CI29" s="722"/>
      <c r="CJ29" s="722"/>
      <c r="CK29" s="722"/>
      <c r="CL29" s="722"/>
      <c r="CM29" s="722"/>
      <c r="CN29" s="722"/>
      <c r="CO29" s="722"/>
      <c r="CP29" s="722"/>
      <c r="CQ29" s="722"/>
      <c r="CR29" s="722"/>
      <c r="CS29" s="722"/>
      <c r="CT29" s="722"/>
      <c r="CU29" s="722"/>
      <c r="CV29" s="722"/>
      <c r="CW29" s="722"/>
      <c r="CX29" s="722"/>
      <c r="CY29" s="722"/>
      <c r="CZ29" s="722"/>
      <c r="DA29" s="722"/>
      <c r="DB29" s="722"/>
      <c r="DC29" s="722"/>
      <c r="DD29" s="722"/>
      <c r="DE29" s="722"/>
      <c r="DF29" s="722"/>
      <c r="DG29" s="722"/>
      <c r="DH29" s="722"/>
      <c r="DI29" s="722"/>
      <c r="DJ29" s="722"/>
      <c r="DK29" s="722"/>
      <c r="DL29" s="722"/>
      <c r="DM29" s="722"/>
      <c r="DN29" s="722"/>
      <c r="DO29" s="722"/>
      <c r="DP29" s="722"/>
      <c r="DQ29" s="722"/>
      <c r="DR29" s="723"/>
      <c r="DS29" s="721" t="s">
        <v>68</v>
      </c>
      <c r="DT29" s="722"/>
      <c r="DU29" s="722"/>
      <c r="DV29" s="722"/>
      <c r="DW29" s="722"/>
      <c r="DX29" s="722"/>
      <c r="DY29" s="722"/>
      <c r="DZ29" s="722"/>
      <c r="EA29" s="722"/>
      <c r="EB29" s="722"/>
      <c r="EC29" s="722"/>
      <c r="ED29" s="722"/>
      <c r="EE29" s="722"/>
      <c r="EF29" s="722"/>
      <c r="EG29" s="722"/>
      <c r="EH29" s="722"/>
      <c r="EI29" s="722"/>
      <c r="EJ29" s="722"/>
      <c r="EK29" s="722"/>
      <c r="EL29" s="722"/>
      <c r="EM29" s="722"/>
      <c r="EN29" s="722"/>
      <c r="EO29" s="722"/>
      <c r="EP29" s="722"/>
      <c r="EQ29" s="722"/>
      <c r="ER29" s="722"/>
      <c r="ES29" s="722"/>
      <c r="ET29" s="722"/>
      <c r="EU29" s="722"/>
      <c r="EV29" s="722"/>
      <c r="EW29" s="722"/>
      <c r="EX29" s="722"/>
      <c r="EY29" s="722"/>
      <c r="EZ29" s="722"/>
      <c r="FA29" s="722"/>
      <c r="FB29" s="722"/>
      <c r="FC29" s="722"/>
      <c r="FD29" s="722"/>
      <c r="FE29" s="723"/>
      <c r="FF29" s="721" t="s">
        <v>69</v>
      </c>
      <c r="FG29" s="722"/>
      <c r="FH29" s="722"/>
      <c r="FI29" s="722"/>
      <c r="FJ29" s="722"/>
      <c r="FK29" s="722"/>
      <c r="FL29" s="722"/>
      <c r="FM29" s="722"/>
      <c r="FN29" s="722"/>
      <c r="FO29" s="722"/>
      <c r="FP29" s="722"/>
      <c r="FQ29" s="722"/>
      <c r="FR29" s="722"/>
      <c r="FS29" s="722"/>
      <c r="FT29" s="722"/>
      <c r="FU29" s="722"/>
      <c r="FV29" s="722"/>
      <c r="FW29" s="722"/>
      <c r="FX29" s="722"/>
      <c r="FY29" s="722"/>
      <c r="FZ29" s="722"/>
      <c r="GA29" s="722"/>
      <c r="GB29" s="722"/>
      <c r="GC29" s="722"/>
      <c r="GD29" s="722"/>
      <c r="GE29" s="722"/>
      <c r="GF29" s="722"/>
      <c r="GG29" s="722"/>
      <c r="GH29" s="722"/>
      <c r="GI29" s="722"/>
      <c r="GJ29" s="722"/>
      <c r="GK29" s="722"/>
      <c r="GL29" s="722"/>
      <c r="GM29" s="722"/>
      <c r="GN29" s="722"/>
      <c r="GO29" s="722"/>
      <c r="GP29" s="722"/>
      <c r="GQ29" s="722"/>
      <c r="GR29" s="722"/>
      <c r="GS29" s="149"/>
      <c r="GT29" s="149"/>
      <c r="GU29" s="149"/>
      <c r="GV29" s="149"/>
      <c r="GW29" s="149"/>
      <c r="GX29" s="149"/>
      <c r="GY29" s="149"/>
      <c r="GZ29" s="149"/>
      <c r="HA29" s="149"/>
      <c r="HB29" s="149"/>
      <c r="HC29" s="149"/>
      <c r="HD29" s="149"/>
      <c r="HE29" s="149"/>
      <c r="HF29" s="149"/>
      <c r="HG29" s="149"/>
      <c r="HH29" s="149"/>
      <c r="HI29" s="149"/>
      <c r="HJ29" s="149"/>
      <c r="HK29" s="149"/>
      <c r="HL29" s="149"/>
      <c r="HM29" s="149"/>
      <c r="HN29" s="149"/>
      <c r="HO29" s="149"/>
      <c r="HP29" s="149"/>
      <c r="HQ29" s="149"/>
      <c r="HR29" s="149"/>
      <c r="HS29" s="149"/>
      <c r="HT29" s="149"/>
      <c r="HU29" s="149"/>
      <c r="HV29" s="149"/>
      <c r="HW29" s="149"/>
      <c r="HX29" s="149"/>
      <c r="HY29" s="149"/>
      <c r="HZ29" s="149"/>
      <c r="IA29" s="149"/>
      <c r="IB29" s="149"/>
      <c r="IC29" s="149"/>
      <c r="ID29" s="149"/>
      <c r="IE29" s="149"/>
      <c r="IF29" s="149"/>
      <c r="IG29" s="149"/>
      <c r="IH29" s="149"/>
      <c r="II29" s="149"/>
      <c r="IJ29" s="149"/>
      <c r="IK29" s="149"/>
      <c r="IL29" s="149"/>
      <c r="IM29" s="149"/>
      <c r="IN29" s="149"/>
      <c r="IO29" s="149"/>
      <c r="IP29" s="149"/>
      <c r="IQ29" s="149"/>
      <c r="IR29" s="149"/>
      <c r="IS29" s="149"/>
      <c r="IT29" s="149"/>
      <c r="IU29" s="149"/>
    </row>
    <row r="30" spans="1:255" ht="17.25" customHeight="1">
      <c r="A30" s="741" t="s">
        <v>390</v>
      </c>
      <c r="B30" s="741"/>
      <c r="C30" s="741"/>
      <c r="D30" s="741"/>
      <c r="E30" s="742"/>
      <c r="F30" s="738">
        <f>+AS30+DS30</f>
        <v>197904</v>
      </c>
      <c r="G30" s="739"/>
      <c r="H30" s="739"/>
      <c r="I30" s="739"/>
      <c r="J30" s="739"/>
      <c r="K30" s="739"/>
      <c r="L30" s="739"/>
      <c r="M30" s="739"/>
      <c r="N30" s="739"/>
      <c r="O30" s="739"/>
      <c r="P30" s="739"/>
      <c r="Q30" s="739"/>
      <c r="R30" s="739"/>
      <c r="S30" s="739"/>
      <c r="T30" s="739"/>
      <c r="U30" s="739"/>
      <c r="V30" s="739"/>
      <c r="W30" s="739"/>
      <c r="X30" s="739"/>
      <c r="Y30" s="739"/>
      <c r="Z30" s="739"/>
      <c r="AA30" s="739"/>
      <c r="AB30" s="739"/>
      <c r="AC30" s="739"/>
      <c r="AD30" s="739"/>
      <c r="AE30" s="739"/>
      <c r="AF30" s="739"/>
      <c r="AG30" s="739"/>
      <c r="AH30" s="739"/>
      <c r="AI30" s="739"/>
      <c r="AJ30" s="739"/>
      <c r="AK30" s="739"/>
      <c r="AL30" s="739"/>
      <c r="AM30" s="739"/>
      <c r="AN30" s="739"/>
      <c r="AO30" s="739"/>
      <c r="AP30" s="739"/>
      <c r="AQ30" s="739"/>
      <c r="AR30" s="739"/>
      <c r="AS30" s="743">
        <v>176181</v>
      </c>
      <c r="AT30" s="743"/>
      <c r="AU30" s="743"/>
      <c r="AV30" s="743"/>
      <c r="AW30" s="743"/>
      <c r="AX30" s="743"/>
      <c r="AY30" s="743"/>
      <c r="AZ30" s="743"/>
      <c r="BA30" s="743"/>
      <c r="BB30" s="743"/>
      <c r="BC30" s="743"/>
      <c r="BD30" s="743"/>
      <c r="BE30" s="743"/>
      <c r="BF30" s="743"/>
      <c r="BG30" s="743"/>
      <c r="BH30" s="743"/>
      <c r="BI30" s="743"/>
      <c r="BJ30" s="743"/>
      <c r="BK30" s="744">
        <v>-110954</v>
      </c>
      <c r="BL30" s="744"/>
      <c r="BM30" s="744"/>
      <c r="BN30" s="744"/>
      <c r="BO30" s="744"/>
      <c r="BP30" s="744"/>
      <c r="BQ30" s="744"/>
      <c r="BR30" s="744"/>
      <c r="BS30" s="744"/>
      <c r="BT30" s="744"/>
      <c r="BU30" s="744"/>
      <c r="BV30" s="744"/>
      <c r="BW30" s="744"/>
      <c r="BX30" s="744"/>
      <c r="BY30" s="744"/>
      <c r="BZ30" s="744"/>
      <c r="CA30" s="744"/>
      <c r="CB30" s="744"/>
      <c r="CC30" s="744"/>
      <c r="CD30" s="744"/>
      <c r="CE30" s="744"/>
      <c r="CF30" s="735">
        <f>AS30/365</f>
        <v>482.68767123287671</v>
      </c>
      <c r="CG30" s="735"/>
      <c r="CH30" s="735"/>
      <c r="CI30" s="735"/>
      <c r="CJ30" s="735"/>
      <c r="CK30" s="735"/>
      <c r="CL30" s="735"/>
      <c r="CM30" s="735"/>
      <c r="CN30" s="735"/>
      <c r="CO30" s="735"/>
      <c r="CP30" s="735"/>
      <c r="CQ30" s="735"/>
      <c r="CR30" s="735"/>
      <c r="CS30" s="735"/>
      <c r="CT30" s="735"/>
      <c r="CU30" s="735"/>
      <c r="CV30" s="735"/>
      <c r="CW30" s="735"/>
      <c r="CX30" s="735"/>
      <c r="CY30" s="735"/>
      <c r="CZ30" s="735"/>
      <c r="DA30" s="735"/>
      <c r="DB30" s="735"/>
      <c r="DC30" s="735"/>
      <c r="DD30" s="735"/>
      <c r="DE30" s="735"/>
      <c r="DF30" s="735"/>
      <c r="DG30" s="735"/>
      <c r="DH30" s="735"/>
      <c r="DI30" s="735"/>
      <c r="DJ30" s="735"/>
      <c r="DK30" s="735"/>
      <c r="DL30" s="735"/>
      <c r="DM30" s="735"/>
      <c r="DN30" s="735"/>
      <c r="DO30" s="735"/>
      <c r="DP30" s="735"/>
      <c r="DQ30" s="735"/>
      <c r="DR30" s="735"/>
      <c r="DS30" s="739">
        <v>21723</v>
      </c>
      <c r="DT30" s="739"/>
      <c r="DU30" s="739"/>
      <c r="DV30" s="739"/>
      <c r="DW30" s="739"/>
      <c r="DX30" s="739"/>
      <c r="DY30" s="739"/>
      <c r="DZ30" s="739"/>
      <c r="EA30" s="739"/>
      <c r="EB30" s="739"/>
      <c r="EC30" s="739"/>
      <c r="ED30" s="739"/>
      <c r="EE30" s="739"/>
      <c r="EF30" s="739"/>
      <c r="EG30" s="739"/>
      <c r="EH30" s="739"/>
      <c r="EI30" s="739"/>
      <c r="EJ30" s="739"/>
      <c r="EK30" s="739"/>
      <c r="EL30" s="739"/>
      <c r="EM30" s="739"/>
      <c r="EN30" s="739"/>
      <c r="EO30" s="739"/>
      <c r="EP30" s="739"/>
      <c r="EQ30" s="739"/>
      <c r="ER30" s="739"/>
      <c r="ES30" s="739"/>
      <c r="ET30" s="739"/>
      <c r="EU30" s="739"/>
      <c r="EV30" s="739"/>
      <c r="EW30" s="739"/>
      <c r="EX30" s="739"/>
      <c r="EY30" s="739"/>
      <c r="EZ30" s="739"/>
      <c r="FA30" s="739"/>
      <c r="FB30" s="739"/>
      <c r="FC30" s="739"/>
      <c r="FD30" s="739"/>
      <c r="FE30" s="739"/>
      <c r="FF30" s="735">
        <f>DS30/245</f>
        <v>88.665306122448982</v>
      </c>
      <c r="FG30" s="735"/>
      <c r="FH30" s="735"/>
      <c r="FI30" s="735"/>
      <c r="FJ30" s="735"/>
      <c r="FK30" s="735"/>
      <c r="FL30" s="735"/>
      <c r="FM30" s="735"/>
      <c r="FN30" s="735"/>
      <c r="FO30" s="735"/>
      <c r="FP30" s="735"/>
      <c r="FQ30" s="735"/>
      <c r="FR30" s="735"/>
      <c r="FS30" s="735"/>
      <c r="FT30" s="735"/>
      <c r="FU30" s="735"/>
      <c r="FV30" s="735"/>
      <c r="FW30" s="735"/>
      <c r="FX30" s="735"/>
      <c r="FY30" s="735"/>
      <c r="FZ30" s="735"/>
      <c r="GA30" s="735"/>
      <c r="GB30" s="735"/>
      <c r="GC30" s="735"/>
      <c r="GD30" s="735"/>
      <c r="GE30" s="735"/>
      <c r="GF30" s="735"/>
      <c r="GG30" s="735"/>
      <c r="GH30" s="735"/>
      <c r="GI30" s="735"/>
      <c r="GJ30" s="735"/>
      <c r="GK30" s="735"/>
      <c r="GL30" s="735"/>
      <c r="GM30" s="735"/>
      <c r="GN30" s="735"/>
      <c r="GO30" s="735"/>
      <c r="GP30" s="735"/>
      <c r="GQ30" s="735"/>
      <c r="GR30" s="735"/>
      <c r="GS30" s="296"/>
      <c r="GT30" s="296"/>
      <c r="GU30" s="296"/>
      <c r="GV30" s="296"/>
      <c r="GW30" s="296"/>
      <c r="GX30" s="296"/>
      <c r="GY30" s="296"/>
      <c r="GZ30" s="296"/>
      <c r="HA30" s="296"/>
      <c r="HB30" s="296"/>
      <c r="HC30" s="296"/>
      <c r="HD30" s="296"/>
      <c r="HE30" s="296"/>
      <c r="HF30" s="296"/>
      <c r="HG30" s="296"/>
      <c r="HH30" s="296"/>
      <c r="HI30" s="296"/>
      <c r="HJ30" s="296"/>
      <c r="HK30" s="296"/>
      <c r="HL30" s="296"/>
      <c r="HM30" s="296"/>
      <c r="HN30" s="296"/>
      <c r="HO30" s="296"/>
      <c r="HP30" s="296"/>
      <c r="HQ30" s="296"/>
      <c r="HR30" s="296"/>
      <c r="HS30" s="296"/>
      <c r="HT30" s="296"/>
      <c r="HU30" s="296"/>
      <c r="HV30" s="296"/>
      <c r="HW30" s="296"/>
      <c r="HX30" s="296"/>
      <c r="HY30" s="296"/>
      <c r="HZ30" s="296"/>
      <c r="IA30" s="296"/>
      <c r="IB30" s="296"/>
      <c r="IC30" s="296"/>
      <c r="ID30" s="296"/>
      <c r="IE30" s="296"/>
      <c r="IF30" s="296"/>
      <c r="IG30" s="296"/>
      <c r="IH30" s="296"/>
      <c r="II30" s="296"/>
      <c r="IJ30" s="296"/>
      <c r="IK30" s="296"/>
      <c r="IL30" s="296"/>
      <c r="IM30" s="296"/>
      <c r="IN30" s="296"/>
      <c r="IO30" s="296"/>
      <c r="IP30" s="296"/>
      <c r="IQ30" s="296"/>
      <c r="IR30" s="296"/>
      <c r="IS30" s="296"/>
      <c r="IT30" s="296"/>
      <c r="IU30" s="296"/>
    </row>
    <row r="31" spans="1:255" ht="17.25" customHeight="1">
      <c r="A31" s="736" t="s">
        <v>391</v>
      </c>
      <c r="B31" s="736"/>
      <c r="C31" s="736"/>
      <c r="D31" s="736"/>
      <c r="E31" s="737"/>
      <c r="F31" s="738">
        <f>+AS31+DS31</f>
        <v>194457</v>
      </c>
      <c r="G31" s="739"/>
      <c r="H31" s="739"/>
      <c r="I31" s="739"/>
      <c r="J31" s="739"/>
      <c r="K31" s="739"/>
      <c r="L31" s="739"/>
      <c r="M31" s="739"/>
      <c r="N31" s="739"/>
      <c r="O31" s="739"/>
      <c r="P31" s="739"/>
      <c r="Q31" s="739"/>
      <c r="R31" s="739"/>
      <c r="S31" s="739"/>
      <c r="T31" s="739"/>
      <c r="U31" s="739"/>
      <c r="V31" s="739"/>
      <c r="W31" s="739"/>
      <c r="X31" s="739"/>
      <c r="Y31" s="739"/>
      <c r="Z31" s="739"/>
      <c r="AA31" s="739"/>
      <c r="AB31" s="739"/>
      <c r="AC31" s="739"/>
      <c r="AD31" s="739"/>
      <c r="AE31" s="739"/>
      <c r="AF31" s="739"/>
      <c r="AG31" s="739"/>
      <c r="AH31" s="739"/>
      <c r="AI31" s="739"/>
      <c r="AJ31" s="739"/>
      <c r="AK31" s="739"/>
      <c r="AL31" s="739"/>
      <c r="AM31" s="739"/>
      <c r="AN31" s="739"/>
      <c r="AO31" s="739"/>
      <c r="AP31" s="739"/>
      <c r="AQ31" s="739"/>
      <c r="AR31" s="739"/>
      <c r="AS31" s="739">
        <v>174111</v>
      </c>
      <c r="AT31" s="739"/>
      <c r="AU31" s="739"/>
      <c r="AV31" s="739"/>
      <c r="AW31" s="739"/>
      <c r="AX31" s="739"/>
      <c r="AY31" s="739"/>
      <c r="AZ31" s="739"/>
      <c r="BA31" s="739"/>
      <c r="BB31" s="739"/>
      <c r="BC31" s="739"/>
      <c r="BD31" s="739"/>
      <c r="BE31" s="739"/>
      <c r="BF31" s="739"/>
      <c r="BG31" s="739"/>
      <c r="BH31" s="739"/>
      <c r="BI31" s="739"/>
      <c r="BJ31" s="739"/>
      <c r="BK31" s="740">
        <v>-106515</v>
      </c>
      <c r="BL31" s="740"/>
      <c r="BM31" s="740"/>
      <c r="BN31" s="740"/>
      <c r="BO31" s="740"/>
      <c r="BP31" s="740"/>
      <c r="BQ31" s="740"/>
      <c r="BR31" s="740"/>
      <c r="BS31" s="740"/>
      <c r="BT31" s="740"/>
      <c r="BU31" s="740"/>
      <c r="BV31" s="740"/>
      <c r="BW31" s="740"/>
      <c r="BX31" s="740"/>
      <c r="BY31" s="740"/>
      <c r="BZ31" s="740"/>
      <c r="CA31" s="740"/>
      <c r="CB31" s="740"/>
      <c r="CC31" s="740"/>
      <c r="CD31" s="740"/>
      <c r="CE31" s="740"/>
      <c r="CF31" s="735">
        <f>AS31/365</f>
        <v>477.01643835616437</v>
      </c>
      <c r="CG31" s="735"/>
      <c r="CH31" s="735"/>
      <c r="CI31" s="735"/>
      <c r="CJ31" s="735"/>
      <c r="CK31" s="735"/>
      <c r="CL31" s="735"/>
      <c r="CM31" s="735"/>
      <c r="CN31" s="735"/>
      <c r="CO31" s="735"/>
      <c r="CP31" s="735"/>
      <c r="CQ31" s="735"/>
      <c r="CR31" s="735"/>
      <c r="CS31" s="735"/>
      <c r="CT31" s="735"/>
      <c r="CU31" s="735"/>
      <c r="CV31" s="735"/>
      <c r="CW31" s="735"/>
      <c r="CX31" s="735"/>
      <c r="CY31" s="735"/>
      <c r="CZ31" s="735"/>
      <c r="DA31" s="735"/>
      <c r="DB31" s="735"/>
      <c r="DC31" s="735"/>
      <c r="DD31" s="735"/>
      <c r="DE31" s="735"/>
      <c r="DF31" s="735"/>
      <c r="DG31" s="735"/>
      <c r="DH31" s="735"/>
      <c r="DI31" s="735"/>
      <c r="DJ31" s="735"/>
      <c r="DK31" s="735"/>
      <c r="DL31" s="735"/>
      <c r="DM31" s="735"/>
      <c r="DN31" s="735"/>
      <c r="DO31" s="735"/>
      <c r="DP31" s="735"/>
      <c r="DQ31" s="735"/>
      <c r="DR31" s="735"/>
      <c r="DS31" s="739">
        <v>20346</v>
      </c>
      <c r="DT31" s="739"/>
      <c r="DU31" s="739"/>
      <c r="DV31" s="739"/>
      <c r="DW31" s="739"/>
      <c r="DX31" s="739"/>
      <c r="DY31" s="739"/>
      <c r="DZ31" s="739"/>
      <c r="EA31" s="739"/>
      <c r="EB31" s="739"/>
      <c r="EC31" s="739"/>
      <c r="ED31" s="739"/>
      <c r="EE31" s="739"/>
      <c r="EF31" s="739"/>
      <c r="EG31" s="739"/>
      <c r="EH31" s="739"/>
      <c r="EI31" s="739"/>
      <c r="EJ31" s="739"/>
      <c r="EK31" s="739"/>
      <c r="EL31" s="739"/>
      <c r="EM31" s="739"/>
      <c r="EN31" s="739"/>
      <c r="EO31" s="739"/>
      <c r="EP31" s="739"/>
      <c r="EQ31" s="739"/>
      <c r="ER31" s="739"/>
      <c r="ES31" s="739"/>
      <c r="ET31" s="739"/>
      <c r="EU31" s="739"/>
      <c r="EV31" s="739"/>
      <c r="EW31" s="739"/>
      <c r="EX31" s="739"/>
      <c r="EY31" s="739"/>
      <c r="EZ31" s="739"/>
      <c r="FA31" s="739"/>
      <c r="FB31" s="739"/>
      <c r="FC31" s="739"/>
      <c r="FD31" s="739"/>
      <c r="FE31" s="739"/>
      <c r="FF31" s="735">
        <f>DS31/245</f>
        <v>83.044897959183672</v>
      </c>
      <c r="FG31" s="735"/>
      <c r="FH31" s="735"/>
      <c r="FI31" s="735"/>
      <c r="FJ31" s="735"/>
      <c r="FK31" s="735"/>
      <c r="FL31" s="735"/>
      <c r="FM31" s="735"/>
      <c r="FN31" s="735"/>
      <c r="FO31" s="735"/>
      <c r="FP31" s="735"/>
      <c r="FQ31" s="735"/>
      <c r="FR31" s="735"/>
      <c r="FS31" s="735"/>
      <c r="FT31" s="735"/>
      <c r="FU31" s="735"/>
      <c r="FV31" s="735"/>
      <c r="FW31" s="735"/>
      <c r="FX31" s="735"/>
      <c r="FY31" s="735"/>
      <c r="FZ31" s="735"/>
      <c r="GA31" s="735"/>
      <c r="GB31" s="735"/>
      <c r="GC31" s="735"/>
      <c r="GD31" s="735"/>
      <c r="GE31" s="735"/>
      <c r="GF31" s="735"/>
      <c r="GG31" s="735"/>
      <c r="GH31" s="735"/>
      <c r="GI31" s="735"/>
      <c r="GJ31" s="735"/>
      <c r="GK31" s="735"/>
      <c r="GL31" s="735"/>
      <c r="GM31" s="735"/>
      <c r="GN31" s="735"/>
      <c r="GO31" s="735"/>
      <c r="GP31" s="735"/>
      <c r="GQ31" s="735"/>
      <c r="GR31" s="735"/>
      <c r="GS31" s="296"/>
      <c r="GT31" s="296"/>
      <c r="GU31" s="296"/>
      <c r="GV31" s="296"/>
      <c r="GW31" s="296"/>
      <c r="GX31" s="296"/>
      <c r="GY31" s="296"/>
      <c r="GZ31" s="296"/>
      <c r="HA31" s="296"/>
      <c r="HB31" s="296"/>
      <c r="HC31" s="296"/>
      <c r="HD31" s="296"/>
      <c r="HE31" s="296"/>
      <c r="HF31" s="296"/>
      <c r="HG31" s="296"/>
      <c r="HH31" s="296"/>
      <c r="HI31" s="296"/>
      <c r="HJ31" s="296"/>
      <c r="HK31" s="296"/>
      <c r="HL31" s="296"/>
      <c r="HM31" s="296"/>
      <c r="HN31" s="296"/>
      <c r="HO31" s="296"/>
      <c r="HP31" s="296"/>
      <c r="HQ31" s="296"/>
      <c r="HR31" s="296"/>
      <c r="HS31" s="296"/>
      <c r="HT31" s="296"/>
      <c r="HU31" s="296"/>
      <c r="HV31" s="296"/>
      <c r="HW31" s="296"/>
      <c r="HX31" s="296"/>
      <c r="HY31" s="296"/>
      <c r="HZ31" s="296"/>
      <c r="IA31" s="296"/>
      <c r="IB31" s="296"/>
      <c r="IC31" s="296"/>
      <c r="ID31" s="296"/>
      <c r="IE31" s="296"/>
      <c r="IF31" s="296"/>
      <c r="IG31" s="296"/>
      <c r="IH31" s="296"/>
      <c r="II31" s="296"/>
      <c r="IJ31" s="296"/>
      <c r="IK31" s="296"/>
      <c r="IL31" s="296"/>
      <c r="IM31" s="296"/>
      <c r="IN31" s="296"/>
      <c r="IO31" s="296"/>
      <c r="IP31" s="296"/>
      <c r="IQ31" s="296"/>
      <c r="IR31" s="296"/>
      <c r="IS31" s="296"/>
      <c r="IT31" s="296"/>
      <c r="IU31" s="296"/>
    </row>
    <row r="32" spans="1:255" ht="17.25" customHeight="1" thickBot="1">
      <c r="A32" s="730" t="s">
        <v>392</v>
      </c>
      <c r="B32" s="730"/>
      <c r="C32" s="730"/>
      <c r="D32" s="730"/>
      <c r="E32" s="731"/>
      <c r="F32" s="732">
        <f>+AS32+DS32</f>
        <v>197126</v>
      </c>
      <c r="G32" s="733"/>
      <c r="H32" s="733"/>
      <c r="I32" s="733"/>
      <c r="J32" s="733"/>
      <c r="K32" s="733"/>
      <c r="L32" s="733"/>
      <c r="M32" s="733"/>
      <c r="N32" s="733"/>
      <c r="O32" s="733"/>
      <c r="P32" s="733"/>
      <c r="Q32" s="733"/>
      <c r="R32" s="733"/>
      <c r="S32" s="733"/>
      <c r="T32" s="733"/>
      <c r="U32" s="733"/>
      <c r="V32" s="733"/>
      <c r="W32" s="733"/>
      <c r="X32" s="733"/>
      <c r="Y32" s="733"/>
      <c r="Z32" s="733"/>
      <c r="AA32" s="733"/>
      <c r="AB32" s="733"/>
      <c r="AC32" s="733"/>
      <c r="AD32" s="733"/>
      <c r="AE32" s="733"/>
      <c r="AF32" s="733"/>
      <c r="AG32" s="733"/>
      <c r="AH32" s="733"/>
      <c r="AI32" s="733"/>
      <c r="AJ32" s="733"/>
      <c r="AK32" s="733"/>
      <c r="AL32" s="733"/>
      <c r="AM32" s="733"/>
      <c r="AN32" s="733"/>
      <c r="AO32" s="733"/>
      <c r="AP32" s="733"/>
      <c r="AQ32" s="733"/>
      <c r="AR32" s="733"/>
      <c r="AS32" s="733">
        <v>178944</v>
      </c>
      <c r="AT32" s="733"/>
      <c r="AU32" s="733"/>
      <c r="AV32" s="733"/>
      <c r="AW32" s="733"/>
      <c r="AX32" s="733"/>
      <c r="AY32" s="733"/>
      <c r="AZ32" s="733"/>
      <c r="BA32" s="733"/>
      <c r="BB32" s="733"/>
      <c r="BC32" s="733"/>
      <c r="BD32" s="733"/>
      <c r="BE32" s="733"/>
      <c r="BF32" s="733"/>
      <c r="BG32" s="733"/>
      <c r="BH32" s="733"/>
      <c r="BI32" s="733"/>
      <c r="BJ32" s="733"/>
      <c r="BK32" s="734">
        <v>-109750</v>
      </c>
      <c r="BL32" s="734"/>
      <c r="BM32" s="734"/>
      <c r="BN32" s="734"/>
      <c r="BO32" s="734"/>
      <c r="BP32" s="734"/>
      <c r="BQ32" s="734"/>
      <c r="BR32" s="734"/>
      <c r="BS32" s="734"/>
      <c r="BT32" s="734"/>
      <c r="BU32" s="734"/>
      <c r="BV32" s="734"/>
      <c r="BW32" s="734"/>
      <c r="BX32" s="734"/>
      <c r="BY32" s="734"/>
      <c r="BZ32" s="734"/>
      <c r="CA32" s="734"/>
      <c r="CB32" s="734"/>
      <c r="CC32" s="734"/>
      <c r="CD32" s="734"/>
      <c r="CE32" s="734"/>
      <c r="CF32" s="726">
        <f>AS32/365</f>
        <v>490.25753424657535</v>
      </c>
      <c r="CG32" s="726"/>
      <c r="CH32" s="726"/>
      <c r="CI32" s="726"/>
      <c r="CJ32" s="726"/>
      <c r="CK32" s="726"/>
      <c r="CL32" s="726"/>
      <c r="CM32" s="726"/>
      <c r="CN32" s="726"/>
      <c r="CO32" s="726"/>
      <c r="CP32" s="726"/>
      <c r="CQ32" s="726"/>
      <c r="CR32" s="726"/>
      <c r="CS32" s="726"/>
      <c r="CT32" s="726"/>
      <c r="CU32" s="726"/>
      <c r="CV32" s="726"/>
      <c r="CW32" s="726"/>
      <c r="CX32" s="726"/>
      <c r="CY32" s="726"/>
      <c r="CZ32" s="726"/>
      <c r="DA32" s="726"/>
      <c r="DB32" s="726"/>
      <c r="DC32" s="726"/>
      <c r="DD32" s="726"/>
      <c r="DE32" s="726"/>
      <c r="DF32" s="726"/>
      <c r="DG32" s="726"/>
      <c r="DH32" s="726"/>
      <c r="DI32" s="726"/>
      <c r="DJ32" s="726"/>
      <c r="DK32" s="726"/>
      <c r="DL32" s="726"/>
      <c r="DM32" s="726"/>
      <c r="DN32" s="726"/>
      <c r="DO32" s="726"/>
      <c r="DP32" s="726"/>
      <c r="DQ32" s="726"/>
      <c r="DR32" s="726"/>
      <c r="DS32" s="733">
        <v>18182</v>
      </c>
      <c r="DT32" s="733"/>
      <c r="DU32" s="733"/>
      <c r="DV32" s="733"/>
      <c r="DW32" s="733"/>
      <c r="DX32" s="733"/>
      <c r="DY32" s="733"/>
      <c r="DZ32" s="733"/>
      <c r="EA32" s="733"/>
      <c r="EB32" s="733"/>
      <c r="EC32" s="733"/>
      <c r="ED32" s="733"/>
      <c r="EE32" s="733"/>
      <c r="EF32" s="733"/>
      <c r="EG32" s="733"/>
      <c r="EH32" s="733"/>
      <c r="EI32" s="733"/>
      <c r="EJ32" s="733"/>
      <c r="EK32" s="733"/>
      <c r="EL32" s="733"/>
      <c r="EM32" s="733"/>
      <c r="EN32" s="733"/>
      <c r="EO32" s="733"/>
      <c r="EP32" s="733"/>
      <c r="EQ32" s="733"/>
      <c r="ER32" s="733"/>
      <c r="ES32" s="733"/>
      <c r="ET32" s="733"/>
      <c r="EU32" s="733"/>
      <c r="EV32" s="733"/>
      <c r="EW32" s="733"/>
      <c r="EX32" s="733"/>
      <c r="EY32" s="733"/>
      <c r="EZ32" s="733"/>
      <c r="FA32" s="733"/>
      <c r="FB32" s="733"/>
      <c r="FC32" s="733"/>
      <c r="FD32" s="733"/>
      <c r="FE32" s="733"/>
      <c r="FF32" s="726">
        <f>DS32/244</f>
        <v>74.516393442622956</v>
      </c>
      <c r="FG32" s="726"/>
      <c r="FH32" s="726"/>
      <c r="FI32" s="726"/>
      <c r="FJ32" s="726"/>
      <c r="FK32" s="726"/>
      <c r="FL32" s="726"/>
      <c r="FM32" s="726"/>
      <c r="FN32" s="726"/>
      <c r="FO32" s="726"/>
      <c r="FP32" s="726"/>
      <c r="FQ32" s="726"/>
      <c r="FR32" s="726"/>
      <c r="FS32" s="726"/>
      <c r="FT32" s="726"/>
      <c r="FU32" s="726"/>
      <c r="FV32" s="726"/>
      <c r="FW32" s="726"/>
      <c r="FX32" s="726"/>
      <c r="FY32" s="726"/>
      <c r="FZ32" s="726"/>
      <c r="GA32" s="726"/>
      <c r="GB32" s="726"/>
      <c r="GC32" s="726"/>
      <c r="GD32" s="726"/>
      <c r="GE32" s="726"/>
      <c r="GF32" s="726"/>
      <c r="GG32" s="726"/>
      <c r="GH32" s="726"/>
      <c r="GI32" s="726"/>
      <c r="GJ32" s="726"/>
      <c r="GK32" s="726"/>
      <c r="GL32" s="726"/>
      <c r="GM32" s="726"/>
      <c r="GN32" s="726"/>
      <c r="GO32" s="726"/>
      <c r="GP32" s="726"/>
      <c r="GQ32" s="726"/>
      <c r="GR32" s="726"/>
      <c r="GS32" s="296"/>
      <c r="GT32" s="296"/>
      <c r="GU32" s="296"/>
      <c r="GV32" s="296"/>
      <c r="GW32" s="296"/>
      <c r="GX32" s="296"/>
      <c r="GY32" s="296"/>
      <c r="GZ32" s="296"/>
      <c r="HA32" s="296"/>
      <c r="HB32" s="296"/>
      <c r="HC32" s="296"/>
      <c r="HD32" s="296"/>
      <c r="HE32" s="296"/>
      <c r="HF32" s="296"/>
      <c r="HG32" s="296"/>
      <c r="HH32" s="296"/>
      <c r="HI32" s="296"/>
      <c r="HJ32" s="296"/>
      <c r="HK32" s="296"/>
      <c r="HL32" s="296"/>
      <c r="HM32" s="296"/>
      <c r="HN32" s="296"/>
      <c r="HO32" s="296"/>
      <c r="HP32" s="296"/>
      <c r="HQ32" s="296"/>
      <c r="HR32" s="296"/>
      <c r="HS32" s="296"/>
      <c r="HT32" s="296"/>
      <c r="HU32" s="296"/>
      <c r="HV32" s="296"/>
      <c r="HW32" s="296"/>
      <c r="HX32" s="296"/>
      <c r="HY32" s="296"/>
      <c r="HZ32" s="296"/>
      <c r="IA32" s="296"/>
      <c r="IB32" s="296"/>
      <c r="IC32" s="296"/>
      <c r="ID32" s="296"/>
      <c r="IE32" s="296"/>
      <c r="IF32" s="296"/>
      <c r="IG32" s="296"/>
      <c r="IH32" s="296"/>
      <c r="II32" s="296"/>
      <c r="IJ32" s="296"/>
      <c r="IK32" s="296"/>
      <c r="IL32" s="296"/>
      <c r="IM32" s="296"/>
      <c r="IN32" s="296"/>
      <c r="IO32" s="296"/>
      <c r="IP32" s="296"/>
      <c r="IQ32" s="296"/>
      <c r="IR32" s="296"/>
      <c r="IS32" s="296"/>
      <c r="IT32" s="296"/>
      <c r="IU32" s="296"/>
    </row>
    <row r="33" spans="1:255" ht="15" customHeight="1">
      <c r="A33" s="727" t="s">
        <v>393</v>
      </c>
      <c r="B33" s="727"/>
      <c r="C33" s="727"/>
      <c r="D33" s="727"/>
      <c r="E33" s="727"/>
      <c r="F33" s="727"/>
      <c r="G33" s="727"/>
      <c r="H33" s="727"/>
      <c r="I33" s="727"/>
      <c r="J33" s="727"/>
      <c r="K33" s="727"/>
      <c r="L33" s="727"/>
      <c r="M33" s="727"/>
      <c r="N33" s="727"/>
      <c r="O33" s="727"/>
      <c r="P33" s="727"/>
      <c r="Q33" s="727"/>
      <c r="R33" s="727"/>
      <c r="S33" s="727"/>
      <c r="T33" s="727"/>
      <c r="U33" s="727"/>
      <c r="V33" s="727"/>
      <c r="W33" s="727"/>
      <c r="X33" s="727"/>
      <c r="Y33" s="727"/>
      <c r="Z33" s="727"/>
      <c r="AA33" s="727"/>
      <c r="AB33" s="727"/>
      <c r="AC33" s="727"/>
      <c r="AD33" s="727"/>
      <c r="AE33" s="727"/>
      <c r="AF33" s="727"/>
      <c r="AG33" s="727"/>
      <c r="AH33" s="727"/>
      <c r="AI33" s="727"/>
      <c r="AJ33" s="727"/>
      <c r="AK33" s="727"/>
      <c r="AL33" s="727"/>
      <c r="AM33" s="727"/>
      <c r="AN33" s="727"/>
      <c r="AO33" s="727"/>
      <c r="AP33" s="727"/>
      <c r="AQ33" s="727"/>
      <c r="AR33" s="727"/>
      <c r="AS33" s="727"/>
      <c r="AT33" s="727"/>
      <c r="AU33" s="727"/>
      <c r="AV33" s="727"/>
      <c r="AW33" s="727"/>
      <c r="AX33" s="727"/>
      <c r="AY33" s="727"/>
      <c r="AZ33" s="727"/>
      <c r="BA33" s="727"/>
      <c r="BB33" s="727"/>
      <c r="BC33" s="727"/>
      <c r="BD33" s="727"/>
      <c r="BE33" s="727"/>
      <c r="BF33" s="727"/>
      <c r="BG33" s="727"/>
      <c r="BH33" s="727"/>
      <c r="BI33" s="727"/>
      <c r="BJ33" s="727"/>
      <c r="BK33" s="727"/>
      <c r="BL33" s="727"/>
      <c r="BM33" s="727"/>
      <c r="BN33" s="727"/>
      <c r="BO33" s="727"/>
      <c r="BP33" s="727"/>
      <c r="BQ33" s="727"/>
      <c r="BR33" s="727"/>
      <c r="BS33" s="727"/>
      <c r="BT33" s="727"/>
      <c r="BU33" s="727"/>
      <c r="BV33" s="727"/>
      <c r="BW33" s="727"/>
      <c r="BX33" s="727"/>
      <c r="BY33" s="727"/>
      <c r="BZ33" s="727"/>
      <c r="CA33" s="727"/>
      <c r="CB33" s="727"/>
      <c r="CC33" s="727"/>
      <c r="CD33" s="727"/>
      <c r="CE33" s="727"/>
      <c r="CF33" s="727"/>
      <c r="CG33" s="727"/>
      <c r="CH33" s="727"/>
      <c r="CI33" s="727"/>
      <c r="CJ33" s="727"/>
      <c r="CK33" s="727"/>
      <c r="CL33" s="727"/>
      <c r="CM33" s="727"/>
      <c r="CN33" s="727"/>
      <c r="CO33" s="727"/>
      <c r="CP33" s="727"/>
      <c r="CQ33" s="727"/>
      <c r="CR33" s="727"/>
      <c r="CS33" s="727"/>
      <c r="CT33" s="727"/>
      <c r="CU33" s="727"/>
      <c r="CV33" s="727"/>
      <c r="CW33" s="727"/>
      <c r="CX33" s="727"/>
      <c r="CY33" s="727"/>
      <c r="CZ33" s="727"/>
      <c r="DA33" s="727"/>
      <c r="DB33" s="727"/>
      <c r="DC33" s="727"/>
      <c r="DD33" s="727"/>
      <c r="DE33" s="727"/>
      <c r="DF33" s="727"/>
      <c r="DG33" s="727"/>
      <c r="DH33" s="727"/>
      <c r="DI33" s="727"/>
      <c r="DJ33" s="727"/>
      <c r="DK33" s="727"/>
      <c r="DL33" s="727"/>
      <c r="DM33" s="727"/>
      <c r="DN33" s="727"/>
      <c r="DO33" s="727"/>
      <c r="DP33" s="727"/>
      <c r="DQ33" s="727"/>
      <c r="DR33" s="727"/>
      <c r="DS33" s="727"/>
      <c r="DT33" s="727"/>
      <c r="DU33" s="727"/>
      <c r="DV33" s="727"/>
      <c r="DW33" s="727"/>
      <c r="DX33" s="727"/>
      <c r="DY33" s="727"/>
      <c r="DZ33" s="727"/>
      <c r="EA33" s="727"/>
      <c r="EB33" s="727"/>
      <c r="EC33" s="727"/>
      <c r="ED33" s="727"/>
      <c r="EE33" s="727"/>
      <c r="EF33" s="727"/>
      <c r="EG33" s="727"/>
      <c r="EH33" s="727"/>
      <c r="EI33" s="727"/>
      <c r="EJ33" s="727"/>
      <c r="EK33" s="727"/>
      <c r="EL33" s="727"/>
      <c r="EM33" s="727"/>
      <c r="EN33" s="727"/>
      <c r="EO33" s="727"/>
      <c r="EP33" s="727"/>
      <c r="EQ33" s="727"/>
      <c r="ER33" s="727"/>
      <c r="ES33" s="727"/>
      <c r="ET33" s="727"/>
      <c r="EU33" s="727"/>
      <c r="EV33" s="727"/>
      <c r="EW33" s="727"/>
      <c r="EX33" s="727"/>
      <c r="EY33" s="727"/>
      <c r="EZ33" s="727"/>
      <c r="FA33" s="727"/>
      <c r="FB33" s="727"/>
      <c r="FC33" s="727"/>
      <c r="FD33" s="727"/>
      <c r="FE33" s="727"/>
      <c r="FF33" s="727"/>
      <c r="FG33" s="727"/>
      <c r="FH33" s="727"/>
      <c r="FI33" s="727"/>
      <c r="FJ33" s="727"/>
      <c r="FK33" s="727"/>
      <c r="FL33" s="727"/>
      <c r="FM33" s="727"/>
      <c r="FN33" s="727"/>
      <c r="FO33" s="727"/>
      <c r="FP33" s="727"/>
      <c r="FQ33" s="727"/>
      <c r="FR33" s="727"/>
      <c r="FS33" s="727"/>
      <c r="FT33" s="727"/>
      <c r="FU33" s="727"/>
      <c r="FV33" s="727"/>
      <c r="FW33" s="727"/>
      <c r="FX33" s="727"/>
      <c r="FY33" s="727"/>
      <c r="FZ33" s="727"/>
      <c r="GA33" s="727"/>
      <c r="GB33" s="727"/>
      <c r="GC33" s="727"/>
      <c r="GD33" s="727"/>
      <c r="GE33" s="727"/>
      <c r="GF33" s="727"/>
      <c r="GG33" s="727"/>
      <c r="GH33" s="727"/>
      <c r="GI33" s="727"/>
      <c r="GJ33" s="727"/>
      <c r="GK33" s="727"/>
      <c r="GL33" s="727"/>
      <c r="GM33" s="727"/>
      <c r="GN33" s="727"/>
      <c r="GO33" s="727"/>
      <c r="GP33" s="727"/>
      <c r="GQ33" s="727"/>
      <c r="GR33" s="298"/>
      <c r="GS33" s="298"/>
      <c r="GT33" s="298"/>
      <c r="GU33" s="298"/>
      <c r="GV33" s="296"/>
      <c r="GW33" s="296"/>
      <c r="GX33" s="296"/>
      <c r="GY33" s="296"/>
      <c r="GZ33" s="296"/>
      <c r="HA33" s="296"/>
      <c r="HB33" s="296"/>
      <c r="HC33" s="296"/>
      <c r="HD33" s="296"/>
      <c r="HE33" s="296"/>
      <c r="HF33" s="296"/>
      <c r="HG33" s="296"/>
      <c r="HH33" s="296"/>
      <c r="HI33" s="296"/>
      <c r="HJ33" s="296"/>
      <c r="HK33" s="296"/>
      <c r="HL33" s="296"/>
      <c r="HM33" s="296"/>
      <c r="HN33" s="296"/>
      <c r="HO33" s="296"/>
      <c r="HP33" s="296"/>
      <c r="HQ33" s="296"/>
      <c r="HR33" s="296"/>
      <c r="HS33" s="296"/>
      <c r="HT33" s="296"/>
      <c r="HU33" s="296"/>
      <c r="HV33" s="296"/>
      <c r="HW33" s="296"/>
      <c r="HX33" s="296"/>
      <c r="HY33" s="296"/>
      <c r="HZ33" s="296"/>
      <c r="IA33" s="296"/>
      <c r="IB33" s="296"/>
      <c r="IC33" s="296"/>
      <c r="ID33" s="296"/>
      <c r="IE33" s="296"/>
      <c r="IF33" s="296"/>
      <c r="IG33" s="296"/>
      <c r="IH33" s="296"/>
      <c r="II33" s="296"/>
      <c r="IJ33" s="296"/>
      <c r="IK33" s="296"/>
      <c r="IL33" s="296"/>
      <c r="IM33" s="296"/>
      <c r="IN33" s="296"/>
      <c r="IO33" s="296"/>
      <c r="IP33" s="296"/>
      <c r="IQ33" s="296"/>
      <c r="IR33" s="296"/>
      <c r="IS33" s="296"/>
      <c r="IT33" s="296"/>
      <c r="IU33" s="296"/>
    </row>
    <row r="34" spans="1:255" ht="21" customHeight="1" thickBot="1">
      <c r="A34" s="728" t="s">
        <v>394</v>
      </c>
      <c r="B34" s="728"/>
      <c r="C34" s="728"/>
      <c r="D34" s="728"/>
      <c r="E34" s="728"/>
      <c r="F34" s="728"/>
      <c r="G34" s="728"/>
      <c r="H34" s="728"/>
      <c r="I34" s="728"/>
      <c r="J34" s="728"/>
      <c r="K34" s="728"/>
      <c r="L34" s="728"/>
      <c r="M34" s="728"/>
      <c r="N34" s="728"/>
      <c r="O34" s="728"/>
      <c r="P34" s="728"/>
      <c r="Q34" s="728"/>
      <c r="R34" s="728"/>
      <c r="S34" s="728"/>
      <c r="T34" s="728"/>
      <c r="U34" s="728"/>
      <c r="V34" s="728"/>
      <c r="W34" s="728"/>
      <c r="X34" s="728"/>
      <c r="Y34" s="728"/>
      <c r="Z34" s="728"/>
      <c r="AA34" s="728"/>
      <c r="AB34" s="728"/>
      <c r="AC34" s="728"/>
      <c r="AD34" s="728"/>
      <c r="AE34" s="728"/>
      <c r="AF34" s="728"/>
      <c r="AG34" s="728"/>
      <c r="AH34" s="728"/>
      <c r="AI34" s="728"/>
      <c r="AJ34" s="728"/>
      <c r="AK34" s="728"/>
      <c r="AL34" s="728"/>
      <c r="AM34" s="728"/>
      <c r="AN34" s="728"/>
      <c r="AO34" s="728"/>
      <c r="AP34" s="728"/>
      <c r="AQ34" s="728"/>
      <c r="AR34" s="728"/>
      <c r="AS34" s="728"/>
      <c r="AT34" s="728"/>
      <c r="AU34" s="728"/>
      <c r="AV34" s="728"/>
      <c r="AW34" s="728"/>
      <c r="AX34" s="728"/>
      <c r="AY34" s="728"/>
      <c r="AZ34" s="728"/>
      <c r="BA34" s="728"/>
      <c r="BB34" s="728"/>
      <c r="BC34" s="728"/>
      <c r="BD34" s="728"/>
      <c r="BE34" s="728"/>
      <c r="BF34" s="728"/>
      <c r="BG34" s="728"/>
      <c r="BH34" s="728"/>
      <c r="BI34" s="728"/>
      <c r="BJ34" s="728"/>
      <c r="BK34" s="728"/>
      <c r="BL34" s="728"/>
      <c r="BM34" s="728"/>
      <c r="BN34" s="728"/>
      <c r="BO34" s="728"/>
      <c r="BP34" s="728"/>
      <c r="BQ34" s="728"/>
      <c r="BR34" s="728"/>
      <c r="BS34" s="728"/>
      <c r="BT34" s="728"/>
      <c r="BU34" s="728"/>
      <c r="BV34" s="728"/>
      <c r="BW34" s="728"/>
      <c r="BX34" s="728"/>
      <c r="BY34" s="728"/>
      <c r="BZ34" s="728"/>
      <c r="CA34" s="728"/>
      <c r="CB34" s="728"/>
      <c r="CC34" s="111"/>
      <c r="CD34" s="111"/>
      <c r="CE34" s="111"/>
      <c r="CF34" s="111"/>
      <c r="CG34" s="111"/>
      <c r="CH34" s="111"/>
      <c r="CI34" s="111"/>
      <c r="CJ34" s="111"/>
      <c r="CK34" s="111"/>
      <c r="CL34" s="111"/>
      <c r="CM34" s="111"/>
      <c r="CN34" s="111"/>
      <c r="CO34" s="111"/>
      <c r="CP34" s="111"/>
      <c r="CQ34" s="111"/>
      <c r="CR34" s="111"/>
      <c r="CS34" s="111"/>
      <c r="CT34" s="111"/>
      <c r="CU34" s="111"/>
      <c r="CV34" s="111"/>
      <c r="CW34" s="111"/>
      <c r="CX34" s="111"/>
      <c r="CY34" s="111"/>
      <c r="CZ34" s="111"/>
      <c r="DA34" s="111"/>
      <c r="DB34" s="111"/>
      <c r="DC34" s="111"/>
      <c r="DD34" s="111"/>
      <c r="DE34" s="111"/>
      <c r="DF34" s="111"/>
      <c r="DG34" s="111"/>
      <c r="DH34" s="111"/>
      <c r="DI34" s="111"/>
      <c r="DJ34" s="111"/>
      <c r="DK34" s="111"/>
      <c r="DL34" s="111"/>
      <c r="DM34" s="111"/>
      <c r="DN34" s="111"/>
      <c r="DO34" s="111"/>
      <c r="DP34" s="111"/>
      <c r="DQ34" s="111"/>
      <c r="DR34" s="111"/>
      <c r="DS34" s="111"/>
      <c r="DT34" s="111"/>
      <c r="DU34" s="111"/>
      <c r="DV34" s="111"/>
      <c r="DW34" s="111"/>
      <c r="DX34" s="111"/>
      <c r="DY34" s="111"/>
      <c r="DZ34" s="111"/>
      <c r="EA34" s="111"/>
      <c r="EB34" s="111"/>
      <c r="EC34" s="111"/>
      <c r="ED34" s="111"/>
      <c r="EE34" s="111"/>
      <c r="EF34" s="111"/>
      <c r="EG34" s="111"/>
      <c r="EH34" s="111"/>
      <c r="EI34" s="111"/>
      <c r="EJ34" s="111"/>
      <c r="EK34" s="111"/>
      <c r="EL34" s="111"/>
      <c r="EM34" s="111"/>
      <c r="EN34" s="111"/>
      <c r="EO34" s="111"/>
      <c r="EP34" s="111"/>
      <c r="EQ34" s="111"/>
      <c r="ER34" s="448" t="str">
        <f>+DT11</f>
        <v>平成26～28年度</v>
      </c>
      <c r="ES34" s="448"/>
      <c r="ET34" s="448"/>
      <c r="EU34" s="448"/>
      <c r="EV34" s="448"/>
      <c r="EW34" s="448"/>
      <c r="EX34" s="448"/>
      <c r="EY34" s="448"/>
      <c r="EZ34" s="448"/>
      <c r="FA34" s="448"/>
      <c r="FB34" s="448"/>
      <c r="FC34" s="448"/>
      <c r="FD34" s="448"/>
      <c r="FE34" s="448"/>
      <c r="FF34" s="448"/>
      <c r="FG34" s="448"/>
      <c r="FH34" s="448"/>
      <c r="FI34" s="448"/>
      <c r="FJ34" s="448"/>
      <c r="FK34" s="448"/>
      <c r="FL34" s="448"/>
      <c r="FM34" s="448"/>
      <c r="FN34" s="448"/>
      <c r="FO34" s="448"/>
      <c r="FP34" s="448"/>
      <c r="FQ34" s="448"/>
      <c r="FR34" s="448"/>
      <c r="FS34" s="448"/>
      <c r="FT34" s="448"/>
      <c r="FU34" s="448"/>
      <c r="FV34" s="448"/>
      <c r="FW34" s="448"/>
      <c r="FX34" s="448"/>
      <c r="FY34" s="448"/>
      <c r="FZ34" s="448"/>
      <c r="GA34" s="448"/>
      <c r="GB34" s="448"/>
      <c r="GC34" s="448"/>
      <c r="GD34" s="448"/>
      <c r="GE34" s="448"/>
      <c r="GF34" s="448"/>
      <c r="GG34" s="448"/>
      <c r="GH34" s="448"/>
      <c r="GI34" s="448"/>
      <c r="GJ34" s="448"/>
      <c r="GK34" s="448"/>
      <c r="GL34" s="448"/>
      <c r="GM34" s="448"/>
      <c r="GN34" s="448"/>
      <c r="GO34" s="448"/>
      <c r="GP34" s="448"/>
      <c r="GQ34" s="448"/>
      <c r="GR34" s="448"/>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c r="HY34" s="9"/>
      <c r="HZ34" s="296"/>
      <c r="IA34" s="296"/>
      <c r="IB34" s="296"/>
      <c r="IC34" s="296"/>
      <c r="ID34" s="296"/>
      <c r="IE34" s="296"/>
      <c r="IF34" s="296"/>
      <c r="IG34" s="296"/>
      <c r="IH34" s="296"/>
      <c r="II34" s="296"/>
      <c r="IJ34" s="296"/>
      <c r="IK34" s="296"/>
      <c r="IL34" s="296"/>
      <c r="IM34" s="296"/>
      <c r="IN34" s="296"/>
      <c r="IO34" s="296"/>
      <c r="IP34" s="296"/>
      <c r="IQ34" s="296"/>
      <c r="IR34" s="296"/>
      <c r="IS34" s="296"/>
      <c r="IT34" s="296"/>
      <c r="IU34" s="296"/>
    </row>
    <row r="35" spans="1:255" ht="15" customHeight="1">
      <c r="A35" s="353"/>
      <c r="B35" s="353"/>
      <c r="C35" s="353"/>
      <c r="D35" s="353"/>
      <c r="E35" s="353"/>
      <c r="F35" s="400"/>
      <c r="G35" s="729" t="s">
        <v>118</v>
      </c>
      <c r="H35" s="729"/>
      <c r="I35" s="729"/>
      <c r="J35" s="729"/>
      <c r="K35" s="729"/>
      <c r="L35" s="729"/>
      <c r="M35" s="729"/>
      <c r="N35" s="729"/>
      <c r="O35" s="729"/>
      <c r="P35" s="729"/>
      <c r="Q35" s="729"/>
      <c r="R35" s="729"/>
      <c r="S35" s="729"/>
      <c r="T35" s="729"/>
      <c r="U35" s="729"/>
      <c r="V35" s="729"/>
      <c r="W35" s="729"/>
      <c r="X35" s="729"/>
      <c r="Y35" s="729"/>
      <c r="Z35" s="729"/>
      <c r="AA35" s="729"/>
      <c r="AB35" s="729"/>
      <c r="AC35" s="729"/>
      <c r="AD35" s="729"/>
      <c r="AE35" s="729"/>
      <c r="AF35" s="729"/>
      <c r="AG35" s="729"/>
      <c r="AH35" s="729"/>
      <c r="AI35" s="729"/>
      <c r="AJ35" s="729"/>
      <c r="AK35" s="729"/>
      <c r="AL35" s="729"/>
      <c r="AM35" s="729"/>
      <c r="AN35" s="729"/>
      <c r="AO35" s="729"/>
      <c r="AP35" s="729"/>
      <c r="AQ35" s="729"/>
      <c r="AR35" s="729"/>
      <c r="AS35" s="729" t="s">
        <v>1</v>
      </c>
      <c r="AT35" s="729"/>
      <c r="AU35" s="729"/>
      <c r="AV35" s="729"/>
      <c r="AW35" s="729"/>
      <c r="AX35" s="729"/>
      <c r="AY35" s="729"/>
      <c r="AZ35" s="729"/>
      <c r="BA35" s="729"/>
      <c r="BB35" s="729"/>
      <c r="BC35" s="729"/>
      <c r="BD35" s="729"/>
      <c r="BE35" s="729"/>
      <c r="BF35" s="729"/>
      <c r="BG35" s="729"/>
      <c r="BH35" s="729"/>
      <c r="BI35" s="729"/>
      <c r="BJ35" s="729"/>
      <c r="BK35" s="729"/>
      <c r="BL35" s="729"/>
      <c r="BM35" s="729"/>
      <c r="BN35" s="729"/>
      <c r="BO35" s="729"/>
      <c r="BP35" s="729"/>
      <c r="BQ35" s="729"/>
      <c r="BR35" s="729"/>
      <c r="BS35" s="729"/>
      <c r="BT35" s="729"/>
      <c r="BU35" s="729"/>
      <c r="BV35" s="729"/>
      <c r="BW35" s="729"/>
      <c r="BX35" s="729"/>
      <c r="BY35" s="729"/>
      <c r="BZ35" s="729"/>
      <c r="CA35" s="729"/>
      <c r="CB35" s="729"/>
      <c r="CC35" s="729"/>
      <c r="CD35" s="729"/>
      <c r="CE35" s="729"/>
      <c r="CF35" s="729"/>
      <c r="CG35" s="729"/>
      <c r="CH35" s="729"/>
      <c r="CI35" s="729"/>
      <c r="CJ35" s="729"/>
      <c r="CK35" s="729"/>
      <c r="CL35" s="729"/>
      <c r="CM35" s="729"/>
      <c r="CN35" s="729"/>
      <c r="CO35" s="729"/>
      <c r="CP35" s="729"/>
      <c r="CQ35" s="729"/>
      <c r="CR35" s="729"/>
      <c r="CS35" s="729"/>
      <c r="CT35" s="729"/>
      <c r="CU35" s="729"/>
      <c r="CV35" s="729"/>
      <c r="CW35" s="729"/>
      <c r="CX35" s="729"/>
      <c r="CY35" s="729"/>
      <c r="CZ35" s="729"/>
      <c r="DA35" s="729"/>
      <c r="DB35" s="729"/>
      <c r="DC35" s="729"/>
      <c r="DD35" s="729"/>
      <c r="DE35" s="729"/>
      <c r="DF35" s="729"/>
      <c r="DG35" s="729"/>
      <c r="DH35" s="729"/>
      <c r="DI35" s="729"/>
      <c r="DJ35" s="729"/>
      <c r="DK35" s="729"/>
      <c r="DL35" s="729"/>
      <c r="DM35" s="729"/>
      <c r="DN35" s="729"/>
      <c r="DO35" s="729"/>
      <c r="DP35" s="729"/>
      <c r="DQ35" s="729"/>
      <c r="DR35" s="729"/>
      <c r="DS35" s="729" t="s">
        <v>0</v>
      </c>
      <c r="DT35" s="729"/>
      <c r="DU35" s="729"/>
      <c r="DV35" s="729"/>
      <c r="DW35" s="729"/>
      <c r="DX35" s="729"/>
      <c r="DY35" s="729"/>
      <c r="DZ35" s="729"/>
      <c r="EA35" s="729"/>
      <c r="EB35" s="729"/>
      <c r="EC35" s="729"/>
      <c r="ED35" s="729"/>
      <c r="EE35" s="729"/>
      <c r="EF35" s="729"/>
      <c r="EG35" s="729"/>
      <c r="EH35" s="729"/>
      <c r="EI35" s="729"/>
      <c r="EJ35" s="729"/>
      <c r="EK35" s="729"/>
      <c r="EL35" s="729"/>
      <c r="EM35" s="729"/>
      <c r="EN35" s="729"/>
      <c r="EO35" s="729"/>
      <c r="EP35" s="729"/>
      <c r="EQ35" s="729"/>
      <c r="ER35" s="729"/>
      <c r="ES35" s="729"/>
      <c r="ET35" s="729"/>
      <c r="EU35" s="729"/>
      <c r="EV35" s="729"/>
      <c r="EW35" s="729"/>
      <c r="EX35" s="729"/>
      <c r="EY35" s="729"/>
      <c r="EZ35" s="729"/>
      <c r="FA35" s="729"/>
      <c r="FB35" s="729"/>
      <c r="FC35" s="729"/>
      <c r="FD35" s="729"/>
      <c r="FE35" s="729"/>
      <c r="FF35" s="729"/>
      <c r="FG35" s="729"/>
      <c r="FH35" s="729"/>
      <c r="FI35" s="729"/>
      <c r="FJ35" s="729"/>
      <c r="FK35" s="729"/>
      <c r="FL35" s="729"/>
      <c r="FM35" s="729"/>
      <c r="FN35" s="729"/>
      <c r="FO35" s="729"/>
      <c r="FP35" s="729"/>
      <c r="FQ35" s="729"/>
      <c r="FR35" s="729"/>
      <c r="FS35" s="729"/>
      <c r="FT35" s="729"/>
      <c r="FU35" s="729"/>
      <c r="FV35" s="729"/>
      <c r="FW35" s="729"/>
      <c r="FX35" s="729"/>
      <c r="FY35" s="729"/>
      <c r="FZ35" s="729"/>
      <c r="GA35" s="729"/>
      <c r="GB35" s="729"/>
      <c r="GC35" s="729"/>
      <c r="GD35" s="729"/>
      <c r="GE35" s="729"/>
      <c r="GF35" s="729"/>
      <c r="GG35" s="729"/>
      <c r="GH35" s="729"/>
      <c r="GI35" s="729"/>
      <c r="GJ35" s="729"/>
      <c r="GK35" s="729"/>
      <c r="GL35" s="729"/>
      <c r="GM35" s="729"/>
      <c r="GN35" s="729"/>
      <c r="GO35" s="729"/>
      <c r="GP35" s="729"/>
      <c r="GQ35" s="729"/>
      <c r="GR35" s="609"/>
      <c r="GS35" s="438"/>
      <c r="GT35" s="438"/>
      <c r="GU35" s="438"/>
      <c r="GV35" s="438"/>
      <c r="GW35" s="438"/>
      <c r="GX35" s="438"/>
      <c r="GY35" s="438"/>
      <c r="GZ35" s="438"/>
      <c r="HA35" s="438"/>
      <c r="HB35" s="438"/>
      <c r="HC35" s="438"/>
      <c r="HD35" s="438"/>
      <c r="HE35" s="438"/>
      <c r="HF35" s="438"/>
      <c r="HG35" s="438"/>
      <c r="HH35" s="438"/>
      <c r="HI35" s="438"/>
      <c r="HJ35" s="438"/>
      <c r="HK35" s="438"/>
      <c r="HL35" s="438"/>
      <c r="HM35" s="438"/>
      <c r="HN35" s="438"/>
      <c r="HO35" s="438"/>
      <c r="HP35" s="438"/>
      <c r="HQ35" s="438"/>
      <c r="HR35" s="438"/>
      <c r="HS35" s="438"/>
      <c r="HT35" s="438"/>
      <c r="HU35" s="296"/>
      <c r="HV35" s="296"/>
      <c r="HW35" s="296"/>
      <c r="HX35" s="296"/>
      <c r="HY35" s="296"/>
      <c r="HZ35" s="296"/>
      <c r="IA35" s="296"/>
      <c r="IB35" s="296"/>
      <c r="IC35" s="296"/>
      <c r="ID35" s="296"/>
      <c r="IE35" s="296"/>
      <c r="IF35" s="296"/>
      <c r="IG35" s="296"/>
      <c r="IH35" s="296"/>
      <c r="II35" s="296"/>
      <c r="IJ35" s="296"/>
      <c r="IK35" s="296"/>
      <c r="IL35" s="296"/>
      <c r="IM35" s="296"/>
      <c r="IN35" s="296"/>
      <c r="IO35" s="296"/>
      <c r="IP35" s="296"/>
      <c r="IQ35" s="296"/>
      <c r="IR35" s="296"/>
      <c r="IS35" s="296"/>
      <c r="IT35" s="296"/>
      <c r="IU35" s="296"/>
    </row>
    <row r="36" spans="1:255" ht="15" customHeight="1">
      <c r="A36" s="317"/>
      <c r="B36" s="317"/>
      <c r="C36" s="317"/>
      <c r="D36" s="317"/>
      <c r="E36" s="317"/>
      <c r="F36" s="386"/>
      <c r="G36" s="720"/>
      <c r="H36" s="720"/>
      <c r="I36" s="720"/>
      <c r="J36" s="720"/>
      <c r="K36" s="720"/>
      <c r="L36" s="720"/>
      <c r="M36" s="720"/>
      <c r="N36" s="720"/>
      <c r="O36" s="720"/>
      <c r="P36" s="720"/>
      <c r="Q36" s="720"/>
      <c r="R36" s="720"/>
      <c r="S36" s="720"/>
      <c r="T36" s="720"/>
      <c r="U36" s="720"/>
      <c r="V36" s="720"/>
      <c r="W36" s="720"/>
      <c r="X36" s="720"/>
      <c r="Y36" s="720"/>
      <c r="Z36" s="720"/>
      <c r="AA36" s="720"/>
      <c r="AB36" s="720"/>
      <c r="AC36" s="720"/>
      <c r="AD36" s="720"/>
      <c r="AE36" s="720"/>
      <c r="AF36" s="720"/>
      <c r="AG36" s="720"/>
      <c r="AH36" s="720"/>
      <c r="AI36" s="720"/>
      <c r="AJ36" s="720"/>
      <c r="AK36" s="720"/>
      <c r="AL36" s="720"/>
      <c r="AM36" s="720"/>
      <c r="AN36" s="720"/>
      <c r="AO36" s="720"/>
      <c r="AP36" s="720"/>
      <c r="AQ36" s="720"/>
      <c r="AR36" s="720"/>
      <c r="AS36" s="720" t="s">
        <v>68</v>
      </c>
      <c r="AT36" s="720"/>
      <c r="AU36" s="720"/>
      <c r="AV36" s="720"/>
      <c r="AW36" s="720"/>
      <c r="AX36" s="720"/>
      <c r="AY36" s="720"/>
      <c r="AZ36" s="720"/>
      <c r="BA36" s="720"/>
      <c r="BB36" s="720"/>
      <c r="BC36" s="720"/>
      <c r="BD36" s="720"/>
      <c r="BE36" s="720"/>
      <c r="BF36" s="720"/>
      <c r="BG36" s="720"/>
      <c r="BH36" s="720"/>
      <c r="BI36" s="720"/>
      <c r="BJ36" s="720"/>
      <c r="BK36" s="720"/>
      <c r="BL36" s="720"/>
      <c r="BM36" s="720"/>
      <c r="BN36" s="720"/>
      <c r="BO36" s="720"/>
      <c r="BP36" s="720"/>
      <c r="BQ36" s="720"/>
      <c r="BR36" s="720"/>
      <c r="BS36" s="720"/>
      <c r="BT36" s="720"/>
      <c r="BU36" s="720"/>
      <c r="BV36" s="720"/>
      <c r="BW36" s="720"/>
      <c r="BX36" s="720"/>
      <c r="BY36" s="720"/>
      <c r="BZ36" s="720"/>
      <c r="CA36" s="720"/>
      <c r="CB36" s="720"/>
      <c r="CC36" s="720"/>
      <c r="CD36" s="720"/>
      <c r="CE36" s="720"/>
      <c r="CF36" s="720" t="s">
        <v>69</v>
      </c>
      <c r="CG36" s="720"/>
      <c r="CH36" s="720"/>
      <c r="CI36" s="720"/>
      <c r="CJ36" s="720"/>
      <c r="CK36" s="720"/>
      <c r="CL36" s="720"/>
      <c r="CM36" s="720"/>
      <c r="CN36" s="720"/>
      <c r="CO36" s="720"/>
      <c r="CP36" s="720"/>
      <c r="CQ36" s="720"/>
      <c r="CR36" s="720"/>
      <c r="CS36" s="720"/>
      <c r="CT36" s="720"/>
      <c r="CU36" s="720"/>
      <c r="CV36" s="720"/>
      <c r="CW36" s="720"/>
      <c r="CX36" s="720"/>
      <c r="CY36" s="720"/>
      <c r="CZ36" s="720"/>
      <c r="DA36" s="720"/>
      <c r="DB36" s="720"/>
      <c r="DC36" s="720"/>
      <c r="DD36" s="720"/>
      <c r="DE36" s="720"/>
      <c r="DF36" s="720"/>
      <c r="DG36" s="720"/>
      <c r="DH36" s="720"/>
      <c r="DI36" s="720"/>
      <c r="DJ36" s="720"/>
      <c r="DK36" s="720"/>
      <c r="DL36" s="720"/>
      <c r="DM36" s="720"/>
      <c r="DN36" s="720"/>
      <c r="DO36" s="720"/>
      <c r="DP36" s="720"/>
      <c r="DQ36" s="720"/>
      <c r="DR36" s="720"/>
      <c r="DS36" s="721" t="s">
        <v>68</v>
      </c>
      <c r="DT36" s="722"/>
      <c r="DU36" s="722"/>
      <c r="DV36" s="722"/>
      <c r="DW36" s="722"/>
      <c r="DX36" s="722"/>
      <c r="DY36" s="722"/>
      <c r="DZ36" s="722"/>
      <c r="EA36" s="722"/>
      <c r="EB36" s="722"/>
      <c r="EC36" s="722"/>
      <c r="ED36" s="722"/>
      <c r="EE36" s="722"/>
      <c r="EF36" s="722"/>
      <c r="EG36" s="722"/>
      <c r="EH36" s="722"/>
      <c r="EI36" s="722"/>
      <c r="EJ36" s="722"/>
      <c r="EK36" s="722"/>
      <c r="EL36" s="722"/>
      <c r="EM36" s="722"/>
      <c r="EN36" s="722"/>
      <c r="EO36" s="722"/>
      <c r="EP36" s="722"/>
      <c r="EQ36" s="722"/>
      <c r="ER36" s="722"/>
      <c r="ES36" s="722"/>
      <c r="ET36" s="722"/>
      <c r="EU36" s="722"/>
      <c r="EV36" s="722"/>
      <c r="EW36" s="722"/>
      <c r="EX36" s="722"/>
      <c r="EY36" s="722"/>
      <c r="EZ36" s="722"/>
      <c r="FA36" s="722"/>
      <c r="FB36" s="722"/>
      <c r="FC36" s="722"/>
      <c r="FD36" s="722"/>
      <c r="FE36" s="723"/>
      <c r="FF36" s="720" t="s">
        <v>69</v>
      </c>
      <c r="FG36" s="720"/>
      <c r="FH36" s="720"/>
      <c r="FI36" s="720"/>
      <c r="FJ36" s="720"/>
      <c r="FK36" s="720"/>
      <c r="FL36" s="720"/>
      <c r="FM36" s="720"/>
      <c r="FN36" s="720"/>
      <c r="FO36" s="720"/>
      <c r="FP36" s="720"/>
      <c r="FQ36" s="720"/>
      <c r="FR36" s="720"/>
      <c r="FS36" s="720"/>
      <c r="FT36" s="720"/>
      <c r="FU36" s="720"/>
      <c r="FV36" s="720"/>
      <c r="FW36" s="720"/>
      <c r="FX36" s="720"/>
      <c r="FY36" s="720"/>
      <c r="FZ36" s="720"/>
      <c r="GA36" s="720"/>
      <c r="GB36" s="720"/>
      <c r="GC36" s="720"/>
      <c r="GD36" s="720"/>
      <c r="GE36" s="720"/>
      <c r="GF36" s="720"/>
      <c r="GG36" s="720"/>
      <c r="GH36" s="720"/>
      <c r="GI36" s="720"/>
      <c r="GJ36" s="720"/>
      <c r="GK36" s="720"/>
      <c r="GL36" s="720"/>
      <c r="GM36" s="720"/>
      <c r="GN36" s="720"/>
      <c r="GO36" s="720"/>
      <c r="GP36" s="720"/>
      <c r="GQ36" s="720"/>
      <c r="GR36" s="721"/>
      <c r="GS36" s="296"/>
      <c r="GT36" s="296"/>
      <c r="GU36" s="296"/>
      <c r="GV36" s="296"/>
      <c r="GW36" s="296"/>
      <c r="GX36" s="296"/>
      <c r="GY36" s="296"/>
      <c r="GZ36" s="296"/>
      <c r="HA36" s="296"/>
      <c r="HB36" s="296"/>
      <c r="HC36" s="296"/>
      <c r="HD36" s="296"/>
      <c r="HE36" s="296"/>
      <c r="HF36" s="296"/>
      <c r="HG36" s="296"/>
      <c r="HH36" s="296"/>
      <c r="HI36" s="296"/>
      <c r="HJ36" s="296"/>
      <c r="HK36" s="296"/>
      <c r="HL36" s="296"/>
      <c r="HM36" s="296"/>
      <c r="HN36" s="296"/>
      <c r="HO36" s="296"/>
      <c r="HP36" s="296"/>
      <c r="HQ36" s="296"/>
      <c r="HR36" s="296"/>
      <c r="HS36" s="296"/>
      <c r="HT36" s="296"/>
      <c r="HU36" s="296"/>
      <c r="HV36" s="296"/>
      <c r="HW36" s="296"/>
      <c r="HX36" s="296"/>
      <c r="HY36" s="296"/>
      <c r="HZ36" s="296"/>
      <c r="IA36" s="296"/>
      <c r="IB36" s="296"/>
      <c r="IC36" s="296"/>
      <c r="ID36" s="296"/>
      <c r="IE36" s="296"/>
      <c r="IF36" s="296"/>
      <c r="IG36" s="296"/>
      <c r="IH36" s="296"/>
      <c r="II36" s="296"/>
      <c r="IJ36" s="296"/>
      <c r="IK36" s="296"/>
      <c r="IL36" s="296"/>
      <c r="IM36" s="296"/>
      <c r="IN36" s="296"/>
      <c r="IO36" s="296"/>
      <c r="IP36" s="296"/>
      <c r="IQ36" s="296"/>
      <c r="IR36" s="296"/>
      <c r="IS36" s="296"/>
      <c r="IT36" s="296"/>
      <c r="IU36" s="296"/>
    </row>
    <row r="37" spans="1:255" ht="17.25" customHeight="1">
      <c r="A37" s="710" t="s">
        <v>273</v>
      </c>
      <c r="B37" s="712" t="s">
        <v>53</v>
      </c>
      <c r="C37" s="724"/>
      <c r="D37" s="724"/>
      <c r="E37" s="724"/>
      <c r="F37" s="725"/>
      <c r="G37" s="715">
        <f>+AS37+DS37</f>
        <v>55360</v>
      </c>
      <c r="H37" s="716"/>
      <c r="I37" s="716"/>
      <c r="J37" s="716"/>
      <c r="K37" s="716"/>
      <c r="L37" s="716"/>
      <c r="M37" s="716"/>
      <c r="N37" s="716"/>
      <c r="O37" s="716"/>
      <c r="P37" s="716"/>
      <c r="Q37" s="716"/>
      <c r="R37" s="716"/>
      <c r="S37" s="716"/>
      <c r="T37" s="716"/>
      <c r="U37" s="716"/>
      <c r="V37" s="716"/>
      <c r="W37" s="716"/>
      <c r="X37" s="716"/>
      <c r="Y37" s="716"/>
      <c r="Z37" s="716"/>
      <c r="AA37" s="716"/>
      <c r="AB37" s="716"/>
      <c r="AC37" s="716"/>
      <c r="AD37" s="716"/>
      <c r="AE37" s="716"/>
      <c r="AF37" s="716"/>
      <c r="AG37" s="716"/>
      <c r="AH37" s="716"/>
      <c r="AI37" s="716"/>
      <c r="AJ37" s="716"/>
      <c r="AK37" s="716"/>
      <c r="AL37" s="716"/>
      <c r="AM37" s="716"/>
      <c r="AN37" s="716"/>
      <c r="AO37" s="716"/>
      <c r="AP37" s="716"/>
      <c r="AQ37" s="716"/>
      <c r="AR37" s="716"/>
      <c r="AS37" s="716">
        <f>SUM(AS38:CE46)</f>
        <v>14669</v>
      </c>
      <c r="AT37" s="716"/>
      <c r="AU37" s="716"/>
      <c r="AV37" s="716"/>
      <c r="AW37" s="716"/>
      <c r="AX37" s="716"/>
      <c r="AY37" s="716"/>
      <c r="AZ37" s="716"/>
      <c r="BA37" s="716"/>
      <c r="BB37" s="716"/>
      <c r="BC37" s="716"/>
      <c r="BD37" s="716"/>
      <c r="BE37" s="716"/>
      <c r="BF37" s="716"/>
      <c r="BG37" s="716"/>
      <c r="BH37" s="716"/>
      <c r="BI37" s="716"/>
      <c r="BJ37" s="716"/>
      <c r="BK37" s="716"/>
      <c r="BL37" s="716"/>
      <c r="BM37" s="716"/>
      <c r="BN37" s="716"/>
      <c r="BO37" s="716"/>
      <c r="BP37" s="716"/>
      <c r="BQ37" s="716"/>
      <c r="BR37" s="716"/>
      <c r="BS37" s="716"/>
      <c r="BT37" s="716"/>
      <c r="BU37" s="716"/>
      <c r="BV37" s="716"/>
      <c r="BW37" s="716"/>
      <c r="BX37" s="716"/>
      <c r="BY37" s="716"/>
      <c r="BZ37" s="716"/>
      <c r="CA37" s="716"/>
      <c r="CB37" s="716"/>
      <c r="CC37" s="716"/>
      <c r="CD37" s="716"/>
      <c r="CE37" s="716"/>
      <c r="CF37" s="709">
        <f>AS37/365</f>
        <v>40.18904109589041</v>
      </c>
      <c r="CG37" s="709"/>
      <c r="CH37" s="709"/>
      <c r="CI37" s="709"/>
      <c r="CJ37" s="709"/>
      <c r="CK37" s="709"/>
      <c r="CL37" s="709"/>
      <c r="CM37" s="709"/>
      <c r="CN37" s="709"/>
      <c r="CO37" s="709"/>
      <c r="CP37" s="709"/>
      <c r="CQ37" s="709"/>
      <c r="CR37" s="709"/>
      <c r="CS37" s="709"/>
      <c r="CT37" s="709"/>
      <c r="CU37" s="709"/>
      <c r="CV37" s="709"/>
      <c r="CW37" s="709"/>
      <c r="CX37" s="709"/>
      <c r="CY37" s="709"/>
      <c r="CZ37" s="709"/>
      <c r="DA37" s="709"/>
      <c r="DB37" s="709"/>
      <c r="DC37" s="709"/>
      <c r="DD37" s="709"/>
      <c r="DE37" s="709"/>
      <c r="DF37" s="709"/>
      <c r="DG37" s="709"/>
      <c r="DH37" s="709"/>
      <c r="DI37" s="709"/>
      <c r="DJ37" s="709"/>
      <c r="DK37" s="709"/>
      <c r="DL37" s="709"/>
      <c r="DM37" s="709"/>
      <c r="DN37" s="709"/>
      <c r="DO37" s="709"/>
      <c r="DP37" s="709"/>
      <c r="DQ37" s="709"/>
      <c r="DR37" s="709"/>
      <c r="DS37" s="716">
        <f>SUM(DS38:FE46)</f>
        <v>40691</v>
      </c>
      <c r="DT37" s="716"/>
      <c r="DU37" s="716"/>
      <c r="DV37" s="716"/>
      <c r="DW37" s="716"/>
      <c r="DX37" s="716"/>
      <c r="DY37" s="716"/>
      <c r="DZ37" s="716"/>
      <c r="EA37" s="716"/>
      <c r="EB37" s="716"/>
      <c r="EC37" s="716"/>
      <c r="ED37" s="716"/>
      <c r="EE37" s="716"/>
      <c r="EF37" s="716"/>
      <c r="EG37" s="716"/>
      <c r="EH37" s="716"/>
      <c r="EI37" s="716"/>
      <c r="EJ37" s="716"/>
      <c r="EK37" s="716"/>
      <c r="EL37" s="716"/>
      <c r="EM37" s="716"/>
      <c r="EN37" s="716"/>
      <c r="EO37" s="716"/>
      <c r="EP37" s="716"/>
      <c r="EQ37" s="716"/>
      <c r="ER37" s="716"/>
      <c r="ES37" s="716"/>
      <c r="ET37" s="716"/>
      <c r="EU37" s="716"/>
      <c r="EV37" s="716"/>
      <c r="EW37" s="716"/>
      <c r="EX37" s="716"/>
      <c r="EY37" s="716"/>
      <c r="EZ37" s="716"/>
      <c r="FA37" s="716"/>
      <c r="FB37" s="716"/>
      <c r="FC37" s="716"/>
      <c r="FD37" s="716"/>
      <c r="FE37" s="716"/>
      <c r="FF37" s="709">
        <f>DS37/245</f>
        <v>166.08571428571429</v>
      </c>
      <c r="FG37" s="709"/>
      <c r="FH37" s="709"/>
      <c r="FI37" s="709"/>
      <c r="FJ37" s="709"/>
      <c r="FK37" s="709"/>
      <c r="FL37" s="709"/>
      <c r="FM37" s="709"/>
      <c r="FN37" s="709"/>
      <c r="FO37" s="709"/>
      <c r="FP37" s="709"/>
      <c r="FQ37" s="709"/>
      <c r="FR37" s="709"/>
      <c r="FS37" s="709"/>
      <c r="FT37" s="709"/>
      <c r="FU37" s="709"/>
      <c r="FV37" s="709"/>
      <c r="FW37" s="709"/>
      <c r="FX37" s="709"/>
      <c r="FY37" s="709"/>
      <c r="FZ37" s="709"/>
      <c r="GA37" s="709"/>
      <c r="GB37" s="709"/>
      <c r="GC37" s="709"/>
      <c r="GD37" s="709"/>
      <c r="GE37" s="709"/>
      <c r="GF37" s="709"/>
      <c r="GG37" s="709"/>
      <c r="GH37" s="709"/>
      <c r="GI37" s="709"/>
      <c r="GJ37" s="709"/>
      <c r="GK37" s="709"/>
      <c r="GL37" s="709"/>
      <c r="GM37" s="709"/>
      <c r="GN37" s="709"/>
      <c r="GO37" s="709"/>
      <c r="GP37" s="709"/>
      <c r="GQ37" s="709"/>
      <c r="GR37" s="709"/>
      <c r="GS37" s="296"/>
      <c r="GT37" s="296"/>
      <c r="GU37" s="296"/>
      <c r="GV37" s="296"/>
      <c r="GW37" s="296"/>
      <c r="GX37" s="296"/>
      <c r="GY37" s="296"/>
      <c r="GZ37" s="296"/>
      <c r="HA37" s="296"/>
      <c r="HB37" s="296"/>
      <c r="HC37" s="296"/>
      <c r="HD37" s="296"/>
      <c r="HE37" s="296"/>
      <c r="HF37" s="296"/>
      <c r="HG37" s="296"/>
      <c r="HH37" s="296"/>
      <c r="HI37" s="296"/>
      <c r="HJ37" s="296"/>
      <c r="HK37" s="296"/>
      <c r="HL37" s="296"/>
      <c r="HM37" s="296"/>
      <c r="HN37" s="296"/>
      <c r="HO37" s="296"/>
      <c r="HP37" s="296"/>
      <c r="HQ37" s="296"/>
      <c r="HR37" s="296"/>
      <c r="HS37" s="296"/>
      <c r="HT37" s="296"/>
      <c r="HU37" s="296"/>
      <c r="HV37" s="296"/>
      <c r="HW37" s="296"/>
      <c r="HX37" s="296"/>
      <c r="HY37" s="296"/>
      <c r="HZ37" s="296"/>
      <c r="IA37" s="296"/>
      <c r="IB37" s="296"/>
      <c r="IC37" s="296"/>
      <c r="ID37" s="296"/>
      <c r="IE37" s="296"/>
      <c r="IF37" s="296"/>
      <c r="IG37" s="296"/>
      <c r="IH37" s="296"/>
      <c r="II37" s="296"/>
      <c r="IJ37" s="296"/>
      <c r="IK37" s="296"/>
      <c r="IL37" s="296"/>
      <c r="IM37" s="296"/>
      <c r="IN37" s="296"/>
      <c r="IO37" s="296"/>
      <c r="IP37" s="296"/>
      <c r="IQ37" s="296"/>
      <c r="IR37" s="296"/>
      <c r="IS37" s="296"/>
      <c r="IT37" s="296"/>
      <c r="IU37" s="296"/>
    </row>
    <row r="38" spans="1:255">
      <c r="A38" s="711"/>
      <c r="B38" s="701" t="s">
        <v>119</v>
      </c>
      <c r="C38" s="702"/>
      <c r="D38" s="702"/>
      <c r="E38" s="702"/>
      <c r="F38" s="703"/>
      <c r="G38" s="704">
        <f t="shared" ref="G38:G66" si="0">+AS38+DS38</f>
        <v>36130</v>
      </c>
      <c r="H38" s="699"/>
      <c r="I38" s="699"/>
      <c r="J38" s="699"/>
      <c r="K38" s="699"/>
      <c r="L38" s="699"/>
      <c r="M38" s="699"/>
      <c r="N38" s="699"/>
      <c r="O38" s="699"/>
      <c r="P38" s="699"/>
      <c r="Q38" s="699"/>
      <c r="R38" s="699"/>
      <c r="S38" s="699"/>
      <c r="T38" s="699"/>
      <c r="U38" s="699"/>
      <c r="V38" s="699"/>
      <c r="W38" s="699"/>
      <c r="X38" s="699"/>
      <c r="Y38" s="699"/>
      <c r="Z38" s="699"/>
      <c r="AA38" s="699"/>
      <c r="AB38" s="699"/>
      <c r="AC38" s="699"/>
      <c r="AD38" s="699"/>
      <c r="AE38" s="699"/>
      <c r="AF38" s="699"/>
      <c r="AG38" s="699"/>
      <c r="AH38" s="699"/>
      <c r="AI38" s="699"/>
      <c r="AJ38" s="699"/>
      <c r="AK38" s="699"/>
      <c r="AL38" s="699"/>
      <c r="AM38" s="699"/>
      <c r="AN38" s="699"/>
      <c r="AO38" s="699"/>
      <c r="AP38" s="699"/>
      <c r="AQ38" s="699"/>
      <c r="AR38" s="699"/>
      <c r="AS38" s="699">
        <v>5625</v>
      </c>
      <c r="AT38" s="699"/>
      <c r="AU38" s="699"/>
      <c r="AV38" s="699"/>
      <c r="AW38" s="699"/>
      <c r="AX38" s="699"/>
      <c r="AY38" s="699"/>
      <c r="AZ38" s="699"/>
      <c r="BA38" s="699"/>
      <c r="BB38" s="699"/>
      <c r="BC38" s="699"/>
      <c r="BD38" s="699"/>
      <c r="BE38" s="699"/>
      <c r="BF38" s="699"/>
      <c r="BG38" s="699"/>
      <c r="BH38" s="699"/>
      <c r="BI38" s="699"/>
      <c r="BJ38" s="699"/>
      <c r="BK38" s="699"/>
      <c r="BL38" s="699"/>
      <c r="BM38" s="699"/>
      <c r="BN38" s="699"/>
      <c r="BO38" s="699"/>
      <c r="BP38" s="699"/>
      <c r="BQ38" s="699"/>
      <c r="BR38" s="699"/>
      <c r="BS38" s="699"/>
      <c r="BT38" s="699"/>
      <c r="BU38" s="699"/>
      <c r="BV38" s="699"/>
      <c r="BW38" s="699"/>
      <c r="BX38" s="699"/>
      <c r="BY38" s="699"/>
      <c r="BZ38" s="699"/>
      <c r="CA38" s="699"/>
      <c r="CB38" s="699"/>
      <c r="CC38" s="699"/>
      <c r="CD38" s="699"/>
      <c r="CE38" s="699"/>
      <c r="CF38" s="700">
        <f>AS38/365</f>
        <v>15.41095890410959</v>
      </c>
      <c r="CG38" s="700"/>
      <c r="CH38" s="700"/>
      <c r="CI38" s="700"/>
      <c r="CJ38" s="700"/>
      <c r="CK38" s="700"/>
      <c r="CL38" s="700"/>
      <c r="CM38" s="700"/>
      <c r="CN38" s="700"/>
      <c r="CO38" s="700"/>
      <c r="CP38" s="700"/>
      <c r="CQ38" s="700"/>
      <c r="CR38" s="700"/>
      <c r="CS38" s="700"/>
      <c r="CT38" s="700"/>
      <c r="CU38" s="700"/>
      <c r="CV38" s="700"/>
      <c r="CW38" s="700"/>
      <c r="CX38" s="700"/>
      <c r="CY38" s="700"/>
      <c r="CZ38" s="700"/>
      <c r="DA38" s="700"/>
      <c r="DB38" s="700"/>
      <c r="DC38" s="700"/>
      <c r="DD38" s="700"/>
      <c r="DE38" s="700"/>
      <c r="DF38" s="700"/>
      <c r="DG38" s="700"/>
      <c r="DH38" s="700"/>
      <c r="DI38" s="700"/>
      <c r="DJ38" s="700"/>
      <c r="DK38" s="700"/>
      <c r="DL38" s="700"/>
      <c r="DM38" s="700"/>
      <c r="DN38" s="700"/>
      <c r="DO38" s="700"/>
      <c r="DP38" s="700"/>
      <c r="DQ38" s="700"/>
      <c r="DR38" s="700"/>
      <c r="DS38" s="699">
        <v>30505</v>
      </c>
      <c r="DT38" s="699"/>
      <c r="DU38" s="699"/>
      <c r="DV38" s="699"/>
      <c r="DW38" s="699"/>
      <c r="DX38" s="699"/>
      <c r="DY38" s="699"/>
      <c r="DZ38" s="699"/>
      <c r="EA38" s="699"/>
      <c r="EB38" s="699"/>
      <c r="EC38" s="699"/>
      <c r="ED38" s="699"/>
      <c r="EE38" s="699"/>
      <c r="EF38" s="699"/>
      <c r="EG38" s="699"/>
      <c r="EH38" s="699"/>
      <c r="EI38" s="699"/>
      <c r="EJ38" s="699"/>
      <c r="EK38" s="699"/>
      <c r="EL38" s="699"/>
      <c r="EM38" s="699"/>
      <c r="EN38" s="699"/>
      <c r="EO38" s="699"/>
      <c r="EP38" s="699"/>
      <c r="EQ38" s="699"/>
      <c r="ER38" s="699"/>
      <c r="ES38" s="699"/>
      <c r="ET38" s="699"/>
      <c r="EU38" s="699"/>
      <c r="EV38" s="699"/>
      <c r="EW38" s="699"/>
      <c r="EX38" s="699"/>
      <c r="EY38" s="699"/>
      <c r="EZ38" s="699"/>
      <c r="FA38" s="699"/>
      <c r="FB38" s="699"/>
      <c r="FC38" s="699"/>
      <c r="FD38" s="699"/>
      <c r="FE38" s="699"/>
      <c r="FF38" s="700">
        <f>DS38/245</f>
        <v>124.51020408163265</v>
      </c>
      <c r="FG38" s="700"/>
      <c r="FH38" s="700"/>
      <c r="FI38" s="700"/>
      <c r="FJ38" s="700"/>
      <c r="FK38" s="700"/>
      <c r="FL38" s="700"/>
      <c r="FM38" s="700"/>
      <c r="FN38" s="700"/>
      <c r="FO38" s="700"/>
      <c r="FP38" s="700"/>
      <c r="FQ38" s="700"/>
      <c r="FR38" s="700"/>
      <c r="FS38" s="700"/>
      <c r="FT38" s="700"/>
      <c r="FU38" s="700"/>
      <c r="FV38" s="700"/>
      <c r="FW38" s="700"/>
      <c r="FX38" s="700"/>
      <c r="FY38" s="700"/>
      <c r="FZ38" s="700"/>
      <c r="GA38" s="700"/>
      <c r="GB38" s="700"/>
      <c r="GC38" s="700"/>
      <c r="GD38" s="700"/>
      <c r="GE38" s="700"/>
      <c r="GF38" s="700"/>
      <c r="GG38" s="700"/>
      <c r="GH38" s="700"/>
      <c r="GI38" s="700"/>
      <c r="GJ38" s="700"/>
      <c r="GK38" s="700"/>
      <c r="GL38" s="700"/>
      <c r="GM38" s="700"/>
      <c r="GN38" s="700"/>
      <c r="GO38" s="700"/>
      <c r="GP38" s="700"/>
      <c r="GQ38" s="700"/>
      <c r="GR38" s="700"/>
      <c r="GS38" s="296"/>
      <c r="GT38" s="296"/>
      <c r="GU38" s="296"/>
      <c r="GV38" s="296"/>
      <c r="GW38" s="296"/>
      <c r="GX38" s="296"/>
      <c r="GY38" s="296"/>
      <c r="GZ38" s="296"/>
      <c r="HA38" s="296"/>
      <c r="HB38" s="296"/>
      <c r="HC38" s="296"/>
      <c r="HD38" s="296"/>
      <c r="HE38" s="296"/>
      <c r="HF38" s="296"/>
      <c r="HG38" s="296"/>
      <c r="HH38" s="296"/>
      <c r="HI38" s="296"/>
      <c r="HJ38" s="296"/>
      <c r="HK38" s="296"/>
      <c r="HL38" s="296"/>
      <c r="HM38" s="296"/>
      <c r="HN38" s="296"/>
      <c r="HO38" s="296"/>
      <c r="HP38" s="296"/>
      <c r="HQ38" s="296"/>
      <c r="HR38" s="296"/>
      <c r="HS38" s="296"/>
      <c r="HT38" s="296"/>
      <c r="HU38" s="296"/>
      <c r="HV38" s="296"/>
      <c r="HW38" s="296"/>
      <c r="HX38" s="296"/>
      <c r="HY38" s="296"/>
      <c r="HZ38" s="296"/>
      <c r="IA38" s="296"/>
      <c r="IB38" s="296"/>
      <c r="IC38" s="296"/>
      <c r="ID38" s="296"/>
      <c r="IE38" s="296"/>
      <c r="IF38" s="296"/>
      <c r="IG38" s="296"/>
      <c r="IH38" s="296"/>
      <c r="II38" s="296"/>
      <c r="IJ38" s="296"/>
      <c r="IK38" s="296"/>
      <c r="IL38" s="296"/>
      <c r="IM38" s="296"/>
      <c r="IN38" s="296"/>
      <c r="IO38" s="296"/>
      <c r="IP38" s="296"/>
      <c r="IQ38" s="296"/>
      <c r="IR38" s="296"/>
      <c r="IS38" s="296"/>
      <c r="IT38" s="296"/>
      <c r="IU38" s="296"/>
    </row>
    <row r="39" spans="1:255">
      <c r="A39" s="711"/>
      <c r="B39" s="701" t="s">
        <v>272</v>
      </c>
      <c r="C39" s="702"/>
      <c r="D39" s="702"/>
      <c r="E39" s="702"/>
      <c r="F39" s="703"/>
      <c r="G39" s="704">
        <f t="shared" si="0"/>
        <v>3106</v>
      </c>
      <c r="H39" s="699"/>
      <c r="I39" s="699"/>
      <c r="J39" s="699"/>
      <c r="K39" s="699"/>
      <c r="L39" s="699"/>
      <c r="M39" s="699"/>
      <c r="N39" s="699"/>
      <c r="O39" s="699"/>
      <c r="P39" s="699"/>
      <c r="Q39" s="699"/>
      <c r="R39" s="699"/>
      <c r="S39" s="699"/>
      <c r="T39" s="699"/>
      <c r="U39" s="699"/>
      <c r="V39" s="699"/>
      <c r="W39" s="699"/>
      <c r="X39" s="699"/>
      <c r="Y39" s="699"/>
      <c r="Z39" s="699"/>
      <c r="AA39" s="699"/>
      <c r="AB39" s="699"/>
      <c r="AC39" s="699"/>
      <c r="AD39" s="699"/>
      <c r="AE39" s="699"/>
      <c r="AF39" s="699"/>
      <c r="AG39" s="699"/>
      <c r="AH39" s="699"/>
      <c r="AI39" s="699"/>
      <c r="AJ39" s="699"/>
      <c r="AK39" s="699"/>
      <c r="AL39" s="699"/>
      <c r="AM39" s="699"/>
      <c r="AN39" s="699"/>
      <c r="AO39" s="699"/>
      <c r="AP39" s="699"/>
      <c r="AQ39" s="699"/>
      <c r="AR39" s="699"/>
      <c r="AS39" s="699">
        <v>2763</v>
      </c>
      <c r="AT39" s="699"/>
      <c r="AU39" s="699"/>
      <c r="AV39" s="699"/>
      <c r="AW39" s="699"/>
      <c r="AX39" s="699"/>
      <c r="AY39" s="699"/>
      <c r="AZ39" s="699"/>
      <c r="BA39" s="699"/>
      <c r="BB39" s="699"/>
      <c r="BC39" s="699"/>
      <c r="BD39" s="699"/>
      <c r="BE39" s="699"/>
      <c r="BF39" s="699"/>
      <c r="BG39" s="699"/>
      <c r="BH39" s="699"/>
      <c r="BI39" s="699"/>
      <c r="BJ39" s="699"/>
      <c r="BK39" s="699"/>
      <c r="BL39" s="699"/>
      <c r="BM39" s="699"/>
      <c r="BN39" s="699"/>
      <c r="BO39" s="699"/>
      <c r="BP39" s="699"/>
      <c r="BQ39" s="699"/>
      <c r="BR39" s="699"/>
      <c r="BS39" s="699"/>
      <c r="BT39" s="699"/>
      <c r="BU39" s="699"/>
      <c r="BV39" s="699"/>
      <c r="BW39" s="699"/>
      <c r="BX39" s="699"/>
      <c r="BY39" s="699"/>
      <c r="BZ39" s="699"/>
      <c r="CA39" s="699"/>
      <c r="CB39" s="699"/>
      <c r="CC39" s="699"/>
      <c r="CD39" s="699"/>
      <c r="CE39" s="699"/>
      <c r="CF39" s="700">
        <f>AS39/365</f>
        <v>7.5698630136986305</v>
      </c>
      <c r="CG39" s="700"/>
      <c r="CH39" s="700"/>
      <c r="CI39" s="700"/>
      <c r="CJ39" s="700"/>
      <c r="CK39" s="700"/>
      <c r="CL39" s="700"/>
      <c r="CM39" s="700"/>
      <c r="CN39" s="700"/>
      <c r="CO39" s="700"/>
      <c r="CP39" s="700"/>
      <c r="CQ39" s="700"/>
      <c r="CR39" s="700"/>
      <c r="CS39" s="700"/>
      <c r="CT39" s="700"/>
      <c r="CU39" s="700"/>
      <c r="CV39" s="700"/>
      <c r="CW39" s="700"/>
      <c r="CX39" s="700"/>
      <c r="CY39" s="700"/>
      <c r="CZ39" s="700"/>
      <c r="DA39" s="700"/>
      <c r="DB39" s="700"/>
      <c r="DC39" s="700"/>
      <c r="DD39" s="700"/>
      <c r="DE39" s="700"/>
      <c r="DF39" s="700"/>
      <c r="DG39" s="700"/>
      <c r="DH39" s="700"/>
      <c r="DI39" s="700"/>
      <c r="DJ39" s="700"/>
      <c r="DK39" s="700"/>
      <c r="DL39" s="700"/>
      <c r="DM39" s="700"/>
      <c r="DN39" s="700"/>
      <c r="DO39" s="700"/>
      <c r="DP39" s="700"/>
      <c r="DQ39" s="700"/>
      <c r="DR39" s="700"/>
      <c r="DS39" s="699">
        <v>343</v>
      </c>
      <c r="DT39" s="699"/>
      <c r="DU39" s="699"/>
      <c r="DV39" s="699"/>
      <c r="DW39" s="699"/>
      <c r="DX39" s="699"/>
      <c r="DY39" s="699"/>
      <c r="DZ39" s="699"/>
      <c r="EA39" s="699"/>
      <c r="EB39" s="699"/>
      <c r="EC39" s="699"/>
      <c r="ED39" s="699"/>
      <c r="EE39" s="699"/>
      <c r="EF39" s="699"/>
      <c r="EG39" s="699"/>
      <c r="EH39" s="699"/>
      <c r="EI39" s="699"/>
      <c r="EJ39" s="699"/>
      <c r="EK39" s="699"/>
      <c r="EL39" s="699"/>
      <c r="EM39" s="699"/>
      <c r="EN39" s="699"/>
      <c r="EO39" s="699"/>
      <c r="EP39" s="699"/>
      <c r="EQ39" s="699"/>
      <c r="ER39" s="699"/>
      <c r="ES39" s="699"/>
      <c r="ET39" s="699"/>
      <c r="EU39" s="699"/>
      <c r="EV39" s="699"/>
      <c r="EW39" s="699"/>
      <c r="EX39" s="699"/>
      <c r="EY39" s="699"/>
      <c r="EZ39" s="699"/>
      <c r="FA39" s="699"/>
      <c r="FB39" s="699"/>
      <c r="FC39" s="699"/>
      <c r="FD39" s="699"/>
      <c r="FE39" s="699"/>
      <c r="FF39" s="700">
        <f>DS39/245</f>
        <v>1.4</v>
      </c>
      <c r="FG39" s="700"/>
      <c r="FH39" s="700"/>
      <c r="FI39" s="700"/>
      <c r="FJ39" s="700"/>
      <c r="FK39" s="700"/>
      <c r="FL39" s="700"/>
      <c r="FM39" s="700"/>
      <c r="FN39" s="700"/>
      <c r="FO39" s="700"/>
      <c r="FP39" s="700"/>
      <c r="FQ39" s="700"/>
      <c r="FR39" s="700"/>
      <c r="FS39" s="700"/>
      <c r="FT39" s="700"/>
      <c r="FU39" s="700"/>
      <c r="FV39" s="700"/>
      <c r="FW39" s="700"/>
      <c r="FX39" s="700"/>
      <c r="FY39" s="700"/>
      <c r="FZ39" s="700"/>
      <c r="GA39" s="700"/>
      <c r="GB39" s="700"/>
      <c r="GC39" s="700"/>
      <c r="GD39" s="700"/>
      <c r="GE39" s="700"/>
      <c r="GF39" s="700"/>
      <c r="GG39" s="700"/>
      <c r="GH39" s="700"/>
      <c r="GI39" s="700"/>
      <c r="GJ39" s="700"/>
      <c r="GK39" s="700"/>
      <c r="GL39" s="700"/>
      <c r="GM39" s="700"/>
      <c r="GN39" s="700"/>
      <c r="GO39" s="700"/>
      <c r="GP39" s="700"/>
      <c r="GQ39" s="700"/>
      <c r="GR39" s="700"/>
      <c r="GS39" s="296"/>
      <c r="GT39" s="296"/>
      <c r="GU39" s="296"/>
      <c r="GV39" s="296"/>
      <c r="GW39" s="296"/>
      <c r="GX39" s="296"/>
      <c r="GY39" s="296"/>
      <c r="GZ39" s="296"/>
      <c r="HA39" s="296"/>
      <c r="HB39" s="296"/>
      <c r="HC39" s="296"/>
      <c r="HD39" s="296"/>
      <c r="HE39" s="296"/>
      <c r="HF39" s="296"/>
      <c r="HG39" s="296"/>
      <c r="HH39" s="296"/>
      <c r="HI39" s="296"/>
      <c r="HJ39" s="296"/>
      <c r="HK39" s="296"/>
      <c r="HL39" s="296"/>
      <c r="HM39" s="296"/>
      <c r="HN39" s="296"/>
      <c r="HO39" s="296"/>
      <c r="HP39" s="296"/>
      <c r="HQ39" s="296"/>
      <c r="HR39" s="296"/>
      <c r="HS39" s="296"/>
      <c r="HT39" s="296"/>
      <c r="HU39" s="296"/>
      <c r="HV39" s="296"/>
      <c r="HW39" s="296"/>
      <c r="HX39" s="296"/>
      <c r="HY39" s="296"/>
      <c r="HZ39" s="296"/>
      <c r="IA39" s="296"/>
      <c r="IB39" s="296"/>
      <c r="IC39" s="296"/>
      <c r="ID39" s="296"/>
      <c r="IE39" s="296"/>
      <c r="IF39" s="296"/>
      <c r="IG39" s="296"/>
      <c r="IH39" s="296"/>
      <c r="II39" s="296"/>
      <c r="IJ39" s="296"/>
      <c r="IK39" s="296"/>
      <c r="IL39" s="296"/>
      <c r="IM39" s="296"/>
      <c r="IN39" s="296"/>
      <c r="IO39" s="296"/>
      <c r="IP39" s="296"/>
      <c r="IQ39" s="296"/>
      <c r="IR39" s="296"/>
      <c r="IS39" s="296"/>
      <c r="IT39" s="296"/>
      <c r="IU39" s="296"/>
    </row>
    <row r="40" spans="1:255">
      <c r="A40" s="711"/>
      <c r="B40" s="701" t="s">
        <v>120</v>
      </c>
      <c r="C40" s="702"/>
      <c r="D40" s="702"/>
      <c r="E40" s="702"/>
      <c r="F40" s="703"/>
      <c r="G40" s="704">
        <f t="shared" si="0"/>
        <v>631</v>
      </c>
      <c r="H40" s="699"/>
      <c r="I40" s="699"/>
      <c r="J40" s="699"/>
      <c r="K40" s="699"/>
      <c r="L40" s="699"/>
      <c r="M40" s="699"/>
      <c r="N40" s="699"/>
      <c r="O40" s="699"/>
      <c r="P40" s="699"/>
      <c r="Q40" s="699"/>
      <c r="R40" s="699"/>
      <c r="S40" s="699"/>
      <c r="T40" s="699"/>
      <c r="U40" s="699"/>
      <c r="V40" s="699"/>
      <c r="W40" s="699"/>
      <c r="X40" s="699"/>
      <c r="Y40" s="699"/>
      <c r="Z40" s="699"/>
      <c r="AA40" s="699"/>
      <c r="AB40" s="699"/>
      <c r="AC40" s="699"/>
      <c r="AD40" s="699"/>
      <c r="AE40" s="699"/>
      <c r="AF40" s="699"/>
      <c r="AG40" s="699"/>
      <c r="AH40" s="699"/>
      <c r="AI40" s="699"/>
      <c r="AJ40" s="699"/>
      <c r="AK40" s="699"/>
      <c r="AL40" s="699"/>
      <c r="AM40" s="699"/>
      <c r="AN40" s="699"/>
      <c r="AO40" s="699"/>
      <c r="AP40" s="699"/>
      <c r="AQ40" s="699"/>
      <c r="AR40" s="699"/>
      <c r="AS40" s="699">
        <v>314</v>
      </c>
      <c r="AT40" s="699"/>
      <c r="AU40" s="699"/>
      <c r="AV40" s="699"/>
      <c r="AW40" s="699"/>
      <c r="AX40" s="699"/>
      <c r="AY40" s="699"/>
      <c r="AZ40" s="699"/>
      <c r="BA40" s="699"/>
      <c r="BB40" s="699"/>
      <c r="BC40" s="699"/>
      <c r="BD40" s="699"/>
      <c r="BE40" s="699"/>
      <c r="BF40" s="699"/>
      <c r="BG40" s="699"/>
      <c r="BH40" s="699"/>
      <c r="BI40" s="699"/>
      <c r="BJ40" s="699"/>
      <c r="BK40" s="699"/>
      <c r="BL40" s="699"/>
      <c r="BM40" s="699"/>
      <c r="BN40" s="699"/>
      <c r="BO40" s="699"/>
      <c r="BP40" s="699"/>
      <c r="BQ40" s="699"/>
      <c r="BR40" s="699"/>
      <c r="BS40" s="699"/>
      <c r="BT40" s="699"/>
      <c r="BU40" s="699"/>
      <c r="BV40" s="699"/>
      <c r="BW40" s="699"/>
      <c r="BX40" s="699"/>
      <c r="BY40" s="699"/>
      <c r="BZ40" s="699"/>
      <c r="CA40" s="699"/>
      <c r="CB40" s="699"/>
      <c r="CC40" s="699"/>
      <c r="CD40" s="699"/>
      <c r="CE40" s="699"/>
      <c r="CF40" s="700">
        <f>AS40/365</f>
        <v>0.86027397260273974</v>
      </c>
      <c r="CG40" s="700"/>
      <c r="CH40" s="700"/>
      <c r="CI40" s="700"/>
      <c r="CJ40" s="700"/>
      <c r="CK40" s="700"/>
      <c r="CL40" s="700"/>
      <c r="CM40" s="700"/>
      <c r="CN40" s="700"/>
      <c r="CO40" s="700"/>
      <c r="CP40" s="700"/>
      <c r="CQ40" s="700"/>
      <c r="CR40" s="700"/>
      <c r="CS40" s="700"/>
      <c r="CT40" s="700"/>
      <c r="CU40" s="700"/>
      <c r="CV40" s="700"/>
      <c r="CW40" s="700"/>
      <c r="CX40" s="700"/>
      <c r="CY40" s="700"/>
      <c r="CZ40" s="700"/>
      <c r="DA40" s="700"/>
      <c r="DB40" s="700"/>
      <c r="DC40" s="700"/>
      <c r="DD40" s="700"/>
      <c r="DE40" s="700"/>
      <c r="DF40" s="700"/>
      <c r="DG40" s="700"/>
      <c r="DH40" s="700"/>
      <c r="DI40" s="700"/>
      <c r="DJ40" s="700"/>
      <c r="DK40" s="700"/>
      <c r="DL40" s="700"/>
      <c r="DM40" s="700"/>
      <c r="DN40" s="700"/>
      <c r="DO40" s="700"/>
      <c r="DP40" s="700"/>
      <c r="DQ40" s="700"/>
      <c r="DR40" s="700"/>
      <c r="DS40" s="699">
        <v>317</v>
      </c>
      <c r="DT40" s="699"/>
      <c r="DU40" s="699"/>
      <c r="DV40" s="699"/>
      <c r="DW40" s="699"/>
      <c r="DX40" s="699"/>
      <c r="DY40" s="699"/>
      <c r="DZ40" s="699"/>
      <c r="EA40" s="699"/>
      <c r="EB40" s="699"/>
      <c r="EC40" s="699"/>
      <c r="ED40" s="699"/>
      <c r="EE40" s="699"/>
      <c r="EF40" s="699"/>
      <c r="EG40" s="699"/>
      <c r="EH40" s="699"/>
      <c r="EI40" s="699"/>
      <c r="EJ40" s="699"/>
      <c r="EK40" s="699"/>
      <c r="EL40" s="699"/>
      <c r="EM40" s="699"/>
      <c r="EN40" s="699"/>
      <c r="EO40" s="699"/>
      <c r="EP40" s="699"/>
      <c r="EQ40" s="699"/>
      <c r="ER40" s="699"/>
      <c r="ES40" s="699"/>
      <c r="ET40" s="699"/>
      <c r="EU40" s="699"/>
      <c r="EV40" s="699"/>
      <c r="EW40" s="699"/>
      <c r="EX40" s="699"/>
      <c r="EY40" s="699"/>
      <c r="EZ40" s="699"/>
      <c r="FA40" s="699"/>
      <c r="FB40" s="699"/>
      <c r="FC40" s="699"/>
      <c r="FD40" s="699"/>
      <c r="FE40" s="699"/>
      <c r="FF40" s="700">
        <f>DS40/245</f>
        <v>1.2938775510204081</v>
      </c>
      <c r="FG40" s="700"/>
      <c r="FH40" s="700"/>
      <c r="FI40" s="700"/>
      <c r="FJ40" s="700"/>
      <c r="FK40" s="700"/>
      <c r="FL40" s="700"/>
      <c r="FM40" s="700"/>
      <c r="FN40" s="700"/>
      <c r="FO40" s="700"/>
      <c r="FP40" s="700"/>
      <c r="FQ40" s="700"/>
      <c r="FR40" s="700"/>
      <c r="FS40" s="700"/>
      <c r="FT40" s="700"/>
      <c r="FU40" s="700"/>
      <c r="FV40" s="700"/>
      <c r="FW40" s="700"/>
      <c r="FX40" s="700"/>
      <c r="FY40" s="700"/>
      <c r="FZ40" s="700"/>
      <c r="GA40" s="700"/>
      <c r="GB40" s="700"/>
      <c r="GC40" s="700"/>
      <c r="GD40" s="700"/>
      <c r="GE40" s="700"/>
      <c r="GF40" s="700"/>
      <c r="GG40" s="700"/>
      <c r="GH40" s="700"/>
      <c r="GI40" s="700"/>
      <c r="GJ40" s="700"/>
      <c r="GK40" s="700"/>
      <c r="GL40" s="700"/>
      <c r="GM40" s="700"/>
      <c r="GN40" s="700"/>
      <c r="GO40" s="700"/>
      <c r="GP40" s="700"/>
      <c r="GQ40" s="700"/>
      <c r="GR40" s="700"/>
      <c r="GS40" s="296"/>
      <c r="GT40" s="296"/>
      <c r="GU40" s="296"/>
      <c r="GV40" s="296"/>
      <c r="GW40" s="296"/>
      <c r="GX40" s="296"/>
      <c r="GY40" s="296"/>
      <c r="GZ40" s="296"/>
      <c r="HA40" s="296"/>
      <c r="HB40" s="296"/>
      <c r="HC40" s="296"/>
      <c r="HD40" s="296"/>
      <c r="HE40" s="296"/>
      <c r="HF40" s="296"/>
      <c r="HG40" s="296"/>
      <c r="HH40" s="296"/>
      <c r="HI40" s="296"/>
      <c r="HJ40" s="296"/>
      <c r="HK40" s="296"/>
      <c r="HL40" s="296"/>
      <c r="HM40" s="296"/>
      <c r="HN40" s="296"/>
      <c r="HO40" s="296"/>
      <c r="HP40" s="296"/>
      <c r="HQ40" s="296"/>
      <c r="HR40" s="296"/>
      <c r="HS40" s="296"/>
      <c r="HT40" s="296"/>
      <c r="HU40" s="296"/>
      <c r="HV40" s="296"/>
      <c r="HW40" s="296"/>
      <c r="HX40" s="296"/>
      <c r="HY40" s="296"/>
      <c r="HZ40" s="296"/>
      <c r="IA40" s="296"/>
      <c r="IB40" s="296"/>
      <c r="IC40" s="296"/>
      <c r="ID40" s="296"/>
      <c r="IE40" s="296"/>
      <c r="IF40" s="296"/>
      <c r="IG40" s="296"/>
      <c r="IH40" s="296"/>
      <c r="II40" s="296"/>
      <c r="IJ40" s="296"/>
      <c r="IK40" s="296"/>
      <c r="IL40" s="296"/>
      <c r="IM40" s="296"/>
      <c r="IN40" s="296"/>
      <c r="IO40" s="296"/>
      <c r="IP40" s="296"/>
      <c r="IQ40" s="296"/>
      <c r="IR40" s="296"/>
      <c r="IS40" s="296"/>
      <c r="IT40" s="296"/>
      <c r="IU40" s="296"/>
    </row>
    <row r="41" spans="1:255">
      <c r="A41" s="85">
        <v>26</v>
      </c>
      <c r="B41" s="701" t="s">
        <v>271</v>
      </c>
      <c r="C41" s="702"/>
      <c r="D41" s="702"/>
      <c r="E41" s="702"/>
      <c r="F41" s="703"/>
      <c r="G41" s="704">
        <f t="shared" si="0"/>
        <v>1532</v>
      </c>
      <c r="H41" s="699"/>
      <c r="I41" s="699"/>
      <c r="J41" s="699"/>
      <c r="K41" s="699"/>
      <c r="L41" s="699"/>
      <c r="M41" s="699"/>
      <c r="N41" s="699"/>
      <c r="O41" s="699"/>
      <c r="P41" s="699"/>
      <c r="Q41" s="699"/>
      <c r="R41" s="699"/>
      <c r="S41" s="699"/>
      <c r="T41" s="699"/>
      <c r="U41" s="699"/>
      <c r="V41" s="699"/>
      <c r="W41" s="699"/>
      <c r="X41" s="699"/>
      <c r="Y41" s="699"/>
      <c r="Z41" s="699"/>
      <c r="AA41" s="699"/>
      <c r="AB41" s="699"/>
      <c r="AC41" s="699"/>
      <c r="AD41" s="699"/>
      <c r="AE41" s="699"/>
      <c r="AF41" s="699"/>
      <c r="AG41" s="699"/>
      <c r="AH41" s="699"/>
      <c r="AI41" s="699"/>
      <c r="AJ41" s="699"/>
      <c r="AK41" s="699"/>
      <c r="AL41" s="699"/>
      <c r="AM41" s="699"/>
      <c r="AN41" s="699"/>
      <c r="AO41" s="699"/>
      <c r="AP41" s="699"/>
      <c r="AQ41" s="699"/>
      <c r="AR41" s="699"/>
      <c r="AS41" s="719">
        <v>1532</v>
      </c>
      <c r="AT41" s="719"/>
      <c r="AU41" s="719"/>
      <c r="AV41" s="719"/>
      <c r="AW41" s="719"/>
      <c r="AX41" s="719"/>
      <c r="AY41" s="719"/>
      <c r="AZ41" s="719"/>
      <c r="BA41" s="719"/>
      <c r="BB41" s="719"/>
      <c r="BC41" s="719"/>
      <c r="BD41" s="719"/>
      <c r="BE41" s="719"/>
      <c r="BF41" s="719"/>
      <c r="BG41" s="719"/>
      <c r="BH41" s="719"/>
      <c r="BI41" s="719"/>
      <c r="BJ41" s="719"/>
      <c r="BK41" s="719"/>
      <c r="BL41" s="719"/>
      <c r="BM41" s="719"/>
      <c r="BN41" s="719"/>
      <c r="BO41" s="719"/>
      <c r="BP41" s="719"/>
      <c r="BQ41" s="719"/>
      <c r="BR41" s="719"/>
      <c r="BS41" s="719"/>
      <c r="BT41" s="719"/>
      <c r="BU41" s="719"/>
      <c r="BV41" s="719"/>
      <c r="BW41" s="719"/>
      <c r="BX41" s="719"/>
      <c r="BY41" s="719"/>
      <c r="BZ41" s="719"/>
      <c r="CA41" s="719"/>
      <c r="CB41" s="719"/>
      <c r="CC41" s="719"/>
      <c r="CD41" s="719"/>
      <c r="CE41" s="719"/>
      <c r="CF41" s="700">
        <f>AS41/365</f>
        <v>4.1972602739726028</v>
      </c>
      <c r="CG41" s="700"/>
      <c r="CH41" s="700"/>
      <c r="CI41" s="700"/>
      <c r="CJ41" s="700"/>
      <c r="CK41" s="700"/>
      <c r="CL41" s="700"/>
      <c r="CM41" s="700"/>
      <c r="CN41" s="700"/>
      <c r="CO41" s="700"/>
      <c r="CP41" s="700"/>
      <c r="CQ41" s="700"/>
      <c r="CR41" s="700"/>
      <c r="CS41" s="700"/>
      <c r="CT41" s="700"/>
      <c r="CU41" s="700"/>
      <c r="CV41" s="700"/>
      <c r="CW41" s="700"/>
      <c r="CX41" s="700"/>
      <c r="CY41" s="700"/>
      <c r="CZ41" s="700"/>
      <c r="DA41" s="700"/>
      <c r="DB41" s="700"/>
      <c r="DC41" s="700"/>
      <c r="DD41" s="700"/>
      <c r="DE41" s="700"/>
      <c r="DF41" s="700"/>
      <c r="DG41" s="700"/>
      <c r="DH41" s="700"/>
      <c r="DI41" s="700"/>
      <c r="DJ41" s="700"/>
      <c r="DK41" s="700"/>
      <c r="DL41" s="700"/>
      <c r="DM41" s="700"/>
      <c r="DN41" s="700"/>
      <c r="DO41" s="700"/>
      <c r="DP41" s="700"/>
      <c r="DQ41" s="700"/>
      <c r="DR41" s="700"/>
      <c r="DS41" s="699" t="s">
        <v>112</v>
      </c>
      <c r="DT41" s="699"/>
      <c r="DU41" s="699"/>
      <c r="DV41" s="699"/>
      <c r="DW41" s="699"/>
      <c r="DX41" s="699"/>
      <c r="DY41" s="699"/>
      <c r="DZ41" s="699"/>
      <c r="EA41" s="699"/>
      <c r="EB41" s="699"/>
      <c r="EC41" s="699"/>
      <c r="ED41" s="699"/>
      <c r="EE41" s="699"/>
      <c r="EF41" s="699"/>
      <c r="EG41" s="699"/>
      <c r="EH41" s="699"/>
      <c r="EI41" s="699"/>
      <c r="EJ41" s="699"/>
      <c r="EK41" s="699"/>
      <c r="EL41" s="699"/>
      <c r="EM41" s="699"/>
      <c r="EN41" s="699"/>
      <c r="EO41" s="699"/>
      <c r="EP41" s="699"/>
      <c r="EQ41" s="699"/>
      <c r="ER41" s="699"/>
      <c r="ES41" s="699"/>
      <c r="ET41" s="699"/>
      <c r="EU41" s="699"/>
      <c r="EV41" s="699"/>
      <c r="EW41" s="699"/>
      <c r="EX41" s="699"/>
      <c r="EY41" s="699"/>
      <c r="EZ41" s="699"/>
      <c r="FA41" s="699"/>
      <c r="FB41" s="699"/>
      <c r="FC41" s="699"/>
      <c r="FD41" s="699"/>
      <c r="FE41" s="699"/>
      <c r="FF41" s="700" t="s">
        <v>112</v>
      </c>
      <c r="FG41" s="700"/>
      <c r="FH41" s="700"/>
      <c r="FI41" s="700"/>
      <c r="FJ41" s="700"/>
      <c r="FK41" s="700"/>
      <c r="FL41" s="700"/>
      <c r="FM41" s="700"/>
      <c r="FN41" s="700"/>
      <c r="FO41" s="700"/>
      <c r="FP41" s="700"/>
      <c r="FQ41" s="700"/>
      <c r="FR41" s="700"/>
      <c r="FS41" s="700"/>
      <c r="FT41" s="700"/>
      <c r="FU41" s="700"/>
      <c r="FV41" s="700"/>
      <c r="FW41" s="700"/>
      <c r="FX41" s="700"/>
      <c r="FY41" s="700"/>
      <c r="FZ41" s="700"/>
      <c r="GA41" s="700"/>
      <c r="GB41" s="700"/>
      <c r="GC41" s="700"/>
      <c r="GD41" s="700"/>
      <c r="GE41" s="700"/>
      <c r="GF41" s="700"/>
      <c r="GG41" s="700"/>
      <c r="GH41" s="700"/>
      <c r="GI41" s="700"/>
      <c r="GJ41" s="700"/>
      <c r="GK41" s="700"/>
      <c r="GL41" s="700"/>
      <c r="GM41" s="700"/>
      <c r="GN41" s="700"/>
      <c r="GO41" s="700"/>
      <c r="GP41" s="700"/>
      <c r="GQ41" s="700"/>
      <c r="GR41" s="700"/>
      <c r="GS41" s="296"/>
      <c r="GT41" s="296"/>
      <c r="GU41" s="296"/>
      <c r="GV41" s="296"/>
      <c r="GW41" s="296"/>
      <c r="GX41" s="296"/>
      <c r="GY41" s="296"/>
      <c r="GZ41" s="296"/>
      <c r="HA41" s="296"/>
      <c r="HB41" s="296"/>
      <c r="HC41" s="296"/>
      <c r="HD41" s="296"/>
      <c r="HE41" s="296"/>
      <c r="HF41" s="296"/>
      <c r="HG41" s="296"/>
      <c r="HH41" s="296"/>
      <c r="HI41" s="296"/>
      <c r="HJ41" s="296"/>
      <c r="HK41" s="296"/>
      <c r="HL41" s="296"/>
      <c r="HM41" s="296"/>
      <c r="HN41" s="296"/>
      <c r="HO41" s="296"/>
      <c r="HP41" s="296"/>
      <c r="HQ41" s="296"/>
      <c r="HR41" s="296"/>
      <c r="HS41" s="296"/>
      <c r="HT41" s="296"/>
      <c r="HU41" s="296"/>
      <c r="HV41" s="296"/>
      <c r="HW41" s="296"/>
      <c r="HX41" s="296"/>
      <c r="HY41" s="296"/>
      <c r="HZ41" s="296"/>
      <c r="IA41" s="296"/>
      <c r="IB41" s="296"/>
      <c r="IC41" s="296"/>
      <c r="ID41" s="296"/>
      <c r="IE41" s="296"/>
      <c r="IF41" s="296"/>
      <c r="IG41" s="296"/>
      <c r="IH41" s="296"/>
      <c r="II41" s="296"/>
      <c r="IJ41" s="296"/>
      <c r="IK41" s="296"/>
      <c r="IL41" s="296"/>
      <c r="IM41" s="296"/>
      <c r="IN41" s="296"/>
      <c r="IO41" s="296"/>
      <c r="IP41" s="296"/>
      <c r="IQ41" s="296"/>
      <c r="IR41" s="296"/>
      <c r="IS41" s="296"/>
      <c r="IT41" s="296"/>
      <c r="IU41" s="296"/>
    </row>
    <row r="42" spans="1:255" ht="17.25" customHeight="1">
      <c r="A42" s="707" t="s">
        <v>122</v>
      </c>
      <c r="B42" s="701" t="s">
        <v>270</v>
      </c>
      <c r="C42" s="702"/>
      <c r="D42" s="702"/>
      <c r="E42" s="702"/>
      <c r="F42" s="703"/>
      <c r="G42" s="704">
        <f t="shared" si="0"/>
        <v>359</v>
      </c>
      <c r="H42" s="699"/>
      <c r="I42" s="699"/>
      <c r="J42" s="699"/>
      <c r="K42" s="699"/>
      <c r="L42" s="699"/>
      <c r="M42" s="699"/>
      <c r="N42" s="699"/>
      <c r="O42" s="699"/>
      <c r="P42" s="699"/>
      <c r="Q42" s="699"/>
      <c r="R42" s="699"/>
      <c r="S42" s="699"/>
      <c r="T42" s="699"/>
      <c r="U42" s="699"/>
      <c r="V42" s="699"/>
      <c r="W42" s="699"/>
      <c r="X42" s="699"/>
      <c r="Y42" s="699"/>
      <c r="Z42" s="699"/>
      <c r="AA42" s="699"/>
      <c r="AB42" s="699"/>
      <c r="AC42" s="699"/>
      <c r="AD42" s="699"/>
      <c r="AE42" s="699"/>
      <c r="AF42" s="699"/>
      <c r="AG42" s="699"/>
      <c r="AH42" s="699"/>
      <c r="AI42" s="699"/>
      <c r="AJ42" s="699"/>
      <c r="AK42" s="699"/>
      <c r="AL42" s="699"/>
      <c r="AM42" s="699"/>
      <c r="AN42" s="699"/>
      <c r="AO42" s="699"/>
      <c r="AP42" s="699"/>
      <c r="AQ42" s="699"/>
      <c r="AR42" s="699"/>
      <c r="AS42" s="699" t="s">
        <v>112</v>
      </c>
      <c r="AT42" s="699"/>
      <c r="AU42" s="699"/>
      <c r="AV42" s="699"/>
      <c r="AW42" s="699"/>
      <c r="AX42" s="699"/>
      <c r="AY42" s="699"/>
      <c r="AZ42" s="699"/>
      <c r="BA42" s="699"/>
      <c r="BB42" s="699"/>
      <c r="BC42" s="699"/>
      <c r="BD42" s="699"/>
      <c r="BE42" s="699"/>
      <c r="BF42" s="699"/>
      <c r="BG42" s="699"/>
      <c r="BH42" s="699"/>
      <c r="BI42" s="699"/>
      <c r="BJ42" s="699"/>
      <c r="BK42" s="699"/>
      <c r="BL42" s="699"/>
      <c r="BM42" s="699"/>
      <c r="BN42" s="699"/>
      <c r="BO42" s="699"/>
      <c r="BP42" s="699"/>
      <c r="BQ42" s="699"/>
      <c r="BR42" s="699"/>
      <c r="BS42" s="699"/>
      <c r="BT42" s="699"/>
      <c r="BU42" s="699"/>
      <c r="BV42" s="699"/>
      <c r="BW42" s="699"/>
      <c r="BX42" s="699"/>
      <c r="BY42" s="699"/>
      <c r="BZ42" s="699"/>
      <c r="CA42" s="699"/>
      <c r="CB42" s="699"/>
      <c r="CC42" s="699"/>
      <c r="CD42" s="699"/>
      <c r="CE42" s="699"/>
      <c r="CF42" s="700" t="s">
        <v>112</v>
      </c>
      <c r="CG42" s="700"/>
      <c r="CH42" s="700"/>
      <c r="CI42" s="700"/>
      <c r="CJ42" s="700"/>
      <c r="CK42" s="700"/>
      <c r="CL42" s="700"/>
      <c r="CM42" s="700"/>
      <c r="CN42" s="700"/>
      <c r="CO42" s="700"/>
      <c r="CP42" s="700"/>
      <c r="CQ42" s="700"/>
      <c r="CR42" s="700"/>
      <c r="CS42" s="700"/>
      <c r="CT42" s="700"/>
      <c r="CU42" s="700"/>
      <c r="CV42" s="700"/>
      <c r="CW42" s="700"/>
      <c r="CX42" s="700"/>
      <c r="CY42" s="700"/>
      <c r="CZ42" s="700"/>
      <c r="DA42" s="700"/>
      <c r="DB42" s="700"/>
      <c r="DC42" s="700"/>
      <c r="DD42" s="700"/>
      <c r="DE42" s="700"/>
      <c r="DF42" s="700"/>
      <c r="DG42" s="700"/>
      <c r="DH42" s="700"/>
      <c r="DI42" s="700"/>
      <c r="DJ42" s="700"/>
      <c r="DK42" s="700"/>
      <c r="DL42" s="700"/>
      <c r="DM42" s="700"/>
      <c r="DN42" s="700"/>
      <c r="DO42" s="700"/>
      <c r="DP42" s="700"/>
      <c r="DQ42" s="700"/>
      <c r="DR42" s="700"/>
      <c r="DS42" s="719">
        <v>359</v>
      </c>
      <c r="DT42" s="719"/>
      <c r="DU42" s="719"/>
      <c r="DV42" s="719"/>
      <c r="DW42" s="719"/>
      <c r="DX42" s="719"/>
      <c r="DY42" s="719"/>
      <c r="DZ42" s="719"/>
      <c r="EA42" s="719"/>
      <c r="EB42" s="719"/>
      <c r="EC42" s="719"/>
      <c r="ED42" s="719"/>
      <c r="EE42" s="719"/>
      <c r="EF42" s="719"/>
      <c r="EG42" s="719"/>
      <c r="EH42" s="719"/>
      <c r="EI42" s="719"/>
      <c r="EJ42" s="719"/>
      <c r="EK42" s="719"/>
      <c r="EL42" s="719"/>
      <c r="EM42" s="719"/>
      <c r="EN42" s="719"/>
      <c r="EO42" s="719"/>
      <c r="EP42" s="719"/>
      <c r="EQ42" s="719"/>
      <c r="ER42" s="719"/>
      <c r="ES42" s="719"/>
      <c r="ET42" s="719"/>
      <c r="EU42" s="719"/>
      <c r="EV42" s="719"/>
      <c r="EW42" s="719"/>
      <c r="EX42" s="719"/>
      <c r="EY42" s="719"/>
      <c r="EZ42" s="719"/>
      <c r="FA42" s="719"/>
      <c r="FB42" s="719"/>
      <c r="FC42" s="719"/>
      <c r="FD42" s="719"/>
      <c r="FE42" s="719"/>
      <c r="FF42" s="700">
        <f>DS42/245</f>
        <v>1.4653061224489796</v>
      </c>
      <c r="FG42" s="700"/>
      <c r="FH42" s="700"/>
      <c r="FI42" s="700"/>
      <c r="FJ42" s="700"/>
      <c r="FK42" s="700"/>
      <c r="FL42" s="700"/>
      <c r="FM42" s="700"/>
      <c r="FN42" s="700"/>
      <c r="FO42" s="700"/>
      <c r="FP42" s="700"/>
      <c r="FQ42" s="700"/>
      <c r="FR42" s="700"/>
      <c r="FS42" s="700"/>
      <c r="FT42" s="700"/>
      <c r="FU42" s="700"/>
      <c r="FV42" s="700"/>
      <c r="FW42" s="700"/>
      <c r="FX42" s="700"/>
      <c r="FY42" s="700"/>
      <c r="FZ42" s="700"/>
      <c r="GA42" s="700"/>
      <c r="GB42" s="700"/>
      <c r="GC42" s="700"/>
      <c r="GD42" s="700"/>
      <c r="GE42" s="700"/>
      <c r="GF42" s="700"/>
      <c r="GG42" s="700"/>
      <c r="GH42" s="700"/>
      <c r="GI42" s="700"/>
      <c r="GJ42" s="700"/>
      <c r="GK42" s="700"/>
      <c r="GL42" s="700"/>
      <c r="GM42" s="700"/>
      <c r="GN42" s="700"/>
      <c r="GO42" s="700"/>
      <c r="GP42" s="700"/>
      <c r="GQ42" s="700"/>
      <c r="GR42" s="700"/>
      <c r="GS42" s="296"/>
      <c r="GT42" s="296"/>
      <c r="GU42" s="296"/>
      <c r="GV42" s="296"/>
      <c r="GW42" s="296"/>
      <c r="GX42" s="296"/>
      <c r="GY42" s="296"/>
      <c r="GZ42" s="296"/>
      <c r="HA42" s="296"/>
      <c r="HB42" s="296"/>
      <c r="HC42" s="296"/>
      <c r="HD42" s="296"/>
      <c r="HE42" s="296"/>
      <c r="HF42" s="296"/>
      <c r="HG42" s="296"/>
      <c r="HH42" s="296"/>
      <c r="HI42" s="296"/>
      <c r="HJ42" s="296"/>
      <c r="HK42" s="296"/>
      <c r="HL42" s="296"/>
      <c r="HM42" s="296"/>
      <c r="HN42" s="296"/>
      <c r="HO42" s="296"/>
      <c r="HP42" s="296"/>
      <c r="HQ42" s="296"/>
      <c r="HR42" s="296"/>
      <c r="HS42" s="296"/>
      <c r="HT42" s="296"/>
      <c r="HU42" s="296"/>
      <c r="HV42" s="296"/>
      <c r="HW42" s="296"/>
      <c r="HX42" s="296"/>
      <c r="HY42" s="296"/>
      <c r="HZ42" s="296"/>
      <c r="IA42" s="296"/>
      <c r="IB42" s="296"/>
      <c r="IC42" s="296"/>
      <c r="ID42" s="296"/>
      <c r="IE42" s="296"/>
      <c r="IF42" s="296"/>
      <c r="IG42" s="296"/>
      <c r="IH42" s="296"/>
      <c r="II42" s="296"/>
      <c r="IJ42" s="296"/>
      <c r="IK42" s="296"/>
      <c r="IL42" s="296"/>
      <c r="IM42" s="296"/>
      <c r="IN42" s="296"/>
      <c r="IO42" s="296"/>
      <c r="IP42" s="296"/>
      <c r="IQ42" s="296"/>
      <c r="IR42" s="296"/>
      <c r="IS42" s="296"/>
      <c r="IT42" s="296"/>
      <c r="IU42" s="296"/>
    </row>
    <row r="43" spans="1:255" ht="17.25" customHeight="1">
      <c r="A43" s="707"/>
      <c r="B43" s="701" t="s">
        <v>124</v>
      </c>
      <c r="C43" s="702"/>
      <c r="D43" s="702"/>
      <c r="E43" s="702"/>
      <c r="F43" s="703"/>
      <c r="G43" s="704">
        <f t="shared" si="0"/>
        <v>428</v>
      </c>
      <c r="H43" s="699"/>
      <c r="I43" s="699"/>
      <c r="J43" s="699"/>
      <c r="K43" s="699"/>
      <c r="L43" s="699"/>
      <c r="M43" s="699"/>
      <c r="N43" s="699"/>
      <c r="O43" s="699"/>
      <c r="P43" s="699"/>
      <c r="Q43" s="699"/>
      <c r="R43" s="699"/>
      <c r="S43" s="699"/>
      <c r="T43" s="699"/>
      <c r="U43" s="699"/>
      <c r="V43" s="699"/>
      <c r="W43" s="699"/>
      <c r="X43" s="699"/>
      <c r="Y43" s="699"/>
      <c r="Z43" s="699"/>
      <c r="AA43" s="699"/>
      <c r="AB43" s="699"/>
      <c r="AC43" s="699"/>
      <c r="AD43" s="699"/>
      <c r="AE43" s="699"/>
      <c r="AF43" s="699"/>
      <c r="AG43" s="699"/>
      <c r="AH43" s="699"/>
      <c r="AI43" s="699"/>
      <c r="AJ43" s="699"/>
      <c r="AK43" s="699"/>
      <c r="AL43" s="699"/>
      <c r="AM43" s="699"/>
      <c r="AN43" s="699"/>
      <c r="AO43" s="699"/>
      <c r="AP43" s="699"/>
      <c r="AQ43" s="699"/>
      <c r="AR43" s="699"/>
      <c r="AS43" s="699">
        <v>411</v>
      </c>
      <c r="AT43" s="699"/>
      <c r="AU43" s="699"/>
      <c r="AV43" s="699"/>
      <c r="AW43" s="699"/>
      <c r="AX43" s="699"/>
      <c r="AY43" s="699"/>
      <c r="AZ43" s="699"/>
      <c r="BA43" s="699"/>
      <c r="BB43" s="699"/>
      <c r="BC43" s="699"/>
      <c r="BD43" s="699"/>
      <c r="BE43" s="699"/>
      <c r="BF43" s="699"/>
      <c r="BG43" s="699"/>
      <c r="BH43" s="699"/>
      <c r="BI43" s="699"/>
      <c r="BJ43" s="699"/>
      <c r="BK43" s="699"/>
      <c r="BL43" s="699"/>
      <c r="BM43" s="699"/>
      <c r="BN43" s="699"/>
      <c r="BO43" s="699"/>
      <c r="BP43" s="699"/>
      <c r="BQ43" s="699"/>
      <c r="BR43" s="699"/>
      <c r="BS43" s="699"/>
      <c r="BT43" s="699"/>
      <c r="BU43" s="699"/>
      <c r="BV43" s="699"/>
      <c r="BW43" s="699"/>
      <c r="BX43" s="699"/>
      <c r="BY43" s="699"/>
      <c r="BZ43" s="699"/>
      <c r="CA43" s="699"/>
      <c r="CB43" s="699"/>
      <c r="CC43" s="699"/>
      <c r="CD43" s="699"/>
      <c r="CE43" s="699"/>
      <c r="CF43" s="700">
        <f t="shared" ref="CF43:CF66" si="1">AS43/365</f>
        <v>1.1260273972602739</v>
      </c>
      <c r="CG43" s="700"/>
      <c r="CH43" s="700"/>
      <c r="CI43" s="700"/>
      <c r="CJ43" s="700"/>
      <c r="CK43" s="700"/>
      <c r="CL43" s="700"/>
      <c r="CM43" s="700"/>
      <c r="CN43" s="700"/>
      <c r="CO43" s="700"/>
      <c r="CP43" s="700"/>
      <c r="CQ43" s="700"/>
      <c r="CR43" s="700"/>
      <c r="CS43" s="700"/>
      <c r="CT43" s="700"/>
      <c r="CU43" s="700"/>
      <c r="CV43" s="700"/>
      <c r="CW43" s="700"/>
      <c r="CX43" s="700"/>
      <c r="CY43" s="700"/>
      <c r="CZ43" s="700"/>
      <c r="DA43" s="700"/>
      <c r="DB43" s="700"/>
      <c r="DC43" s="700"/>
      <c r="DD43" s="700"/>
      <c r="DE43" s="700"/>
      <c r="DF43" s="700"/>
      <c r="DG43" s="700"/>
      <c r="DH43" s="700"/>
      <c r="DI43" s="700"/>
      <c r="DJ43" s="700"/>
      <c r="DK43" s="700"/>
      <c r="DL43" s="700"/>
      <c r="DM43" s="700"/>
      <c r="DN43" s="700"/>
      <c r="DO43" s="700"/>
      <c r="DP43" s="700"/>
      <c r="DQ43" s="700"/>
      <c r="DR43" s="700"/>
      <c r="DS43" s="699">
        <v>17</v>
      </c>
      <c r="DT43" s="699"/>
      <c r="DU43" s="699"/>
      <c r="DV43" s="699"/>
      <c r="DW43" s="699"/>
      <c r="DX43" s="699"/>
      <c r="DY43" s="699"/>
      <c r="DZ43" s="699"/>
      <c r="EA43" s="699"/>
      <c r="EB43" s="699"/>
      <c r="EC43" s="699"/>
      <c r="ED43" s="699"/>
      <c r="EE43" s="699"/>
      <c r="EF43" s="699"/>
      <c r="EG43" s="699"/>
      <c r="EH43" s="699"/>
      <c r="EI43" s="699"/>
      <c r="EJ43" s="699"/>
      <c r="EK43" s="699"/>
      <c r="EL43" s="699"/>
      <c r="EM43" s="699"/>
      <c r="EN43" s="699"/>
      <c r="EO43" s="699"/>
      <c r="EP43" s="699"/>
      <c r="EQ43" s="699"/>
      <c r="ER43" s="699"/>
      <c r="ES43" s="699"/>
      <c r="ET43" s="699"/>
      <c r="EU43" s="699"/>
      <c r="EV43" s="699"/>
      <c r="EW43" s="699"/>
      <c r="EX43" s="699"/>
      <c r="EY43" s="699"/>
      <c r="EZ43" s="699"/>
      <c r="FA43" s="699"/>
      <c r="FB43" s="699"/>
      <c r="FC43" s="699"/>
      <c r="FD43" s="699"/>
      <c r="FE43" s="699"/>
      <c r="FF43" s="700">
        <f>DS43/245</f>
        <v>6.9387755102040816E-2</v>
      </c>
      <c r="FG43" s="700"/>
      <c r="FH43" s="700"/>
      <c r="FI43" s="700"/>
      <c r="FJ43" s="700"/>
      <c r="FK43" s="700"/>
      <c r="FL43" s="700"/>
      <c r="FM43" s="700"/>
      <c r="FN43" s="700"/>
      <c r="FO43" s="700"/>
      <c r="FP43" s="700"/>
      <c r="FQ43" s="700"/>
      <c r="FR43" s="700"/>
      <c r="FS43" s="700"/>
      <c r="FT43" s="700"/>
      <c r="FU43" s="700"/>
      <c r="FV43" s="700"/>
      <c r="FW43" s="700"/>
      <c r="FX43" s="700"/>
      <c r="FY43" s="700"/>
      <c r="FZ43" s="700"/>
      <c r="GA43" s="700"/>
      <c r="GB43" s="700"/>
      <c r="GC43" s="700"/>
      <c r="GD43" s="700"/>
      <c r="GE43" s="700"/>
      <c r="GF43" s="700"/>
      <c r="GG43" s="700"/>
      <c r="GH43" s="700"/>
      <c r="GI43" s="700"/>
      <c r="GJ43" s="700"/>
      <c r="GK43" s="700"/>
      <c r="GL43" s="700"/>
      <c r="GM43" s="700"/>
      <c r="GN43" s="700"/>
      <c r="GO43" s="700"/>
      <c r="GP43" s="700"/>
      <c r="GQ43" s="700"/>
      <c r="GR43" s="700"/>
      <c r="GS43" s="296"/>
      <c r="GT43" s="296"/>
      <c r="GU43" s="296"/>
      <c r="GV43" s="296"/>
      <c r="GW43" s="296"/>
      <c r="GX43" s="296"/>
      <c r="GY43" s="296"/>
      <c r="GZ43" s="296"/>
      <c r="HA43" s="296"/>
      <c r="HB43" s="296"/>
      <c r="HC43" s="296"/>
      <c r="HD43" s="296"/>
      <c r="HE43" s="296"/>
      <c r="HF43" s="296"/>
      <c r="HG43" s="296"/>
      <c r="HH43" s="296"/>
      <c r="HI43" s="296"/>
      <c r="HJ43" s="296"/>
      <c r="HK43" s="296"/>
      <c r="HL43" s="296"/>
      <c r="HM43" s="296"/>
      <c r="HN43" s="296"/>
      <c r="HO43" s="296"/>
      <c r="HP43" s="296"/>
      <c r="HQ43" s="296"/>
      <c r="HR43" s="296"/>
      <c r="HS43" s="296"/>
      <c r="HT43" s="296"/>
      <c r="HU43" s="296"/>
      <c r="HV43" s="296"/>
      <c r="HW43" s="296"/>
      <c r="HX43" s="296"/>
      <c r="HY43" s="296"/>
      <c r="HZ43" s="296"/>
      <c r="IA43" s="296"/>
      <c r="IB43" s="296"/>
      <c r="IC43" s="296"/>
      <c r="ID43" s="296"/>
      <c r="IE43" s="296"/>
      <c r="IF43" s="296"/>
      <c r="IG43" s="296"/>
      <c r="IH43" s="296"/>
      <c r="II43" s="296"/>
      <c r="IJ43" s="296"/>
      <c r="IK43" s="296"/>
      <c r="IL43" s="296"/>
      <c r="IM43" s="296"/>
      <c r="IN43" s="296"/>
      <c r="IO43" s="296"/>
      <c r="IP43" s="296"/>
      <c r="IQ43" s="296"/>
      <c r="IR43" s="296"/>
      <c r="IS43" s="296"/>
      <c r="IT43" s="296"/>
      <c r="IU43" s="296"/>
    </row>
    <row r="44" spans="1:255">
      <c r="A44" s="707"/>
      <c r="B44" s="701" t="s">
        <v>125</v>
      </c>
      <c r="C44" s="702"/>
      <c r="D44" s="702"/>
      <c r="E44" s="702"/>
      <c r="F44" s="703"/>
      <c r="G44" s="704">
        <f t="shared" si="0"/>
        <v>8813</v>
      </c>
      <c r="H44" s="699"/>
      <c r="I44" s="699"/>
      <c r="J44" s="699"/>
      <c r="K44" s="699"/>
      <c r="L44" s="699"/>
      <c r="M44" s="699"/>
      <c r="N44" s="699"/>
      <c r="O44" s="699"/>
      <c r="P44" s="699"/>
      <c r="Q44" s="699"/>
      <c r="R44" s="699"/>
      <c r="S44" s="699"/>
      <c r="T44" s="699"/>
      <c r="U44" s="699"/>
      <c r="V44" s="699"/>
      <c r="W44" s="699"/>
      <c r="X44" s="699"/>
      <c r="Y44" s="699"/>
      <c r="Z44" s="699"/>
      <c r="AA44" s="699"/>
      <c r="AB44" s="699"/>
      <c r="AC44" s="699"/>
      <c r="AD44" s="699"/>
      <c r="AE44" s="699"/>
      <c r="AF44" s="699"/>
      <c r="AG44" s="699"/>
      <c r="AH44" s="699"/>
      <c r="AI44" s="699"/>
      <c r="AJ44" s="699"/>
      <c r="AK44" s="699"/>
      <c r="AL44" s="699"/>
      <c r="AM44" s="699"/>
      <c r="AN44" s="699"/>
      <c r="AO44" s="699"/>
      <c r="AP44" s="699"/>
      <c r="AQ44" s="699"/>
      <c r="AR44" s="699"/>
      <c r="AS44" s="699">
        <v>2533</v>
      </c>
      <c r="AT44" s="699"/>
      <c r="AU44" s="699"/>
      <c r="AV44" s="699"/>
      <c r="AW44" s="699"/>
      <c r="AX44" s="699"/>
      <c r="AY44" s="699"/>
      <c r="AZ44" s="699"/>
      <c r="BA44" s="699"/>
      <c r="BB44" s="699"/>
      <c r="BC44" s="699"/>
      <c r="BD44" s="699"/>
      <c r="BE44" s="699"/>
      <c r="BF44" s="699"/>
      <c r="BG44" s="699"/>
      <c r="BH44" s="699"/>
      <c r="BI44" s="699"/>
      <c r="BJ44" s="699"/>
      <c r="BK44" s="699"/>
      <c r="BL44" s="699"/>
      <c r="BM44" s="699"/>
      <c r="BN44" s="699"/>
      <c r="BO44" s="699"/>
      <c r="BP44" s="699"/>
      <c r="BQ44" s="699"/>
      <c r="BR44" s="699"/>
      <c r="BS44" s="699"/>
      <c r="BT44" s="699"/>
      <c r="BU44" s="699"/>
      <c r="BV44" s="699"/>
      <c r="BW44" s="699"/>
      <c r="BX44" s="699"/>
      <c r="BY44" s="699"/>
      <c r="BZ44" s="699"/>
      <c r="CA44" s="699"/>
      <c r="CB44" s="699"/>
      <c r="CC44" s="699"/>
      <c r="CD44" s="699"/>
      <c r="CE44" s="699"/>
      <c r="CF44" s="700">
        <f t="shared" si="1"/>
        <v>6.9397260273972599</v>
      </c>
      <c r="CG44" s="700"/>
      <c r="CH44" s="700"/>
      <c r="CI44" s="700"/>
      <c r="CJ44" s="700"/>
      <c r="CK44" s="700"/>
      <c r="CL44" s="700"/>
      <c r="CM44" s="700"/>
      <c r="CN44" s="700"/>
      <c r="CO44" s="700"/>
      <c r="CP44" s="700"/>
      <c r="CQ44" s="700"/>
      <c r="CR44" s="700"/>
      <c r="CS44" s="700"/>
      <c r="CT44" s="700"/>
      <c r="CU44" s="700"/>
      <c r="CV44" s="700"/>
      <c r="CW44" s="700"/>
      <c r="CX44" s="700"/>
      <c r="CY44" s="700"/>
      <c r="CZ44" s="700"/>
      <c r="DA44" s="700"/>
      <c r="DB44" s="700"/>
      <c r="DC44" s="700"/>
      <c r="DD44" s="700"/>
      <c r="DE44" s="700"/>
      <c r="DF44" s="700"/>
      <c r="DG44" s="700"/>
      <c r="DH44" s="700"/>
      <c r="DI44" s="700"/>
      <c r="DJ44" s="700"/>
      <c r="DK44" s="700"/>
      <c r="DL44" s="700"/>
      <c r="DM44" s="700"/>
      <c r="DN44" s="700"/>
      <c r="DO44" s="700"/>
      <c r="DP44" s="700"/>
      <c r="DQ44" s="700"/>
      <c r="DR44" s="700"/>
      <c r="DS44" s="699">
        <v>6280</v>
      </c>
      <c r="DT44" s="699"/>
      <c r="DU44" s="699"/>
      <c r="DV44" s="699"/>
      <c r="DW44" s="699"/>
      <c r="DX44" s="699"/>
      <c r="DY44" s="699"/>
      <c r="DZ44" s="699"/>
      <c r="EA44" s="699"/>
      <c r="EB44" s="699"/>
      <c r="EC44" s="699"/>
      <c r="ED44" s="699"/>
      <c r="EE44" s="699"/>
      <c r="EF44" s="699"/>
      <c r="EG44" s="699"/>
      <c r="EH44" s="699"/>
      <c r="EI44" s="699"/>
      <c r="EJ44" s="699"/>
      <c r="EK44" s="699"/>
      <c r="EL44" s="699"/>
      <c r="EM44" s="699"/>
      <c r="EN44" s="699"/>
      <c r="EO44" s="699"/>
      <c r="EP44" s="699"/>
      <c r="EQ44" s="699"/>
      <c r="ER44" s="699"/>
      <c r="ES44" s="699"/>
      <c r="ET44" s="699"/>
      <c r="EU44" s="699"/>
      <c r="EV44" s="699"/>
      <c r="EW44" s="699"/>
      <c r="EX44" s="699"/>
      <c r="EY44" s="699"/>
      <c r="EZ44" s="699"/>
      <c r="FA44" s="699"/>
      <c r="FB44" s="699"/>
      <c r="FC44" s="699"/>
      <c r="FD44" s="699"/>
      <c r="FE44" s="699"/>
      <c r="FF44" s="700">
        <f>DS44/245</f>
        <v>25.632653061224488</v>
      </c>
      <c r="FG44" s="700"/>
      <c r="FH44" s="700"/>
      <c r="FI44" s="700"/>
      <c r="FJ44" s="700"/>
      <c r="FK44" s="700"/>
      <c r="FL44" s="700"/>
      <c r="FM44" s="700"/>
      <c r="FN44" s="700"/>
      <c r="FO44" s="700"/>
      <c r="FP44" s="700"/>
      <c r="FQ44" s="700"/>
      <c r="FR44" s="700"/>
      <c r="FS44" s="700"/>
      <c r="FT44" s="700"/>
      <c r="FU44" s="700"/>
      <c r="FV44" s="700"/>
      <c r="FW44" s="700"/>
      <c r="FX44" s="700"/>
      <c r="FY44" s="700"/>
      <c r="FZ44" s="700"/>
      <c r="GA44" s="700"/>
      <c r="GB44" s="700"/>
      <c r="GC44" s="700"/>
      <c r="GD44" s="700"/>
      <c r="GE44" s="700"/>
      <c r="GF44" s="700"/>
      <c r="GG44" s="700"/>
      <c r="GH44" s="700"/>
      <c r="GI44" s="700"/>
      <c r="GJ44" s="700"/>
      <c r="GK44" s="700"/>
      <c r="GL44" s="700"/>
      <c r="GM44" s="700"/>
      <c r="GN44" s="700"/>
      <c r="GO44" s="700"/>
      <c r="GP44" s="700"/>
      <c r="GQ44" s="700"/>
      <c r="GR44" s="700"/>
      <c r="GS44" s="296"/>
      <c r="GT44" s="296"/>
      <c r="GU44" s="296"/>
      <c r="GV44" s="296"/>
      <c r="GW44" s="296"/>
      <c r="GX44" s="296"/>
      <c r="GY44" s="296"/>
      <c r="GZ44" s="296"/>
      <c r="HA44" s="296"/>
      <c r="HB44" s="296"/>
      <c r="HC44" s="296"/>
      <c r="HD44" s="296"/>
      <c r="HE44" s="296"/>
      <c r="HF44" s="296"/>
      <c r="HG44" s="296"/>
      <c r="HH44" s="296"/>
      <c r="HI44" s="296"/>
      <c r="HJ44" s="296"/>
      <c r="HK44" s="296"/>
      <c r="HL44" s="296"/>
      <c r="HM44" s="296"/>
      <c r="HN44" s="296"/>
      <c r="HO44" s="296"/>
      <c r="HP44" s="296"/>
      <c r="HQ44" s="296"/>
      <c r="HR44" s="296"/>
      <c r="HS44" s="296"/>
      <c r="HT44" s="296"/>
      <c r="HU44" s="296"/>
      <c r="HV44" s="296"/>
      <c r="HW44" s="296"/>
      <c r="HX44" s="296"/>
      <c r="HY44" s="296"/>
      <c r="HZ44" s="296"/>
      <c r="IA44" s="296"/>
      <c r="IB44" s="296"/>
      <c r="IC44" s="296"/>
      <c r="ID44" s="296"/>
      <c r="IE44" s="296"/>
      <c r="IF44" s="296"/>
      <c r="IG44" s="296"/>
      <c r="IH44" s="296"/>
      <c r="II44" s="296"/>
      <c r="IJ44" s="296"/>
      <c r="IK44" s="296"/>
      <c r="IL44" s="296"/>
      <c r="IM44" s="296"/>
      <c r="IN44" s="296"/>
      <c r="IO44" s="296"/>
      <c r="IP44" s="296"/>
      <c r="IQ44" s="296"/>
      <c r="IR44" s="296"/>
      <c r="IS44" s="296"/>
      <c r="IT44" s="296"/>
      <c r="IU44" s="296"/>
    </row>
    <row r="45" spans="1:255">
      <c r="A45" s="707"/>
      <c r="B45" s="701" t="s">
        <v>126</v>
      </c>
      <c r="C45" s="702"/>
      <c r="D45" s="702"/>
      <c r="E45" s="702"/>
      <c r="F45" s="703"/>
      <c r="G45" s="704">
        <f t="shared" si="0"/>
        <v>3836</v>
      </c>
      <c r="H45" s="699"/>
      <c r="I45" s="699"/>
      <c r="J45" s="699"/>
      <c r="K45" s="699"/>
      <c r="L45" s="699"/>
      <c r="M45" s="699"/>
      <c r="N45" s="699"/>
      <c r="O45" s="699"/>
      <c r="P45" s="699"/>
      <c r="Q45" s="699"/>
      <c r="R45" s="699"/>
      <c r="S45" s="699"/>
      <c r="T45" s="699"/>
      <c r="U45" s="699"/>
      <c r="V45" s="699"/>
      <c r="W45" s="699"/>
      <c r="X45" s="699"/>
      <c r="Y45" s="699"/>
      <c r="Z45" s="699"/>
      <c r="AA45" s="699"/>
      <c r="AB45" s="699"/>
      <c r="AC45" s="699"/>
      <c r="AD45" s="699"/>
      <c r="AE45" s="699"/>
      <c r="AF45" s="699"/>
      <c r="AG45" s="699"/>
      <c r="AH45" s="699"/>
      <c r="AI45" s="699"/>
      <c r="AJ45" s="699"/>
      <c r="AK45" s="699"/>
      <c r="AL45" s="699"/>
      <c r="AM45" s="699"/>
      <c r="AN45" s="699"/>
      <c r="AO45" s="699"/>
      <c r="AP45" s="699"/>
      <c r="AQ45" s="699"/>
      <c r="AR45" s="699"/>
      <c r="AS45" s="699">
        <v>966</v>
      </c>
      <c r="AT45" s="699"/>
      <c r="AU45" s="699"/>
      <c r="AV45" s="699"/>
      <c r="AW45" s="699"/>
      <c r="AX45" s="699"/>
      <c r="AY45" s="699"/>
      <c r="AZ45" s="699"/>
      <c r="BA45" s="699"/>
      <c r="BB45" s="699"/>
      <c r="BC45" s="699"/>
      <c r="BD45" s="699"/>
      <c r="BE45" s="699"/>
      <c r="BF45" s="699"/>
      <c r="BG45" s="699"/>
      <c r="BH45" s="699"/>
      <c r="BI45" s="699"/>
      <c r="BJ45" s="699"/>
      <c r="BK45" s="699"/>
      <c r="BL45" s="699"/>
      <c r="BM45" s="699"/>
      <c r="BN45" s="699"/>
      <c r="BO45" s="699"/>
      <c r="BP45" s="699"/>
      <c r="BQ45" s="699"/>
      <c r="BR45" s="699"/>
      <c r="BS45" s="699"/>
      <c r="BT45" s="699"/>
      <c r="BU45" s="699"/>
      <c r="BV45" s="699"/>
      <c r="BW45" s="699"/>
      <c r="BX45" s="699"/>
      <c r="BY45" s="699"/>
      <c r="BZ45" s="699"/>
      <c r="CA45" s="699"/>
      <c r="CB45" s="699"/>
      <c r="CC45" s="699"/>
      <c r="CD45" s="699"/>
      <c r="CE45" s="699"/>
      <c r="CF45" s="700">
        <f t="shared" si="1"/>
        <v>2.6465753424657534</v>
      </c>
      <c r="CG45" s="700"/>
      <c r="CH45" s="700"/>
      <c r="CI45" s="700"/>
      <c r="CJ45" s="700"/>
      <c r="CK45" s="700"/>
      <c r="CL45" s="700"/>
      <c r="CM45" s="700"/>
      <c r="CN45" s="700"/>
      <c r="CO45" s="700"/>
      <c r="CP45" s="700"/>
      <c r="CQ45" s="700"/>
      <c r="CR45" s="700"/>
      <c r="CS45" s="700"/>
      <c r="CT45" s="700"/>
      <c r="CU45" s="700"/>
      <c r="CV45" s="700"/>
      <c r="CW45" s="700"/>
      <c r="CX45" s="700"/>
      <c r="CY45" s="700"/>
      <c r="CZ45" s="700"/>
      <c r="DA45" s="700"/>
      <c r="DB45" s="700"/>
      <c r="DC45" s="700"/>
      <c r="DD45" s="700"/>
      <c r="DE45" s="700"/>
      <c r="DF45" s="700"/>
      <c r="DG45" s="700"/>
      <c r="DH45" s="700"/>
      <c r="DI45" s="700"/>
      <c r="DJ45" s="700"/>
      <c r="DK45" s="700"/>
      <c r="DL45" s="700"/>
      <c r="DM45" s="700"/>
      <c r="DN45" s="700"/>
      <c r="DO45" s="700"/>
      <c r="DP45" s="700"/>
      <c r="DQ45" s="700"/>
      <c r="DR45" s="700"/>
      <c r="DS45" s="699">
        <v>2870</v>
      </c>
      <c r="DT45" s="699"/>
      <c r="DU45" s="699"/>
      <c r="DV45" s="699"/>
      <c r="DW45" s="699"/>
      <c r="DX45" s="699"/>
      <c r="DY45" s="699"/>
      <c r="DZ45" s="699"/>
      <c r="EA45" s="699"/>
      <c r="EB45" s="699"/>
      <c r="EC45" s="699"/>
      <c r="ED45" s="699"/>
      <c r="EE45" s="699"/>
      <c r="EF45" s="699"/>
      <c r="EG45" s="699"/>
      <c r="EH45" s="699"/>
      <c r="EI45" s="699"/>
      <c r="EJ45" s="699"/>
      <c r="EK45" s="699"/>
      <c r="EL45" s="699"/>
      <c r="EM45" s="699"/>
      <c r="EN45" s="699"/>
      <c r="EO45" s="699"/>
      <c r="EP45" s="699"/>
      <c r="EQ45" s="699"/>
      <c r="ER45" s="699"/>
      <c r="ES45" s="699"/>
      <c r="ET45" s="699"/>
      <c r="EU45" s="699"/>
      <c r="EV45" s="699"/>
      <c r="EW45" s="699"/>
      <c r="EX45" s="699"/>
      <c r="EY45" s="699"/>
      <c r="EZ45" s="699"/>
      <c r="FA45" s="699"/>
      <c r="FB45" s="699"/>
      <c r="FC45" s="699"/>
      <c r="FD45" s="699"/>
      <c r="FE45" s="699"/>
      <c r="FF45" s="700">
        <f>DS45/245</f>
        <v>11.714285714285714</v>
      </c>
      <c r="FG45" s="700"/>
      <c r="FH45" s="700"/>
      <c r="FI45" s="700"/>
      <c r="FJ45" s="700"/>
      <c r="FK45" s="700"/>
      <c r="FL45" s="700"/>
      <c r="FM45" s="700"/>
      <c r="FN45" s="700"/>
      <c r="FO45" s="700"/>
      <c r="FP45" s="700"/>
      <c r="FQ45" s="700"/>
      <c r="FR45" s="700"/>
      <c r="FS45" s="700"/>
      <c r="FT45" s="700"/>
      <c r="FU45" s="700"/>
      <c r="FV45" s="700"/>
      <c r="FW45" s="700"/>
      <c r="FX45" s="700"/>
      <c r="FY45" s="700"/>
      <c r="FZ45" s="700"/>
      <c r="GA45" s="700"/>
      <c r="GB45" s="700"/>
      <c r="GC45" s="700"/>
      <c r="GD45" s="700"/>
      <c r="GE45" s="700"/>
      <c r="GF45" s="700"/>
      <c r="GG45" s="700"/>
      <c r="GH45" s="700"/>
      <c r="GI45" s="700"/>
      <c r="GJ45" s="700"/>
      <c r="GK45" s="700"/>
      <c r="GL45" s="700"/>
      <c r="GM45" s="700"/>
      <c r="GN45" s="700"/>
      <c r="GO45" s="700"/>
      <c r="GP45" s="700"/>
      <c r="GQ45" s="700"/>
      <c r="GR45" s="700"/>
      <c r="GS45" s="296"/>
      <c r="GT45" s="296"/>
      <c r="GU45" s="296"/>
      <c r="GV45" s="296"/>
      <c r="GW45" s="296"/>
      <c r="GX45" s="296"/>
      <c r="GY45" s="296"/>
      <c r="GZ45" s="296"/>
      <c r="HA45" s="296"/>
      <c r="HB45" s="296"/>
      <c r="HC45" s="296"/>
      <c r="HD45" s="296"/>
      <c r="HE45" s="296"/>
      <c r="HF45" s="296"/>
      <c r="HG45" s="296"/>
      <c r="HH45" s="296"/>
      <c r="HI45" s="296"/>
      <c r="HJ45" s="296"/>
      <c r="HK45" s="296"/>
      <c r="HL45" s="296"/>
      <c r="HM45" s="296"/>
      <c r="HN45" s="296"/>
      <c r="HO45" s="296"/>
      <c r="HP45" s="296"/>
      <c r="HQ45" s="296"/>
      <c r="HR45" s="296"/>
      <c r="HS45" s="296"/>
      <c r="HT45" s="296"/>
      <c r="HU45" s="296"/>
      <c r="HV45" s="296"/>
      <c r="HW45" s="296"/>
      <c r="HX45" s="296"/>
      <c r="HY45" s="296"/>
      <c r="HZ45" s="296"/>
      <c r="IA45" s="296"/>
      <c r="IB45" s="296"/>
      <c r="IC45" s="296"/>
      <c r="ID45" s="296"/>
      <c r="IE45" s="296"/>
      <c r="IF45" s="296"/>
      <c r="IG45" s="296"/>
      <c r="IH45" s="296"/>
      <c r="II45" s="296"/>
      <c r="IJ45" s="296"/>
      <c r="IK45" s="296"/>
      <c r="IL45" s="296"/>
      <c r="IM45" s="296"/>
      <c r="IN45" s="296"/>
      <c r="IO45" s="296"/>
      <c r="IP45" s="296"/>
      <c r="IQ45" s="296"/>
      <c r="IR45" s="296"/>
      <c r="IS45" s="296"/>
      <c r="IT45" s="296"/>
      <c r="IU45" s="296"/>
    </row>
    <row r="46" spans="1:255">
      <c r="A46" s="708"/>
      <c r="B46" s="693" t="s">
        <v>269</v>
      </c>
      <c r="C46" s="717"/>
      <c r="D46" s="717"/>
      <c r="E46" s="717"/>
      <c r="F46" s="718"/>
      <c r="G46" s="696">
        <f t="shared" si="0"/>
        <v>525</v>
      </c>
      <c r="H46" s="697"/>
      <c r="I46" s="697"/>
      <c r="J46" s="697"/>
      <c r="K46" s="697"/>
      <c r="L46" s="697"/>
      <c r="M46" s="697"/>
      <c r="N46" s="697"/>
      <c r="O46" s="697"/>
      <c r="P46" s="697"/>
      <c r="Q46" s="697"/>
      <c r="R46" s="697"/>
      <c r="S46" s="697"/>
      <c r="T46" s="697"/>
      <c r="U46" s="697"/>
      <c r="V46" s="697"/>
      <c r="W46" s="697"/>
      <c r="X46" s="697"/>
      <c r="Y46" s="697"/>
      <c r="Z46" s="697"/>
      <c r="AA46" s="697"/>
      <c r="AB46" s="697"/>
      <c r="AC46" s="697"/>
      <c r="AD46" s="697"/>
      <c r="AE46" s="697"/>
      <c r="AF46" s="697"/>
      <c r="AG46" s="697"/>
      <c r="AH46" s="697"/>
      <c r="AI46" s="697"/>
      <c r="AJ46" s="697"/>
      <c r="AK46" s="697"/>
      <c r="AL46" s="697"/>
      <c r="AM46" s="697"/>
      <c r="AN46" s="697"/>
      <c r="AO46" s="697"/>
      <c r="AP46" s="697"/>
      <c r="AQ46" s="697"/>
      <c r="AR46" s="697"/>
      <c r="AS46" s="697">
        <v>525</v>
      </c>
      <c r="AT46" s="697"/>
      <c r="AU46" s="697"/>
      <c r="AV46" s="697"/>
      <c r="AW46" s="697"/>
      <c r="AX46" s="697"/>
      <c r="AY46" s="697"/>
      <c r="AZ46" s="697"/>
      <c r="BA46" s="697"/>
      <c r="BB46" s="697"/>
      <c r="BC46" s="697"/>
      <c r="BD46" s="697"/>
      <c r="BE46" s="697"/>
      <c r="BF46" s="697"/>
      <c r="BG46" s="697"/>
      <c r="BH46" s="697"/>
      <c r="BI46" s="697"/>
      <c r="BJ46" s="697"/>
      <c r="BK46" s="697"/>
      <c r="BL46" s="697"/>
      <c r="BM46" s="697"/>
      <c r="BN46" s="697"/>
      <c r="BO46" s="697"/>
      <c r="BP46" s="697"/>
      <c r="BQ46" s="697"/>
      <c r="BR46" s="697"/>
      <c r="BS46" s="697"/>
      <c r="BT46" s="697"/>
      <c r="BU46" s="697"/>
      <c r="BV46" s="697"/>
      <c r="BW46" s="697"/>
      <c r="BX46" s="697"/>
      <c r="BY46" s="697"/>
      <c r="BZ46" s="697"/>
      <c r="CA46" s="697"/>
      <c r="CB46" s="697"/>
      <c r="CC46" s="697"/>
      <c r="CD46" s="697"/>
      <c r="CE46" s="697"/>
      <c r="CF46" s="698">
        <f t="shared" si="1"/>
        <v>1.4383561643835616</v>
      </c>
      <c r="CG46" s="698"/>
      <c r="CH46" s="698"/>
      <c r="CI46" s="698"/>
      <c r="CJ46" s="698"/>
      <c r="CK46" s="698"/>
      <c r="CL46" s="698"/>
      <c r="CM46" s="698"/>
      <c r="CN46" s="698"/>
      <c r="CO46" s="698"/>
      <c r="CP46" s="698"/>
      <c r="CQ46" s="698"/>
      <c r="CR46" s="698"/>
      <c r="CS46" s="698"/>
      <c r="CT46" s="698"/>
      <c r="CU46" s="698"/>
      <c r="CV46" s="698"/>
      <c r="CW46" s="698"/>
      <c r="CX46" s="698"/>
      <c r="CY46" s="698"/>
      <c r="CZ46" s="698"/>
      <c r="DA46" s="698"/>
      <c r="DB46" s="698"/>
      <c r="DC46" s="698"/>
      <c r="DD46" s="698"/>
      <c r="DE46" s="698"/>
      <c r="DF46" s="698"/>
      <c r="DG46" s="698"/>
      <c r="DH46" s="698"/>
      <c r="DI46" s="698"/>
      <c r="DJ46" s="698"/>
      <c r="DK46" s="698"/>
      <c r="DL46" s="698"/>
      <c r="DM46" s="698"/>
      <c r="DN46" s="698"/>
      <c r="DO46" s="698"/>
      <c r="DP46" s="698"/>
      <c r="DQ46" s="698"/>
      <c r="DR46" s="698"/>
      <c r="DS46" s="697" t="s">
        <v>112</v>
      </c>
      <c r="DT46" s="697"/>
      <c r="DU46" s="697"/>
      <c r="DV46" s="697"/>
      <c r="DW46" s="697"/>
      <c r="DX46" s="697"/>
      <c r="DY46" s="697"/>
      <c r="DZ46" s="697"/>
      <c r="EA46" s="697"/>
      <c r="EB46" s="697"/>
      <c r="EC46" s="697"/>
      <c r="ED46" s="697"/>
      <c r="EE46" s="697"/>
      <c r="EF46" s="697"/>
      <c r="EG46" s="697"/>
      <c r="EH46" s="697"/>
      <c r="EI46" s="697"/>
      <c r="EJ46" s="697"/>
      <c r="EK46" s="697"/>
      <c r="EL46" s="697"/>
      <c r="EM46" s="697"/>
      <c r="EN46" s="697"/>
      <c r="EO46" s="697"/>
      <c r="EP46" s="697"/>
      <c r="EQ46" s="697"/>
      <c r="ER46" s="697"/>
      <c r="ES46" s="697"/>
      <c r="ET46" s="697"/>
      <c r="EU46" s="697"/>
      <c r="EV46" s="697"/>
      <c r="EW46" s="697"/>
      <c r="EX46" s="697"/>
      <c r="EY46" s="697"/>
      <c r="EZ46" s="697"/>
      <c r="FA46" s="697"/>
      <c r="FB46" s="697"/>
      <c r="FC46" s="697"/>
      <c r="FD46" s="697"/>
      <c r="FE46" s="697"/>
      <c r="FF46" s="697" t="s">
        <v>112</v>
      </c>
      <c r="FG46" s="697"/>
      <c r="FH46" s="697"/>
      <c r="FI46" s="697"/>
      <c r="FJ46" s="697"/>
      <c r="FK46" s="697"/>
      <c r="FL46" s="697"/>
      <c r="FM46" s="697"/>
      <c r="FN46" s="697"/>
      <c r="FO46" s="697"/>
      <c r="FP46" s="697"/>
      <c r="FQ46" s="697"/>
      <c r="FR46" s="697"/>
      <c r="FS46" s="697"/>
      <c r="FT46" s="697"/>
      <c r="FU46" s="697"/>
      <c r="FV46" s="697"/>
      <c r="FW46" s="697"/>
      <c r="FX46" s="697"/>
      <c r="FY46" s="697"/>
      <c r="FZ46" s="697"/>
      <c r="GA46" s="697"/>
      <c r="GB46" s="697"/>
      <c r="GC46" s="697"/>
      <c r="GD46" s="697"/>
      <c r="GE46" s="697"/>
      <c r="GF46" s="697"/>
      <c r="GG46" s="697"/>
      <c r="GH46" s="697"/>
      <c r="GI46" s="697"/>
      <c r="GJ46" s="697"/>
      <c r="GK46" s="697"/>
      <c r="GL46" s="697"/>
      <c r="GM46" s="697"/>
      <c r="GN46" s="697"/>
      <c r="GO46" s="697"/>
      <c r="GP46" s="697"/>
      <c r="GQ46" s="697"/>
      <c r="GR46" s="697"/>
      <c r="GS46" s="296"/>
      <c r="GT46" s="296"/>
      <c r="GU46" s="296"/>
      <c r="GV46" s="296"/>
      <c r="GW46" s="296"/>
      <c r="GX46" s="296"/>
      <c r="GY46" s="296"/>
      <c r="GZ46" s="296"/>
      <c r="HA46" s="296"/>
      <c r="HB46" s="296"/>
      <c r="HC46" s="296"/>
      <c r="HD46" s="296"/>
      <c r="HE46" s="296"/>
      <c r="HF46" s="296"/>
      <c r="HG46" s="296"/>
      <c r="HH46" s="296"/>
      <c r="HI46" s="296"/>
      <c r="HJ46" s="296"/>
      <c r="HK46" s="296"/>
      <c r="HL46" s="296"/>
      <c r="HM46" s="296"/>
      <c r="HN46" s="296"/>
      <c r="HO46" s="296"/>
      <c r="HP46" s="296"/>
      <c r="HQ46" s="296"/>
      <c r="HR46" s="296"/>
      <c r="HS46" s="296"/>
      <c r="HT46" s="296"/>
      <c r="HU46" s="296"/>
      <c r="HV46" s="296"/>
      <c r="HW46" s="296"/>
      <c r="HX46" s="296"/>
      <c r="HY46" s="296"/>
      <c r="HZ46" s="296"/>
      <c r="IA46" s="296"/>
      <c r="IB46" s="296"/>
      <c r="IC46" s="296"/>
      <c r="ID46" s="296"/>
      <c r="IE46" s="296"/>
      <c r="IF46" s="296"/>
      <c r="IG46" s="296"/>
      <c r="IH46" s="296"/>
      <c r="II46" s="296"/>
      <c r="IJ46" s="296"/>
      <c r="IK46" s="296"/>
      <c r="IL46" s="296"/>
      <c r="IM46" s="296"/>
      <c r="IN46" s="296"/>
      <c r="IO46" s="296"/>
      <c r="IP46" s="296"/>
      <c r="IQ46" s="296"/>
      <c r="IR46" s="296"/>
      <c r="IS46" s="296"/>
      <c r="IT46" s="296"/>
      <c r="IU46" s="296"/>
    </row>
    <row r="47" spans="1:255" ht="17.25" customHeight="1">
      <c r="A47" s="710" t="s">
        <v>340</v>
      </c>
      <c r="B47" s="712" t="s">
        <v>53</v>
      </c>
      <c r="C47" s="713"/>
      <c r="D47" s="713"/>
      <c r="E47" s="713"/>
      <c r="F47" s="714"/>
      <c r="G47" s="715">
        <f t="shared" si="0"/>
        <v>53830</v>
      </c>
      <c r="H47" s="716"/>
      <c r="I47" s="716"/>
      <c r="J47" s="716"/>
      <c r="K47" s="716"/>
      <c r="L47" s="716"/>
      <c r="M47" s="716"/>
      <c r="N47" s="716"/>
      <c r="O47" s="716"/>
      <c r="P47" s="716"/>
      <c r="Q47" s="716"/>
      <c r="R47" s="716"/>
      <c r="S47" s="716"/>
      <c r="T47" s="716"/>
      <c r="U47" s="716"/>
      <c r="V47" s="716"/>
      <c r="W47" s="716"/>
      <c r="X47" s="716"/>
      <c r="Y47" s="716"/>
      <c r="Z47" s="716"/>
      <c r="AA47" s="716"/>
      <c r="AB47" s="716"/>
      <c r="AC47" s="716"/>
      <c r="AD47" s="716"/>
      <c r="AE47" s="716"/>
      <c r="AF47" s="716"/>
      <c r="AG47" s="716"/>
      <c r="AH47" s="716"/>
      <c r="AI47" s="716"/>
      <c r="AJ47" s="716"/>
      <c r="AK47" s="716"/>
      <c r="AL47" s="716"/>
      <c r="AM47" s="716"/>
      <c r="AN47" s="716"/>
      <c r="AO47" s="716"/>
      <c r="AP47" s="716"/>
      <c r="AQ47" s="716"/>
      <c r="AR47" s="716"/>
      <c r="AS47" s="716">
        <f>SUM(AS48:CE56)</f>
        <v>14887</v>
      </c>
      <c r="AT47" s="716"/>
      <c r="AU47" s="716"/>
      <c r="AV47" s="716"/>
      <c r="AW47" s="716"/>
      <c r="AX47" s="716"/>
      <c r="AY47" s="716"/>
      <c r="AZ47" s="716"/>
      <c r="BA47" s="716"/>
      <c r="BB47" s="716"/>
      <c r="BC47" s="716"/>
      <c r="BD47" s="716"/>
      <c r="BE47" s="716"/>
      <c r="BF47" s="716"/>
      <c r="BG47" s="716"/>
      <c r="BH47" s="716"/>
      <c r="BI47" s="716"/>
      <c r="BJ47" s="716"/>
      <c r="BK47" s="716"/>
      <c r="BL47" s="716"/>
      <c r="BM47" s="716"/>
      <c r="BN47" s="716"/>
      <c r="BO47" s="716"/>
      <c r="BP47" s="716"/>
      <c r="BQ47" s="716"/>
      <c r="BR47" s="716"/>
      <c r="BS47" s="716"/>
      <c r="BT47" s="716"/>
      <c r="BU47" s="716"/>
      <c r="BV47" s="716"/>
      <c r="BW47" s="716"/>
      <c r="BX47" s="716"/>
      <c r="BY47" s="716"/>
      <c r="BZ47" s="716"/>
      <c r="CA47" s="716"/>
      <c r="CB47" s="716"/>
      <c r="CC47" s="716"/>
      <c r="CD47" s="716"/>
      <c r="CE47" s="716"/>
      <c r="CF47" s="709">
        <f t="shared" si="1"/>
        <v>40.786301369863011</v>
      </c>
      <c r="CG47" s="709"/>
      <c r="CH47" s="709"/>
      <c r="CI47" s="709"/>
      <c r="CJ47" s="709"/>
      <c r="CK47" s="709"/>
      <c r="CL47" s="709"/>
      <c r="CM47" s="709"/>
      <c r="CN47" s="709"/>
      <c r="CO47" s="709"/>
      <c r="CP47" s="709"/>
      <c r="CQ47" s="709"/>
      <c r="CR47" s="709"/>
      <c r="CS47" s="709"/>
      <c r="CT47" s="709"/>
      <c r="CU47" s="709"/>
      <c r="CV47" s="709"/>
      <c r="CW47" s="709"/>
      <c r="CX47" s="709"/>
      <c r="CY47" s="709"/>
      <c r="CZ47" s="709"/>
      <c r="DA47" s="709"/>
      <c r="DB47" s="709"/>
      <c r="DC47" s="709"/>
      <c r="DD47" s="709"/>
      <c r="DE47" s="709"/>
      <c r="DF47" s="709"/>
      <c r="DG47" s="709"/>
      <c r="DH47" s="709"/>
      <c r="DI47" s="709"/>
      <c r="DJ47" s="709"/>
      <c r="DK47" s="709"/>
      <c r="DL47" s="709"/>
      <c r="DM47" s="709"/>
      <c r="DN47" s="709"/>
      <c r="DO47" s="709"/>
      <c r="DP47" s="709"/>
      <c r="DQ47" s="709"/>
      <c r="DR47" s="709"/>
      <c r="DS47" s="716">
        <f>SUM(DS48:FE56)</f>
        <v>38943</v>
      </c>
      <c r="DT47" s="716"/>
      <c r="DU47" s="716"/>
      <c r="DV47" s="716"/>
      <c r="DW47" s="716"/>
      <c r="DX47" s="716"/>
      <c r="DY47" s="716"/>
      <c r="DZ47" s="716"/>
      <c r="EA47" s="716"/>
      <c r="EB47" s="716"/>
      <c r="EC47" s="716"/>
      <c r="ED47" s="716"/>
      <c r="EE47" s="716"/>
      <c r="EF47" s="716"/>
      <c r="EG47" s="716"/>
      <c r="EH47" s="716"/>
      <c r="EI47" s="716"/>
      <c r="EJ47" s="716"/>
      <c r="EK47" s="716"/>
      <c r="EL47" s="716"/>
      <c r="EM47" s="716"/>
      <c r="EN47" s="716"/>
      <c r="EO47" s="716"/>
      <c r="EP47" s="716"/>
      <c r="EQ47" s="716"/>
      <c r="ER47" s="716"/>
      <c r="ES47" s="716"/>
      <c r="ET47" s="716"/>
      <c r="EU47" s="716"/>
      <c r="EV47" s="716"/>
      <c r="EW47" s="716"/>
      <c r="EX47" s="716"/>
      <c r="EY47" s="716"/>
      <c r="EZ47" s="716"/>
      <c r="FA47" s="716"/>
      <c r="FB47" s="716"/>
      <c r="FC47" s="716"/>
      <c r="FD47" s="716"/>
      <c r="FE47" s="716"/>
      <c r="FF47" s="709">
        <f>DS47/245</f>
        <v>158.95102040816326</v>
      </c>
      <c r="FG47" s="709"/>
      <c r="FH47" s="709"/>
      <c r="FI47" s="709"/>
      <c r="FJ47" s="709"/>
      <c r="FK47" s="709"/>
      <c r="FL47" s="709"/>
      <c r="FM47" s="709"/>
      <c r="FN47" s="709"/>
      <c r="FO47" s="709"/>
      <c r="FP47" s="709"/>
      <c r="FQ47" s="709"/>
      <c r="FR47" s="709"/>
      <c r="FS47" s="709"/>
      <c r="FT47" s="709"/>
      <c r="FU47" s="709"/>
      <c r="FV47" s="709"/>
      <c r="FW47" s="709"/>
      <c r="FX47" s="709"/>
      <c r="FY47" s="709"/>
      <c r="FZ47" s="709"/>
      <c r="GA47" s="709"/>
      <c r="GB47" s="709"/>
      <c r="GC47" s="709"/>
      <c r="GD47" s="709"/>
      <c r="GE47" s="709"/>
      <c r="GF47" s="709"/>
      <c r="GG47" s="709"/>
      <c r="GH47" s="709"/>
      <c r="GI47" s="709"/>
      <c r="GJ47" s="709"/>
      <c r="GK47" s="709"/>
      <c r="GL47" s="709"/>
      <c r="GM47" s="709"/>
      <c r="GN47" s="709"/>
      <c r="GO47" s="709"/>
      <c r="GP47" s="709"/>
      <c r="GQ47" s="709"/>
      <c r="GR47" s="709"/>
      <c r="GS47" s="296"/>
      <c r="GT47" s="296"/>
      <c r="GU47" s="296"/>
      <c r="GV47" s="296"/>
      <c r="GW47" s="296"/>
      <c r="GX47" s="296"/>
      <c r="GY47" s="296"/>
      <c r="GZ47" s="296"/>
      <c r="HA47" s="296"/>
      <c r="HB47" s="296"/>
      <c r="HC47" s="296"/>
      <c r="HD47" s="296"/>
      <c r="HE47" s="296"/>
      <c r="HF47" s="296"/>
      <c r="HG47" s="296"/>
      <c r="HH47" s="296"/>
      <c r="HI47" s="296"/>
      <c r="HJ47" s="296"/>
      <c r="HK47" s="296"/>
      <c r="HL47" s="296"/>
      <c r="HM47" s="296"/>
      <c r="HN47" s="296"/>
      <c r="HO47" s="296"/>
      <c r="HP47" s="296"/>
      <c r="HQ47" s="296"/>
      <c r="HR47" s="296"/>
      <c r="HS47" s="296"/>
      <c r="HT47" s="296"/>
      <c r="HU47" s="296"/>
      <c r="HV47" s="296"/>
      <c r="HW47" s="296"/>
      <c r="HX47" s="296"/>
      <c r="HY47" s="296"/>
      <c r="HZ47" s="296"/>
      <c r="IA47" s="296"/>
      <c r="IB47" s="296"/>
      <c r="IC47" s="296"/>
      <c r="ID47" s="296"/>
      <c r="IE47" s="296"/>
      <c r="IF47" s="296"/>
      <c r="IG47" s="296"/>
      <c r="IH47" s="296"/>
      <c r="II47" s="296"/>
      <c r="IJ47" s="296"/>
      <c r="IK47" s="296"/>
      <c r="IL47" s="296"/>
      <c r="IM47" s="296"/>
      <c r="IN47" s="296"/>
      <c r="IO47" s="296"/>
      <c r="IP47" s="296"/>
      <c r="IQ47" s="296"/>
      <c r="IR47" s="296"/>
      <c r="IS47" s="296"/>
      <c r="IT47" s="296"/>
      <c r="IU47" s="296"/>
    </row>
    <row r="48" spans="1:255">
      <c r="A48" s="711"/>
      <c r="B48" s="701" t="s">
        <v>119</v>
      </c>
      <c r="C48" s="705"/>
      <c r="D48" s="705"/>
      <c r="E48" s="705"/>
      <c r="F48" s="706"/>
      <c r="G48" s="704">
        <f t="shared" si="0"/>
        <v>34043</v>
      </c>
      <c r="H48" s="699"/>
      <c r="I48" s="699"/>
      <c r="J48" s="699"/>
      <c r="K48" s="699"/>
      <c r="L48" s="699"/>
      <c r="M48" s="699"/>
      <c r="N48" s="699"/>
      <c r="O48" s="699"/>
      <c r="P48" s="699"/>
      <c r="Q48" s="699"/>
      <c r="R48" s="699"/>
      <c r="S48" s="699"/>
      <c r="T48" s="699"/>
      <c r="U48" s="699"/>
      <c r="V48" s="699"/>
      <c r="W48" s="699"/>
      <c r="X48" s="699"/>
      <c r="Y48" s="699"/>
      <c r="Z48" s="699"/>
      <c r="AA48" s="699"/>
      <c r="AB48" s="699"/>
      <c r="AC48" s="699"/>
      <c r="AD48" s="699"/>
      <c r="AE48" s="699"/>
      <c r="AF48" s="699"/>
      <c r="AG48" s="699"/>
      <c r="AH48" s="699"/>
      <c r="AI48" s="699"/>
      <c r="AJ48" s="699"/>
      <c r="AK48" s="699"/>
      <c r="AL48" s="699"/>
      <c r="AM48" s="699"/>
      <c r="AN48" s="699"/>
      <c r="AO48" s="699"/>
      <c r="AP48" s="699"/>
      <c r="AQ48" s="699"/>
      <c r="AR48" s="699"/>
      <c r="AS48" s="699">
        <v>5406</v>
      </c>
      <c r="AT48" s="699"/>
      <c r="AU48" s="699"/>
      <c r="AV48" s="699"/>
      <c r="AW48" s="699"/>
      <c r="AX48" s="699"/>
      <c r="AY48" s="699"/>
      <c r="AZ48" s="699"/>
      <c r="BA48" s="699"/>
      <c r="BB48" s="699"/>
      <c r="BC48" s="699"/>
      <c r="BD48" s="699"/>
      <c r="BE48" s="699"/>
      <c r="BF48" s="699"/>
      <c r="BG48" s="699"/>
      <c r="BH48" s="699"/>
      <c r="BI48" s="699"/>
      <c r="BJ48" s="699"/>
      <c r="BK48" s="699"/>
      <c r="BL48" s="699"/>
      <c r="BM48" s="699"/>
      <c r="BN48" s="699"/>
      <c r="BO48" s="699"/>
      <c r="BP48" s="699"/>
      <c r="BQ48" s="699"/>
      <c r="BR48" s="699"/>
      <c r="BS48" s="699"/>
      <c r="BT48" s="699"/>
      <c r="BU48" s="699"/>
      <c r="BV48" s="699"/>
      <c r="BW48" s="699"/>
      <c r="BX48" s="699"/>
      <c r="BY48" s="699"/>
      <c r="BZ48" s="699"/>
      <c r="CA48" s="699"/>
      <c r="CB48" s="699"/>
      <c r="CC48" s="699"/>
      <c r="CD48" s="699"/>
      <c r="CE48" s="699"/>
      <c r="CF48" s="700">
        <f t="shared" si="1"/>
        <v>14.810958904109588</v>
      </c>
      <c r="CG48" s="700"/>
      <c r="CH48" s="700"/>
      <c r="CI48" s="700"/>
      <c r="CJ48" s="700"/>
      <c r="CK48" s="700"/>
      <c r="CL48" s="700"/>
      <c r="CM48" s="700"/>
      <c r="CN48" s="700"/>
      <c r="CO48" s="700"/>
      <c r="CP48" s="700"/>
      <c r="CQ48" s="700"/>
      <c r="CR48" s="700"/>
      <c r="CS48" s="700"/>
      <c r="CT48" s="700"/>
      <c r="CU48" s="700"/>
      <c r="CV48" s="700"/>
      <c r="CW48" s="700"/>
      <c r="CX48" s="700"/>
      <c r="CY48" s="700"/>
      <c r="CZ48" s="700"/>
      <c r="DA48" s="700"/>
      <c r="DB48" s="700"/>
      <c r="DC48" s="700"/>
      <c r="DD48" s="700"/>
      <c r="DE48" s="700"/>
      <c r="DF48" s="700"/>
      <c r="DG48" s="700"/>
      <c r="DH48" s="700"/>
      <c r="DI48" s="700"/>
      <c r="DJ48" s="700"/>
      <c r="DK48" s="700"/>
      <c r="DL48" s="700"/>
      <c r="DM48" s="700"/>
      <c r="DN48" s="700"/>
      <c r="DO48" s="700"/>
      <c r="DP48" s="700"/>
      <c r="DQ48" s="700"/>
      <c r="DR48" s="700"/>
      <c r="DS48" s="699">
        <v>28637</v>
      </c>
      <c r="DT48" s="699"/>
      <c r="DU48" s="699"/>
      <c r="DV48" s="699"/>
      <c r="DW48" s="699"/>
      <c r="DX48" s="699"/>
      <c r="DY48" s="699"/>
      <c r="DZ48" s="699"/>
      <c r="EA48" s="699"/>
      <c r="EB48" s="699"/>
      <c r="EC48" s="699"/>
      <c r="ED48" s="699"/>
      <c r="EE48" s="699"/>
      <c r="EF48" s="699"/>
      <c r="EG48" s="699"/>
      <c r="EH48" s="699"/>
      <c r="EI48" s="699"/>
      <c r="EJ48" s="699"/>
      <c r="EK48" s="699"/>
      <c r="EL48" s="699"/>
      <c r="EM48" s="699"/>
      <c r="EN48" s="699"/>
      <c r="EO48" s="699"/>
      <c r="EP48" s="699"/>
      <c r="EQ48" s="699"/>
      <c r="ER48" s="699"/>
      <c r="ES48" s="699"/>
      <c r="ET48" s="699"/>
      <c r="EU48" s="699"/>
      <c r="EV48" s="699"/>
      <c r="EW48" s="699"/>
      <c r="EX48" s="699"/>
      <c r="EY48" s="699"/>
      <c r="EZ48" s="699"/>
      <c r="FA48" s="699"/>
      <c r="FB48" s="699"/>
      <c r="FC48" s="699"/>
      <c r="FD48" s="699"/>
      <c r="FE48" s="699"/>
      <c r="FF48" s="700">
        <f>DS48/245</f>
        <v>116.88571428571429</v>
      </c>
      <c r="FG48" s="700"/>
      <c r="FH48" s="700"/>
      <c r="FI48" s="700"/>
      <c r="FJ48" s="700"/>
      <c r="FK48" s="700"/>
      <c r="FL48" s="700"/>
      <c r="FM48" s="700"/>
      <c r="FN48" s="700"/>
      <c r="FO48" s="700"/>
      <c r="FP48" s="700"/>
      <c r="FQ48" s="700"/>
      <c r="FR48" s="700"/>
      <c r="FS48" s="700"/>
      <c r="FT48" s="700"/>
      <c r="FU48" s="700"/>
      <c r="FV48" s="700"/>
      <c r="FW48" s="700"/>
      <c r="FX48" s="700"/>
      <c r="FY48" s="700"/>
      <c r="FZ48" s="700"/>
      <c r="GA48" s="700"/>
      <c r="GB48" s="700"/>
      <c r="GC48" s="700"/>
      <c r="GD48" s="700"/>
      <c r="GE48" s="700"/>
      <c r="GF48" s="700"/>
      <c r="GG48" s="700"/>
      <c r="GH48" s="700"/>
      <c r="GI48" s="700"/>
      <c r="GJ48" s="700"/>
      <c r="GK48" s="700"/>
      <c r="GL48" s="700"/>
      <c r="GM48" s="700"/>
      <c r="GN48" s="700"/>
      <c r="GO48" s="700"/>
      <c r="GP48" s="700"/>
      <c r="GQ48" s="700"/>
      <c r="GR48" s="700"/>
      <c r="GS48" s="296"/>
      <c r="GT48" s="296"/>
      <c r="GU48" s="296"/>
      <c r="GV48" s="296"/>
      <c r="GW48" s="296"/>
      <c r="GX48" s="296"/>
      <c r="GY48" s="296"/>
      <c r="GZ48" s="296"/>
      <c r="HA48" s="296"/>
      <c r="HB48" s="296"/>
      <c r="HC48" s="296"/>
      <c r="HD48" s="296"/>
      <c r="HE48" s="296"/>
      <c r="HF48" s="296"/>
      <c r="HG48" s="296"/>
      <c r="HH48" s="296"/>
      <c r="HI48" s="296"/>
      <c r="HJ48" s="296"/>
      <c r="HK48" s="296"/>
      <c r="HL48" s="296"/>
      <c r="HM48" s="296"/>
      <c r="HN48" s="296"/>
      <c r="HO48" s="296"/>
      <c r="HP48" s="296"/>
      <c r="HQ48" s="296"/>
      <c r="HR48" s="296"/>
      <c r="HS48" s="296"/>
      <c r="HT48" s="296"/>
      <c r="HU48" s="296"/>
      <c r="HV48" s="296"/>
      <c r="HW48" s="296"/>
      <c r="HX48" s="296"/>
      <c r="HY48" s="296"/>
      <c r="HZ48" s="296"/>
      <c r="IA48" s="296"/>
      <c r="IB48" s="296"/>
      <c r="IC48" s="296"/>
      <c r="ID48" s="296"/>
      <c r="IE48" s="296"/>
      <c r="IF48" s="296"/>
      <c r="IG48" s="296"/>
      <c r="IH48" s="296"/>
      <c r="II48" s="296"/>
      <c r="IJ48" s="296"/>
      <c r="IK48" s="296"/>
      <c r="IL48" s="296"/>
      <c r="IM48" s="296"/>
      <c r="IN48" s="296"/>
      <c r="IO48" s="296"/>
      <c r="IP48" s="296"/>
      <c r="IQ48" s="296"/>
      <c r="IR48" s="296"/>
      <c r="IS48" s="296"/>
      <c r="IT48" s="296"/>
      <c r="IU48" s="296"/>
    </row>
    <row r="49" spans="1:255">
      <c r="A49" s="711"/>
      <c r="B49" s="701" t="s">
        <v>395</v>
      </c>
      <c r="C49" s="705"/>
      <c r="D49" s="705"/>
      <c r="E49" s="705"/>
      <c r="F49" s="706"/>
      <c r="G49" s="704">
        <f t="shared" si="0"/>
        <v>2746</v>
      </c>
      <c r="H49" s="699"/>
      <c r="I49" s="699"/>
      <c r="J49" s="699"/>
      <c r="K49" s="699"/>
      <c r="L49" s="699"/>
      <c r="M49" s="699"/>
      <c r="N49" s="699"/>
      <c r="O49" s="699"/>
      <c r="P49" s="699"/>
      <c r="Q49" s="699"/>
      <c r="R49" s="699"/>
      <c r="S49" s="699"/>
      <c r="T49" s="699"/>
      <c r="U49" s="699"/>
      <c r="V49" s="699"/>
      <c r="W49" s="699"/>
      <c r="X49" s="699"/>
      <c r="Y49" s="699"/>
      <c r="Z49" s="699"/>
      <c r="AA49" s="699"/>
      <c r="AB49" s="699"/>
      <c r="AC49" s="699"/>
      <c r="AD49" s="699"/>
      <c r="AE49" s="699"/>
      <c r="AF49" s="699"/>
      <c r="AG49" s="699"/>
      <c r="AH49" s="699"/>
      <c r="AI49" s="699"/>
      <c r="AJ49" s="699"/>
      <c r="AK49" s="699"/>
      <c r="AL49" s="699"/>
      <c r="AM49" s="699"/>
      <c r="AN49" s="699"/>
      <c r="AO49" s="699"/>
      <c r="AP49" s="699"/>
      <c r="AQ49" s="699"/>
      <c r="AR49" s="699"/>
      <c r="AS49" s="699">
        <v>2483</v>
      </c>
      <c r="AT49" s="699"/>
      <c r="AU49" s="699"/>
      <c r="AV49" s="699"/>
      <c r="AW49" s="699"/>
      <c r="AX49" s="699"/>
      <c r="AY49" s="699"/>
      <c r="AZ49" s="699"/>
      <c r="BA49" s="699"/>
      <c r="BB49" s="699"/>
      <c r="BC49" s="699"/>
      <c r="BD49" s="699"/>
      <c r="BE49" s="699"/>
      <c r="BF49" s="699"/>
      <c r="BG49" s="699"/>
      <c r="BH49" s="699"/>
      <c r="BI49" s="699"/>
      <c r="BJ49" s="699"/>
      <c r="BK49" s="699"/>
      <c r="BL49" s="699"/>
      <c r="BM49" s="699"/>
      <c r="BN49" s="699"/>
      <c r="BO49" s="699"/>
      <c r="BP49" s="699"/>
      <c r="BQ49" s="699"/>
      <c r="BR49" s="699"/>
      <c r="BS49" s="699"/>
      <c r="BT49" s="699"/>
      <c r="BU49" s="699"/>
      <c r="BV49" s="699"/>
      <c r="BW49" s="699"/>
      <c r="BX49" s="699"/>
      <c r="BY49" s="699"/>
      <c r="BZ49" s="699"/>
      <c r="CA49" s="699"/>
      <c r="CB49" s="699"/>
      <c r="CC49" s="699"/>
      <c r="CD49" s="699"/>
      <c r="CE49" s="699"/>
      <c r="CF49" s="700">
        <f t="shared" si="1"/>
        <v>6.8027397260273972</v>
      </c>
      <c r="CG49" s="700"/>
      <c r="CH49" s="700"/>
      <c r="CI49" s="700"/>
      <c r="CJ49" s="700"/>
      <c r="CK49" s="700"/>
      <c r="CL49" s="700"/>
      <c r="CM49" s="700"/>
      <c r="CN49" s="700"/>
      <c r="CO49" s="700"/>
      <c r="CP49" s="700"/>
      <c r="CQ49" s="700"/>
      <c r="CR49" s="700"/>
      <c r="CS49" s="700"/>
      <c r="CT49" s="700"/>
      <c r="CU49" s="700"/>
      <c r="CV49" s="700"/>
      <c r="CW49" s="700"/>
      <c r="CX49" s="700"/>
      <c r="CY49" s="700"/>
      <c r="CZ49" s="700"/>
      <c r="DA49" s="700"/>
      <c r="DB49" s="700"/>
      <c r="DC49" s="700"/>
      <c r="DD49" s="700"/>
      <c r="DE49" s="700"/>
      <c r="DF49" s="700"/>
      <c r="DG49" s="700"/>
      <c r="DH49" s="700"/>
      <c r="DI49" s="700"/>
      <c r="DJ49" s="700"/>
      <c r="DK49" s="700"/>
      <c r="DL49" s="700"/>
      <c r="DM49" s="700"/>
      <c r="DN49" s="700"/>
      <c r="DO49" s="700"/>
      <c r="DP49" s="700"/>
      <c r="DQ49" s="700"/>
      <c r="DR49" s="700"/>
      <c r="DS49" s="699">
        <v>263</v>
      </c>
      <c r="DT49" s="699"/>
      <c r="DU49" s="699"/>
      <c r="DV49" s="699"/>
      <c r="DW49" s="699"/>
      <c r="DX49" s="699"/>
      <c r="DY49" s="699"/>
      <c r="DZ49" s="699"/>
      <c r="EA49" s="699"/>
      <c r="EB49" s="699"/>
      <c r="EC49" s="699"/>
      <c r="ED49" s="699"/>
      <c r="EE49" s="699"/>
      <c r="EF49" s="699"/>
      <c r="EG49" s="699"/>
      <c r="EH49" s="699"/>
      <c r="EI49" s="699"/>
      <c r="EJ49" s="699"/>
      <c r="EK49" s="699"/>
      <c r="EL49" s="699"/>
      <c r="EM49" s="699"/>
      <c r="EN49" s="699"/>
      <c r="EO49" s="699"/>
      <c r="EP49" s="699"/>
      <c r="EQ49" s="699"/>
      <c r="ER49" s="699"/>
      <c r="ES49" s="699"/>
      <c r="ET49" s="699"/>
      <c r="EU49" s="699"/>
      <c r="EV49" s="699"/>
      <c r="EW49" s="699"/>
      <c r="EX49" s="699"/>
      <c r="EY49" s="699"/>
      <c r="EZ49" s="699"/>
      <c r="FA49" s="699"/>
      <c r="FB49" s="699"/>
      <c r="FC49" s="699"/>
      <c r="FD49" s="699"/>
      <c r="FE49" s="699"/>
      <c r="FF49" s="700">
        <f>DS49/245</f>
        <v>1.073469387755102</v>
      </c>
      <c r="FG49" s="700"/>
      <c r="FH49" s="700"/>
      <c r="FI49" s="700"/>
      <c r="FJ49" s="700"/>
      <c r="FK49" s="700"/>
      <c r="FL49" s="700"/>
      <c r="FM49" s="700"/>
      <c r="FN49" s="700"/>
      <c r="FO49" s="700"/>
      <c r="FP49" s="700"/>
      <c r="FQ49" s="700"/>
      <c r="FR49" s="700"/>
      <c r="FS49" s="700"/>
      <c r="FT49" s="700"/>
      <c r="FU49" s="700"/>
      <c r="FV49" s="700"/>
      <c r="FW49" s="700"/>
      <c r="FX49" s="700"/>
      <c r="FY49" s="700"/>
      <c r="FZ49" s="700"/>
      <c r="GA49" s="700"/>
      <c r="GB49" s="700"/>
      <c r="GC49" s="700"/>
      <c r="GD49" s="700"/>
      <c r="GE49" s="700"/>
      <c r="GF49" s="700"/>
      <c r="GG49" s="700"/>
      <c r="GH49" s="700"/>
      <c r="GI49" s="700"/>
      <c r="GJ49" s="700"/>
      <c r="GK49" s="700"/>
      <c r="GL49" s="700"/>
      <c r="GM49" s="700"/>
      <c r="GN49" s="700"/>
      <c r="GO49" s="700"/>
      <c r="GP49" s="700"/>
      <c r="GQ49" s="700"/>
      <c r="GR49" s="700"/>
      <c r="GS49" s="296"/>
      <c r="GT49" s="296"/>
      <c r="GU49" s="296"/>
      <c r="GV49" s="296"/>
      <c r="GW49" s="296"/>
      <c r="GX49" s="296"/>
      <c r="GY49" s="296"/>
      <c r="GZ49" s="296"/>
      <c r="HA49" s="296"/>
      <c r="HB49" s="296"/>
      <c r="HC49" s="296"/>
      <c r="HD49" s="296"/>
      <c r="HE49" s="296"/>
      <c r="HF49" s="296"/>
      <c r="HG49" s="296"/>
      <c r="HH49" s="296"/>
      <c r="HI49" s="296"/>
      <c r="HJ49" s="296"/>
      <c r="HK49" s="296"/>
      <c r="HL49" s="296"/>
      <c r="HM49" s="296"/>
      <c r="HN49" s="296"/>
      <c r="HO49" s="296"/>
      <c r="HP49" s="296"/>
      <c r="HQ49" s="296"/>
      <c r="HR49" s="296"/>
      <c r="HS49" s="296"/>
      <c r="HT49" s="296"/>
      <c r="HU49" s="296"/>
      <c r="HV49" s="296"/>
      <c r="HW49" s="296"/>
      <c r="HX49" s="296"/>
      <c r="HY49" s="296"/>
      <c r="HZ49" s="296"/>
      <c r="IA49" s="296"/>
      <c r="IB49" s="296"/>
      <c r="IC49" s="296"/>
      <c r="ID49" s="296"/>
      <c r="IE49" s="296"/>
      <c r="IF49" s="296"/>
      <c r="IG49" s="296"/>
      <c r="IH49" s="296"/>
      <c r="II49" s="296"/>
      <c r="IJ49" s="296"/>
      <c r="IK49" s="296"/>
      <c r="IL49" s="296"/>
      <c r="IM49" s="296"/>
      <c r="IN49" s="296"/>
      <c r="IO49" s="296"/>
      <c r="IP49" s="296"/>
      <c r="IQ49" s="296"/>
      <c r="IR49" s="296"/>
      <c r="IS49" s="296"/>
      <c r="IT49" s="296"/>
      <c r="IU49" s="296"/>
    </row>
    <row r="50" spans="1:255">
      <c r="A50" s="711"/>
      <c r="B50" s="701" t="s">
        <v>120</v>
      </c>
      <c r="C50" s="705"/>
      <c r="D50" s="705"/>
      <c r="E50" s="705"/>
      <c r="F50" s="706"/>
      <c r="G50" s="704">
        <f t="shared" si="0"/>
        <v>821</v>
      </c>
      <c r="H50" s="699"/>
      <c r="I50" s="699"/>
      <c r="J50" s="699"/>
      <c r="K50" s="699"/>
      <c r="L50" s="699"/>
      <c r="M50" s="699"/>
      <c r="N50" s="699"/>
      <c r="O50" s="699"/>
      <c r="P50" s="699"/>
      <c r="Q50" s="699"/>
      <c r="R50" s="699"/>
      <c r="S50" s="699"/>
      <c r="T50" s="699"/>
      <c r="U50" s="699"/>
      <c r="V50" s="699"/>
      <c r="W50" s="699"/>
      <c r="X50" s="699"/>
      <c r="Y50" s="699"/>
      <c r="Z50" s="699"/>
      <c r="AA50" s="699"/>
      <c r="AB50" s="699"/>
      <c r="AC50" s="699"/>
      <c r="AD50" s="699"/>
      <c r="AE50" s="699"/>
      <c r="AF50" s="699"/>
      <c r="AG50" s="699"/>
      <c r="AH50" s="699"/>
      <c r="AI50" s="699"/>
      <c r="AJ50" s="699"/>
      <c r="AK50" s="699"/>
      <c r="AL50" s="699"/>
      <c r="AM50" s="699"/>
      <c r="AN50" s="699"/>
      <c r="AO50" s="699"/>
      <c r="AP50" s="699"/>
      <c r="AQ50" s="699"/>
      <c r="AR50" s="699"/>
      <c r="AS50" s="699">
        <f>376+178+52</f>
        <v>606</v>
      </c>
      <c r="AT50" s="699"/>
      <c r="AU50" s="699"/>
      <c r="AV50" s="699"/>
      <c r="AW50" s="699"/>
      <c r="AX50" s="699"/>
      <c r="AY50" s="699"/>
      <c r="AZ50" s="699"/>
      <c r="BA50" s="699"/>
      <c r="BB50" s="699"/>
      <c r="BC50" s="699"/>
      <c r="BD50" s="699"/>
      <c r="BE50" s="699"/>
      <c r="BF50" s="699"/>
      <c r="BG50" s="699"/>
      <c r="BH50" s="699"/>
      <c r="BI50" s="699"/>
      <c r="BJ50" s="699"/>
      <c r="BK50" s="699"/>
      <c r="BL50" s="699"/>
      <c r="BM50" s="699"/>
      <c r="BN50" s="699"/>
      <c r="BO50" s="699"/>
      <c r="BP50" s="699"/>
      <c r="BQ50" s="699"/>
      <c r="BR50" s="699"/>
      <c r="BS50" s="699"/>
      <c r="BT50" s="699"/>
      <c r="BU50" s="699"/>
      <c r="BV50" s="699"/>
      <c r="BW50" s="699"/>
      <c r="BX50" s="699"/>
      <c r="BY50" s="699"/>
      <c r="BZ50" s="699"/>
      <c r="CA50" s="699"/>
      <c r="CB50" s="699"/>
      <c r="CC50" s="699"/>
      <c r="CD50" s="699"/>
      <c r="CE50" s="699"/>
      <c r="CF50" s="700">
        <f t="shared" si="1"/>
        <v>1.6602739726027398</v>
      </c>
      <c r="CG50" s="700"/>
      <c r="CH50" s="700"/>
      <c r="CI50" s="700"/>
      <c r="CJ50" s="700"/>
      <c r="CK50" s="700"/>
      <c r="CL50" s="700"/>
      <c r="CM50" s="700"/>
      <c r="CN50" s="700"/>
      <c r="CO50" s="700"/>
      <c r="CP50" s="700"/>
      <c r="CQ50" s="700"/>
      <c r="CR50" s="700"/>
      <c r="CS50" s="700"/>
      <c r="CT50" s="700"/>
      <c r="CU50" s="700"/>
      <c r="CV50" s="700"/>
      <c r="CW50" s="700"/>
      <c r="CX50" s="700"/>
      <c r="CY50" s="700"/>
      <c r="CZ50" s="700"/>
      <c r="DA50" s="700"/>
      <c r="DB50" s="700"/>
      <c r="DC50" s="700"/>
      <c r="DD50" s="700"/>
      <c r="DE50" s="700"/>
      <c r="DF50" s="700"/>
      <c r="DG50" s="700"/>
      <c r="DH50" s="700"/>
      <c r="DI50" s="700"/>
      <c r="DJ50" s="700"/>
      <c r="DK50" s="700"/>
      <c r="DL50" s="700"/>
      <c r="DM50" s="700"/>
      <c r="DN50" s="700"/>
      <c r="DO50" s="700"/>
      <c r="DP50" s="700"/>
      <c r="DQ50" s="700"/>
      <c r="DR50" s="700"/>
      <c r="DS50" s="699">
        <f>117+74+24</f>
        <v>215</v>
      </c>
      <c r="DT50" s="699"/>
      <c r="DU50" s="699"/>
      <c r="DV50" s="699"/>
      <c r="DW50" s="699"/>
      <c r="DX50" s="699"/>
      <c r="DY50" s="699"/>
      <c r="DZ50" s="699"/>
      <c r="EA50" s="699"/>
      <c r="EB50" s="699"/>
      <c r="EC50" s="699"/>
      <c r="ED50" s="699"/>
      <c r="EE50" s="699"/>
      <c r="EF50" s="699"/>
      <c r="EG50" s="699"/>
      <c r="EH50" s="699"/>
      <c r="EI50" s="699"/>
      <c r="EJ50" s="699"/>
      <c r="EK50" s="699"/>
      <c r="EL50" s="699"/>
      <c r="EM50" s="699"/>
      <c r="EN50" s="699"/>
      <c r="EO50" s="699"/>
      <c r="EP50" s="699"/>
      <c r="EQ50" s="699"/>
      <c r="ER50" s="699"/>
      <c r="ES50" s="699"/>
      <c r="ET50" s="699"/>
      <c r="EU50" s="699"/>
      <c r="EV50" s="699"/>
      <c r="EW50" s="699"/>
      <c r="EX50" s="699"/>
      <c r="EY50" s="699"/>
      <c r="EZ50" s="699"/>
      <c r="FA50" s="699"/>
      <c r="FB50" s="699"/>
      <c r="FC50" s="699"/>
      <c r="FD50" s="699"/>
      <c r="FE50" s="699"/>
      <c r="FF50" s="700">
        <f>DS50/245</f>
        <v>0.87755102040816324</v>
      </c>
      <c r="FG50" s="700"/>
      <c r="FH50" s="700"/>
      <c r="FI50" s="700"/>
      <c r="FJ50" s="700"/>
      <c r="FK50" s="700"/>
      <c r="FL50" s="700"/>
      <c r="FM50" s="700"/>
      <c r="FN50" s="700"/>
      <c r="FO50" s="700"/>
      <c r="FP50" s="700"/>
      <c r="FQ50" s="700"/>
      <c r="FR50" s="700"/>
      <c r="FS50" s="700"/>
      <c r="FT50" s="700"/>
      <c r="FU50" s="700"/>
      <c r="FV50" s="700"/>
      <c r="FW50" s="700"/>
      <c r="FX50" s="700"/>
      <c r="FY50" s="700"/>
      <c r="FZ50" s="700"/>
      <c r="GA50" s="700"/>
      <c r="GB50" s="700"/>
      <c r="GC50" s="700"/>
      <c r="GD50" s="700"/>
      <c r="GE50" s="700"/>
      <c r="GF50" s="700"/>
      <c r="GG50" s="700"/>
      <c r="GH50" s="700"/>
      <c r="GI50" s="700"/>
      <c r="GJ50" s="700"/>
      <c r="GK50" s="700"/>
      <c r="GL50" s="700"/>
      <c r="GM50" s="700"/>
      <c r="GN50" s="700"/>
      <c r="GO50" s="700"/>
      <c r="GP50" s="700"/>
      <c r="GQ50" s="700"/>
      <c r="GR50" s="700"/>
      <c r="GS50" s="296"/>
      <c r="GT50" s="296"/>
      <c r="GU50" s="296"/>
      <c r="GV50" s="296"/>
      <c r="GW50" s="296"/>
      <c r="GX50" s="296"/>
      <c r="GY50" s="296"/>
      <c r="GZ50" s="296"/>
      <c r="HA50" s="296"/>
      <c r="HB50" s="296"/>
      <c r="HC50" s="296"/>
      <c r="HD50" s="296"/>
      <c r="HE50" s="296"/>
      <c r="HF50" s="296"/>
      <c r="HG50" s="296"/>
      <c r="HH50" s="296"/>
      <c r="HI50" s="296"/>
      <c r="HJ50" s="296"/>
      <c r="HK50" s="296"/>
      <c r="HL50" s="296"/>
      <c r="HM50" s="296"/>
      <c r="HN50" s="296"/>
      <c r="HO50" s="296"/>
      <c r="HP50" s="296"/>
      <c r="HQ50" s="296"/>
      <c r="HR50" s="296"/>
      <c r="HS50" s="296"/>
      <c r="HT50" s="296"/>
      <c r="HU50" s="296"/>
      <c r="HV50" s="296"/>
      <c r="HW50" s="296"/>
      <c r="HX50" s="296"/>
      <c r="HY50" s="296"/>
      <c r="HZ50" s="296"/>
      <c r="IA50" s="296"/>
      <c r="IB50" s="296"/>
      <c r="IC50" s="296"/>
      <c r="ID50" s="296"/>
      <c r="IE50" s="296"/>
      <c r="IF50" s="296"/>
      <c r="IG50" s="296"/>
      <c r="IH50" s="296"/>
      <c r="II50" s="296"/>
      <c r="IJ50" s="296"/>
      <c r="IK50" s="296"/>
      <c r="IL50" s="296"/>
      <c r="IM50" s="296"/>
      <c r="IN50" s="296"/>
      <c r="IO50" s="296"/>
      <c r="IP50" s="296"/>
      <c r="IQ50" s="296"/>
      <c r="IR50" s="296"/>
      <c r="IS50" s="296"/>
      <c r="IT50" s="296"/>
      <c r="IU50" s="296"/>
    </row>
    <row r="51" spans="1:255">
      <c r="A51" s="85">
        <v>27</v>
      </c>
      <c r="B51" s="701" t="s">
        <v>121</v>
      </c>
      <c r="C51" s="702"/>
      <c r="D51" s="702"/>
      <c r="E51" s="702"/>
      <c r="F51" s="703"/>
      <c r="G51" s="704">
        <f t="shared" si="0"/>
        <v>1622</v>
      </c>
      <c r="H51" s="699"/>
      <c r="I51" s="699"/>
      <c r="J51" s="699"/>
      <c r="K51" s="699"/>
      <c r="L51" s="699"/>
      <c r="M51" s="699"/>
      <c r="N51" s="699"/>
      <c r="O51" s="699"/>
      <c r="P51" s="699"/>
      <c r="Q51" s="699"/>
      <c r="R51" s="699"/>
      <c r="S51" s="699"/>
      <c r="T51" s="699"/>
      <c r="U51" s="699"/>
      <c r="V51" s="699"/>
      <c r="W51" s="699"/>
      <c r="X51" s="699"/>
      <c r="Y51" s="699"/>
      <c r="Z51" s="699"/>
      <c r="AA51" s="699"/>
      <c r="AB51" s="699"/>
      <c r="AC51" s="699"/>
      <c r="AD51" s="699"/>
      <c r="AE51" s="699"/>
      <c r="AF51" s="699"/>
      <c r="AG51" s="699"/>
      <c r="AH51" s="699"/>
      <c r="AI51" s="699"/>
      <c r="AJ51" s="699"/>
      <c r="AK51" s="699"/>
      <c r="AL51" s="699"/>
      <c r="AM51" s="699"/>
      <c r="AN51" s="699"/>
      <c r="AO51" s="699"/>
      <c r="AP51" s="699"/>
      <c r="AQ51" s="699"/>
      <c r="AR51" s="699"/>
      <c r="AS51" s="699">
        <f>1207+415</f>
        <v>1622</v>
      </c>
      <c r="AT51" s="699"/>
      <c r="AU51" s="699"/>
      <c r="AV51" s="699"/>
      <c r="AW51" s="699"/>
      <c r="AX51" s="699"/>
      <c r="AY51" s="699"/>
      <c r="AZ51" s="699"/>
      <c r="BA51" s="699"/>
      <c r="BB51" s="699"/>
      <c r="BC51" s="699"/>
      <c r="BD51" s="699"/>
      <c r="BE51" s="699"/>
      <c r="BF51" s="699"/>
      <c r="BG51" s="699"/>
      <c r="BH51" s="699"/>
      <c r="BI51" s="699"/>
      <c r="BJ51" s="699"/>
      <c r="BK51" s="699"/>
      <c r="BL51" s="699"/>
      <c r="BM51" s="699"/>
      <c r="BN51" s="699"/>
      <c r="BO51" s="699"/>
      <c r="BP51" s="699"/>
      <c r="BQ51" s="699"/>
      <c r="BR51" s="699"/>
      <c r="BS51" s="699"/>
      <c r="BT51" s="699"/>
      <c r="BU51" s="699"/>
      <c r="BV51" s="699"/>
      <c r="BW51" s="699"/>
      <c r="BX51" s="699"/>
      <c r="BY51" s="699"/>
      <c r="BZ51" s="699"/>
      <c r="CA51" s="699"/>
      <c r="CB51" s="699"/>
      <c r="CC51" s="699"/>
      <c r="CD51" s="699"/>
      <c r="CE51" s="699"/>
      <c r="CF51" s="700">
        <f t="shared" si="1"/>
        <v>4.4438356164383563</v>
      </c>
      <c r="CG51" s="700"/>
      <c r="CH51" s="700"/>
      <c r="CI51" s="700"/>
      <c r="CJ51" s="700"/>
      <c r="CK51" s="700"/>
      <c r="CL51" s="700"/>
      <c r="CM51" s="700"/>
      <c r="CN51" s="700"/>
      <c r="CO51" s="700"/>
      <c r="CP51" s="700"/>
      <c r="CQ51" s="700"/>
      <c r="CR51" s="700"/>
      <c r="CS51" s="700"/>
      <c r="CT51" s="700"/>
      <c r="CU51" s="700"/>
      <c r="CV51" s="700"/>
      <c r="CW51" s="700"/>
      <c r="CX51" s="700"/>
      <c r="CY51" s="700"/>
      <c r="CZ51" s="700"/>
      <c r="DA51" s="700"/>
      <c r="DB51" s="700"/>
      <c r="DC51" s="700"/>
      <c r="DD51" s="700"/>
      <c r="DE51" s="700"/>
      <c r="DF51" s="700"/>
      <c r="DG51" s="700"/>
      <c r="DH51" s="700"/>
      <c r="DI51" s="700"/>
      <c r="DJ51" s="700"/>
      <c r="DK51" s="700"/>
      <c r="DL51" s="700"/>
      <c r="DM51" s="700"/>
      <c r="DN51" s="700"/>
      <c r="DO51" s="700"/>
      <c r="DP51" s="700"/>
      <c r="DQ51" s="700"/>
      <c r="DR51" s="700"/>
      <c r="DS51" s="699" t="s">
        <v>331</v>
      </c>
      <c r="DT51" s="699"/>
      <c r="DU51" s="699"/>
      <c r="DV51" s="699"/>
      <c r="DW51" s="699"/>
      <c r="DX51" s="699"/>
      <c r="DY51" s="699"/>
      <c r="DZ51" s="699"/>
      <c r="EA51" s="699"/>
      <c r="EB51" s="699"/>
      <c r="EC51" s="699"/>
      <c r="ED51" s="699"/>
      <c r="EE51" s="699"/>
      <c r="EF51" s="699"/>
      <c r="EG51" s="699"/>
      <c r="EH51" s="699"/>
      <c r="EI51" s="699"/>
      <c r="EJ51" s="699"/>
      <c r="EK51" s="699"/>
      <c r="EL51" s="699"/>
      <c r="EM51" s="699"/>
      <c r="EN51" s="699"/>
      <c r="EO51" s="699"/>
      <c r="EP51" s="699"/>
      <c r="EQ51" s="699"/>
      <c r="ER51" s="699"/>
      <c r="ES51" s="699"/>
      <c r="ET51" s="699"/>
      <c r="EU51" s="699"/>
      <c r="EV51" s="699"/>
      <c r="EW51" s="699"/>
      <c r="EX51" s="699"/>
      <c r="EY51" s="699"/>
      <c r="EZ51" s="699"/>
      <c r="FA51" s="699"/>
      <c r="FB51" s="699"/>
      <c r="FC51" s="699"/>
      <c r="FD51" s="699"/>
      <c r="FE51" s="699"/>
      <c r="FF51" s="700" t="s">
        <v>331</v>
      </c>
      <c r="FG51" s="700"/>
      <c r="FH51" s="700"/>
      <c r="FI51" s="700"/>
      <c r="FJ51" s="700"/>
      <c r="FK51" s="700"/>
      <c r="FL51" s="700"/>
      <c r="FM51" s="700"/>
      <c r="FN51" s="700"/>
      <c r="FO51" s="700"/>
      <c r="FP51" s="700"/>
      <c r="FQ51" s="700"/>
      <c r="FR51" s="700"/>
      <c r="FS51" s="700"/>
      <c r="FT51" s="700"/>
      <c r="FU51" s="700"/>
      <c r="FV51" s="700"/>
      <c r="FW51" s="700"/>
      <c r="FX51" s="700"/>
      <c r="FY51" s="700"/>
      <c r="FZ51" s="700"/>
      <c r="GA51" s="700"/>
      <c r="GB51" s="700"/>
      <c r="GC51" s="700"/>
      <c r="GD51" s="700"/>
      <c r="GE51" s="700"/>
      <c r="GF51" s="700"/>
      <c r="GG51" s="700"/>
      <c r="GH51" s="700"/>
      <c r="GI51" s="700"/>
      <c r="GJ51" s="700"/>
      <c r="GK51" s="700"/>
      <c r="GL51" s="700"/>
      <c r="GM51" s="700"/>
      <c r="GN51" s="700"/>
      <c r="GO51" s="700"/>
      <c r="GP51" s="700"/>
      <c r="GQ51" s="700"/>
      <c r="GR51" s="700"/>
      <c r="GS51" s="296"/>
      <c r="GT51" s="296"/>
      <c r="GU51" s="296"/>
      <c r="GV51" s="296"/>
      <c r="GW51" s="296"/>
      <c r="GX51" s="296"/>
      <c r="GY51" s="296"/>
      <c r="GZ51" s="296"/>
      <c r="HA51" s="296"/>
      <c r="HB51" s="296"/>
      <c r="HC51" s="296"/>
      <c r="HD51" s="296"/>
      <c r="HE51" s="296"/>
      <c r="HF51" s="296"/>
      <c r="HG51" s="296"/>
      <c r="HH51" s="296"/>
      <c r="HI51" s="296"/>
      <c r="HJ51" s="296"/>
      <c r="HK51" s="296"/>
      <c r="HL51" s="296"/>
      <c r="HM51" s="296"/>
      <c r="HN51" s="296"/>
      <c r="HO51" s="296"/>
      <c r="HP51" s="296"/>
      <c r="HQ51" s="296"/>
      <c r="HR51" s="296"/>
      <c r="HS51" s="296"/>
      <c r="HT51" s="296"/>
      <c r="HU51" s="296"/>
      <c r="HV51" s="296"/>
      <c r="HW51" s="296"/>
      <c r="HX51" s="296"/>
      <c r="HY51" s="296"/>
      <c r="HZ51" s="296"/>
      <c r="IA51" s="296"/>
      <c r="IB51" s="296"/>
      <c r="IC51" s="296"/>
      <c r="ID51" s="296"/>
      <c r="IE51" s="296"/>
      <c r="IF51" s="296"/>
      <c r="IG51" s="296"/>
      <c r="IH51" s="296"/>
      <c r="II51" s="296"/>
      <c r="IJ51" s="296"/>
      <c r="IK51" s="296"/>
      <c r="IL51" s="296"/>
      <c r="IM51" s="296"/>
      <c r="IN51" s="296"/>
      <c r="IO51" s="296"/>
      <c r="IP51" s="296"/>
      <c r="IQ51" s="296"/>
      <c r="IR51" s="296"/>
      <c r="IS51" s="296"/>
      <c r="IT51" s="296"/>
      <c r="IU51" s="296"/>
    </row>
    <row r="52" spans="1:255">
      <c r="A52" s="707" t="s">
        <v>122</v>
      </c>
      <c r="B52" s="701" t="s">
        <v>123</v>
      </c>
      <c r="C52" s="702"/>
      <c r="D52" s="702"/>
      <c r="E52" s="702"/>
      <c r="F52" s="703"/>
      <c r="G52" s="704">
        <f t="shared" si="0"/>
        <v>383</v>
      </c>
      <c r="H52" s="699"/>
      <c r="I52" s="699"/>
      <c r="J52" s="699"/>
      <c r="K52" s="699"/>
      <c r="L52" s="699"/>
      <c r="M52" s="699"/>
      <c r="N52" s="699"/>
      <c r="O52" s="699"/>
      <c r="P52" s="699"/>
      <c r="Q52" s="699"/>
      <c r="R52" s="699"/>
      <c r="S52" s="699"/>
      <c r="T52" s="699"/>
      <c r="U52" s="699"/>
      <c r="V52" s="699"/>
      <c r="W52" s="699"/>
      <c r="X52" s="699"/>
      <c r="Y52" s="699"/>
      <c r="Z52" s="699"/>
      <c r="AA52" s="699"/>
      <c r="AB52" s="699"/>
      <c r="AC52" s="699"/>
      <c r="AD52" s="699"/>
      <c r="AE52" s="699"/>
      <c r="AF52" s="699"/>
      <c r="AG52" s="699"/>
      <c r="AH52" s="699"/>
      <c r="AI52" s="699"/>
      <c r="AJ52" s="699"/>
      <c r="AK52" s="699"/>
      <c r="AL52" s="699"/>
      <c r="AM52" s="699"/>
      <c r="AN52" s="699"/>
      <c r="AO52" s="699"/>
      <c r="AP52" s="699"/>
      <c r="AQ52" s="699"/>
      <c r="AR52" s="699"/>
      <c r="AS52" s="699">
        <v>117</v>
      </c>
      <c r="AT52" s="699"/>
      <c r="AU52" s="699"/>
      <c r="AV52" s="699"/>
      <c r="AW52" s="699"/>
      <c r="AX52" s="699"/>
      <c r="AY52" s="699"/>
      <c r="AZ52" s="699"/>
      <c r="BA52" s="699"/>
      <c r="BB52" s="699"/>
      <c r="BC52" s="699"/>
      <c r="BD52" s="699"/>
      <c r="BE52" s="699"/>
      <c r="BF52" s="699"/>
      <c r="BG52" s="699"/>
      <c r="BH52" s="699"/>
      <c r="BI52" s="699"/>
      <c r="BJ52" s="699"/>
      <c r="BK52" s="699"/>
      <c r="BL52" s="699"/>
      <c r="BM52" s="699"/>
      <c r="BN52" s="699"/>
      <c r="BO52" s="699"/>
      <c r="BP52" s="699"/>
      <c r="BQ52" s="699"/>
      <c r="BR52" s="699"/>
      <c r="BS52" s="699"/>
      <c r="BT52" s="699"/>
      <c r="BU52" s="699"/>
      <c r="BV52" s="699"/>
      <c r="BW52" s="699"/>
      <c r="BX52" s="699"/>
      <c r="BY52" s="699"/>
      <c r="BZ52" s="699"/>
      <c r="CA52" s="699"/>
      <c r="CB52" s="699"/>
      <c r="CC52" s="699"/>
      <c r="CD52" s="699"/>
      <c r="CE52" s="699"/>
      <c r="CF52" s="700">
        <f t="shared" si="1"/>
        <v>0.32054794520547947</v>
      </c>
      <c r="CG52" s="700"/>
      <c r="CH52" s="700"/>
      <c r="CI52" s="700"/>
      <c r="CJ52" s="700"/>
      <c r="CK52" s="700"/>
      <c r="CL52" s="700"/>
      <c r="CM52" s="700"/>
      <c r="CN52" s="700"/>
      <c r="CO52" s="700"/>
      <c r="CP52" s="700"/>
      <c r="CQ52" s="700"/>
      <c r="CR52" s="700"/>
      <c r="CS52" s="700"/>
      <c r="CT52" s="700"/>
      <c r="CU52" s="700"/>
      <c r="CV52" s="700"/>
      <c r="CW52" s="700"/>
      <c r="CX52" s="700"/>
      <c r="CY52" s="700"/>
      <c r="CZ52" s="700"/>
      <c r="DA52" s="700"/>
      <c r="DB52" s="700"/>
      <c r="DC52" s="700"/>
      <c r="DD52" s="700"/>
      <c r="DE52" s="700"/>
      <c r="DF52" s="700"/>
      <c r="DG52" s="700"/>
      <c r="DH52" s="700"/>
      <c r="DI52" s="700"/>
      <c r="DJ52" s="700"/>
      <c r="DK52" s="700"/>
      <c r="DL52" s="700"/>
      <c r="DM52" s="700"/>
      <c r="DN52" s="700"/>
      <c r="DO52" s="700"/>
      <c r="DP52" s="700"/>
      <c r="DQ52" s="700"/>
      <c r="DR52" s="700"/>
      <c r="DS52" s="699">
        <v>266</v>
      </c>
      <c r="DT52" s="699"/>
      <c r="DU52" s="699"/>
      <c r="DV52" s="699"/>
      <c r="DW52" s="699"/>
      <c r="DX52" s="699"/>
      <c r="DY52" s="699"/>
      <c r="DZ52" s="699"/>
      <c r="EA52" s="699"/>
      <c r="EB52" s="699"/>
      <c r="EC52" s="699"/>
      <c r="ED52" s="699"/>
      <c r="EE52" s="699"/>
      <c r="EF52" s="699"/>
      <c r="EG52" s="699"/>
      <c r="EH52" s="699"/>
      <c r="EI52" s="699"/>
      <c r="EJ52" s="699"/>
      <c r="EK52" s="699"/>
      <c r="EL52" s="699"/>
      <c r="EM52" s="699"/>
      <c r="EN52" s="699"/>
      <c r="EO52" s="699"/>
      <c r="EP52" s="699"/>
      <c r="EQ52" s="699"/>
      <c r="ER52" s="699"/>
      <c r="ES52" s="699"/>
      <c r="ET52" s="699"/>
      <c r="EU52" s="699"/>
      <c r="EV52" s="699"/>
      <c r="EW52" s="699"/>
      <c r="EX52" s="699"/>
      <c r="EY52" s="699"/>
      <c r="EZ52" s="699"/>
      <c r="FA52" s="699"/>
      <c r="FB52" s="699"/>
      <c r="FC52" s="699"/>
      <c r="FD52" s="699"/>
      <c r="FE52" s="699"/>
      <c r="FF52" s="700">
        <f>DS52/245</f>
        <v>1.0857142857142856</v>
      </c>
      <c r="FG52" s="700"/>
      <c r="FH52" s="700"/>
      <c r="FI52" s="700"/>
      <c r="FJ52" s="700"/>
      <c r="FK52" s="700"/>
      <c r="FL52" s="700"/>
      <c r="FM52" s="700"/>
      <c r="FN52" s="700"/>
      <c r="FO52" s="700"/>
      <c r="FP52" s="700"/>
      <c r="FQ52" s="700"/>
      <c r="FR52" s="700"/>
      <c r="FS52" s="700"/>
      <c r="FT52" s="700"/>
      <c r="FU52" s="700"/>
      <c r="FV52" s="700"/>
      <c r="FW52" s="700"/>
      <c r="FX52" s="700"/>
      <c r="FY52" s="700"/>
      <c r="FZ52" s="700"/>
      <c r="GA52" s="700"/>
      <c r="GB52" s="700"/>
      <c r="GC52" s="700"/>
      <c r="GD52" s="700"/>
      <c r="GE52" s="700"/>
      <c r="GF52" s="700"/>
      <c r="GG52" s="700"/>
      <c r="GH52" s="700"/>
      <c r="GI52" s="700"/>
      <c r="GJ52" s="700"/>
      <c r="GK52" s="700"/>
      <c r="GL52" s="700"/>
      <c r="GM52" s="700"/>
      <c r="GN52" s="700"/>
      <c r="GO52" s="700"/>
      <c r="GP52" s="700"/>
      <c r="GQ52" s="700"/>
      <c r="GR52" s="700"/>
      <c r="GS52" s="296"/>
      <c r="GT52" s="296"/>
      <c r="GU52" s="296"/>
      <c r="GV52" s="296"/>
      <c r="GW52" s="296"/>
      <c r="GX52" s="296"/>
      <c r="GY52" s="296"/>
      <c r="GZ52" s="296"/>
      <c r="HA52" s="296"/>
      <c r="HB52" s="296"/>
      <c r="HC52" s="296"/>
      <c r="HD52" s="296"/>
      <c r="HE52" s="296"/>
      <c r="HF52" s="296"/>
      <c r="HG52" s="296"/>
      <c r="HH52" s="296"/>
      <c r="HI52" s="296"/>
      <c r="HJ52" s="296"/>
      <c r="HK52" s="296"/>
      <c r="HL52" s="296"/>
      <c r="HM52" s="296"/>
      <c r="HN52" s="296"/>
      <c r="HO52" s="296"/>
      <c r="HP52" s="296"/>
      <c r="HQ52" s="296"/>
      <c r="HR52" s="296"/>
      <c r="HS52" s="296"/>
      <c r="HT52" s="296"/>
      <c r="HU52" s="296"/>
      <c r="HV52" s="296"/>
      <c r="HW52" s="296"/>
      <c r="HX52" s="296"/>
      <c r="HY52" s="296"/>
      <c r="HZ52" s="296"/>
      <c r="IA52" s="296"/>
      <c r="IB52" s="296"/>
      <c r="IC52" s="296"/>
      <c r="ID52" s="296"/>
      <c r="IE52" s="296"/>
      <c r="IF52" s="296"/>
      <c r="IG52" s="296"/>
      <c r="IH52" s="296"/>
      <c r="II52" s="296"/>
      <c r="IJ52" s="296"/>
      <c r="IK52" s="296"/>
      <c r="IL52" s="296"/>
      <c r="IM52" s="296"/>
      <c r="IN52" s="296"/>
      <c r="IO52" s="296"/>
      <c r="IP52" s="296"/>
      <c r="IQ52" s="296"/>
      <c r="IR52" s="296"/>
      <c r="IS52" s="296"/>
      <c r="IT52" s="296"/>
      <c r="IU52" s="296"/>
    </row>
    <row r="53" spans="1:255" ht="17.25" customHeight="1">
      <c r="A53" s="707"/>
      <c r="B53" s="701" t="s">
        <v>124</v>
      </c>
      <c r="C53" s="705"/>
      <c r="D53" s="705"/>
      <c r="E53" s="705"/>
      <c r="F53" s="706"/>
      <c r="G53" s="704">
        <f t="shared" si="0"/>
        <v>429</v>
      </c>
      <c r="H53" s="699"/>
      <c r="I53" s="699"/>
      <c r="J53" s="699"/>
      <c r="K53" s="699"/>
      <c r="L53" s="699"/>
      <c r="M53" s="699"/>
      <c r="N53" s="699"/>
      <c r="O53" s="699"/>
      <c r="P53" s="699"/>
      <c r="Q53" s="699"/>
      <c r="R53" s="699"/>
      <c r="S53" s="699"/>
      <c r="T53" s="699"/>
      <c r="U53" s="699"/>
      <c r="V53" s="699"/>
      <c r="W53" s="699"/>
      <c r="X53" s="699"/>
      <c r="Y53" s="699"/>
      <c r="Z53" s="699"/>
      <c r="AA53" s="699"/>
      <c r="AB53" s="699"/>
      <c r="AC53" s="699"/>
      <c r="AD53" s="699"/>
      <c r="AE53" s="699"/>
      <c r="AF53" s="699"/>
      <c r="AG53" s="699"/>
      <c r="AH53" s="699"/>
      <c r="AI53" s="699"/>
      <c r="AJ53" s="699"/>
      <c r="AK53" s="699"/>
      <c r="AL53" s="699"/>
      <c r="AM53" s="699"/>
      <c r="AN53" s="699"/>
      <c r="AO53" s="699"/>
      <c r="AP53" s="699"/>
      <c r="AQ53" s="699"/>
      <c r="AR53" s="699"/>
      <c r="AS53" s="699">
        <v>408</v>
      </c>
      <c r="AT53" s="699"/>
      <c r="AU53" s="699"/>
      <c r="AV53" s="699"/>
      <c r="AW53" s="699"/>
      <c r="AX53" s="699"/>
      <c r="AY53" s="699"/>
      <c r="AZ53" s="699"/>
      <c r="BA53" s="699"/>
      <c r="BB53" s="699"/>
      <c r="BC53" s="699"/>
      <c r="BD53" s="699"/>
      <c r="BE53" s="699"/>
      <c r="BF53" s="699"/>
      <c r="BG53" s="699"/>
      <c r="BH53" s="699"/>
      <c r="BI53" s="699"/>
      <c r="BJ53" s="699"/>
      <c r="BK53" s="699"/>
      <c r="BL53" s="699"/>
      <c r="BM53" s="699"/>
      <c r="BN53" s="699"/>
      <c r="BO53" s="699"/>
      <c r="BP53" s="699"/>
      <c r="BQ53" s="699"/>
      <c r="BR53" s="699"/>
      <c r="BS53" s="699"/>
      <c r="BT53" s="699"/>
      <c r="BU53" s="699"/>
      <c r="BV53" s="699"/>
      <c r="BW53" s="699"/>
      <c r="BX53" s="699"/>
      <c r="BY53" s="699"/>
      <c r="BZ53" s="699"/>
      <c r="CA53" s="699"/>
      <c r="CB53" s="699"/>
      <c r="CC53" s="699"/>
      <c r="CD53" s="699"/>
      <c r="CE53" s="699"/>
      <c r="CF53" s="700">
        <f t="shared" si="1"/>
        <v>1.1178082191780823</v>
      </c>
      <c r="CG53" s="700"/>
      <c r="CH53" s="700"/>
      <c r="CI53" s="700"/>
      <c r="CJ53" s="700"/>
      <c r="CK53" s="700"/>
      <c r="CL53" s="700"/>
      <c r="CM53" s="700"/>
      <c r="CN53" s="700"/>
      <c r="CO53" s="700"/>
      <c r="CP53" s="700"/>
      <c r="CQ53" s="700"/>
      <c r="CR53" s="700"/>
      <c r="CS53" s="700"/>
      <c r="CT53" s="700"/>
      <c r="CU53" s="700"/>
      <c r="CV53" s="700"/>
      <c r="CW53" s="700"/>
      <c r="CX53" s="700"/>
      <c r="CY53" s="700"/>
      <c r="CZ53" s="700"/>
      <c r="DA53" s="700"/>
      <c r="DB53" s="700"/>
      <c r="DC53" s="700"/>
      <c r="DD53" s="700"/>
      <c r="DE53" s="700"/>
      <c r="DF53" s="700"/>
      <c r="DG53" s="700"/>
      <c r="DH53" s="700"/>
      <c r="DI53" s="700"/>
      <c r="DJ53" s="700"/>
      <c r="DK53" s="700"/>
      <c r="DL53" s="700"/>
      <c r="DM53" s="700"/>
      <c r="DN53" s="700"/>
      <c r="DO53" s="700"/>
      <c r="DP53" s="700"/>
      <c r="DQ53" s="700"/>
      <c r="DR53" s="700"/>
      <c r="DS53" s="699">
        <v>21</v>
      </c>
      <c r="DT53" s="699"/>
      <c r="DU53" s="699"/>
      <c r="DV53" s="699"/>
      <c r="DW53" s="699"/>
      <c r="DX53" s="699"/>
      <c r="DY53" s="699"/>
      <c r="DZ53" s="699"/>
      <c r="EA53" s="699"/>
      <c r="EB53" s="699"/>
      <c r="EC53" s="699"/>
      <c r="ED53" s="699"/>
      <c r="EE53" s="699"/>
      <c r="EF53" s="699"/>
      <c r="EG53" s="699"/>
      <c r="EH53" s="699"/>
      <c r="EI53" s="699"/>
      <c r="EJ53" s="699"/>
      <c r="EK53" s="699"/>
      <c r="EL53" s="699"/>
      <c r="EM53" s="699"/>
      <c r="EN53" s="699"/>
      <c r="EO53" s="699"/>
      <c r="EP53" s="699"/>
      <c r="EQ53" s="699"/>
      <c r="ER53" s="699"/>
      <c r="ES53" s="699"/>
      <c r="ET53" s="699"/>
      <c r="EU53" s="699"/>
      <c r="EV53" s="699"/>
      <c r="EW53" s="699"/>
      <c r="EX53" s="699"/>
      <c r="EY53" s="699"/>
      <c r="EZ53" s="699"/>
      <c r="FA53" s="699"/>
      <c r="FB53" s="699"/>
      <c r="FC53" s="699"/>
      <c r="FD53" s="699"/>
      <c r="FE53" s="699"/>
      <c r="FF53" s="700">
        <f>DS53/245</f>
        <v>8.5714285714285715E-2</v>
      </c>
      <c r="FG53" s="700"/>
      <c r="FH53" s="700"/>
      <c r="FI53" s="700"/>
      <c r="FJ53" s="700"/>
      <c r="FK53" s="700"/>
      <c r="FL53" s="700"/>
      <c r="FM53" s="700"/>
      <c r="FN53" s="700"/>
      <c r="FO53" s="700"/>
      <c r="FP53" s="700"/>
      <c r="FQ53" s="700"/>
      <c r="FR53" s="700"/>
      <c r="FS53" s="700"/>
      <c r="FT53" s="700"/>
      <c r="FU53" s="700"/>
      <c r="FV53" s="700"/>
      <c r="FW53" s="700"/>
      <c r="FX53" s="700"/>
      <c r="FY53" s="700"/>
      <c r="FZ53" s="700"/>
      <c r="GA53" s="700"/>
      <c r="GB53" s="700"/>
      <c r="GC53" s="700"/>
      <c r="GD53" s="700"/>
      <c r="GE53" s="700"/>
      <c r="GF53" s="700"/>
      <c r="GG53" s="700"/>
      <c r="GH53" s="700"/>
      <c r="GI53" s="700"/>
      <c r="GJ53" s="700"/>
      <c r="GK53" s="700"/>
      <c r="GL53" s="700"/>
      <c r="GM53" s="700"/>
      <c r="GN53" s="700"/>
      <c r="GO53" s="700"/>
      <c r="GP53" s="700"/>
      <c r="GQ53" s="700"/>
      <c r="GR53" s="700"/>
      <c r="GS53" s="296"/>
      <c r="GT53" s="296"/>
      <c r="GU53" s="296"/>
      <c r="GV53" s="296"/>
      <c r="GW53" s="296"/>
      <c r="GX53" s="296"/>
      <c r="GY53" s="296"/>
      <c r="GZ53" s="296"/>
      <c r="HA53" s="296"/>
      <c r="HB53" s="296"/>
      <c r="HC53" s="296"/>
      <c r="HD53" s="296"/>
      <c r="HE53" s="296"/>
      <c r="HF53" s="296"/>
      <c r="HG53" s="296"/>
      <c r="HH53" s="296"/>
      <c r="HI53" s="296"/>
      <c r="HJ53" s="296"/>
      <c r="HK53" s="296"/>
      <c r="HL53" s="296"/>
      <c r="HM53" s="296"/>
      <c r="HN53" s="296"/>
      <c r="HO53" s="296"/>
      <c r="HP53" s="296"/>
      <c r="HQ53" s="296"/>
      <c r="HR53" s="296"/>
      <c r="HS53" s="296"/>
      <c r="HT53" s="296"/>
      <c r="HU53" s="296"/>
      <c r="HV53" s="296"/>
      <c r="HW53" s="296"/>
      <c r="HX53" s="296"/>
      <c r="HY53" s="296"/>
      <c r="HZ53" s="296"/>
      <c r="IA53" s="296"/>
      <c r="IB53" s="296"/>
      <c r="IC53" s="296"/>
      <c r="ID53" s="296"/>
      <c r="IE53" s="296"/>
      <c r="IF53" s="296"/>
      <c r="IG53" s="296"/>
      <c r="IH53" s="296"/>
      <c r="II53" s="296"/>
      <c r="IJ53" s="296"/>
      <c r="IK53" s="296"/>
      <c r="IL53" s="296"/>
      <c r="IM53" s="296"/>
      <c r="IN53" s="296"/>
      <c r="IO53" s="296"/>
      <c r="IP53" s="296"/>
      <c r="IQ53" s="296"/>
      <c r="IR53" s="296"/>
      <c r="IS53" s="296"/>
      <c r="IT53" s="296"/>
      <c r="IU53" s="296"/>
    </row>
    <row r="54" spans="1:255">
      <c r="A54" s="707"/>
      <c r="B54" s="701" t="s">
        <v>125</v>
      </c>
      <c r="C54" s="705"/>
      <c r="D54" s="705"/>
      <c r="E54" s="705"/>
      <c r="F54" s="706"/>
      <c r="G54" s="704">
        <f t="shared" si="0"/>
        <v>9050</v>
      </c>
      <c r="H54" s="699"/>
      <c r="I54" s="699"/>
      <c r="J54" s="699"/>
      <c r="K54" s="699"/>
      <c r="L54" s="699"/>
      <c r="M54" s="699"/>
      <c r="N54" s="699"/>
      <c r="O54" s="699"/>
      <c r="P54" s="699"/>
      <c r="Q54" s="699"/>
      <c r="R54" s="699"/>
      <c r="S54" s="699"/>
      <c r="T54" s="699"/>
      <c r="U54" s="699"/>
      <c r="V54" s="699"/>
      <c r="W54" s="699"/>
      <c r="X54" s="699"/>
      <c r="Y54" s="699"/>
      <c r="Z54" s="699"/>
      <c r="AA54" s="699"/>
      <c r="AB54" s="699"/>
      <c r="AC54" s="699"/>
      <c r="AD54" s="699"/>
      <c r="AE54" s="699"/>
      <c r="AF54" s="699"/>
      <c r="AG54" s="699"/>
      <c r="AH54" s="699"/>
      <c r="AI54" s="699"/>
      <c r="AJ54" s="699"/>
      <c r="AK54" s="699"/>
      <c r="AL54" s="699"/>
      <c r="AM54" s="699"/>
      <c r="AN54" s="699"/>
      <c r="AO54" s="699"/>
      <c r="AP54" s="699"/>
      <c r="AQ54" s="699"/>
      <c r="AR54" s="699"/>
      <c r="AS54" s="699">
        <v>2569</v>
      </c>
      <c r="AT54" s="699"/>
      <c r="AU54" s="699"/>
      <c r="AV54" s="699"/>
      <c r="AW54" s="699"/>
      <c r="AX54" s="699"/>
      <c r="AY54" s="699"/>
      <c r="AZ54" s="699"/>
      <c r="BA54" s="699"/>
      <c r="BB54" s="699"/>
      <c r="BC54" s="699"/>
      <c r="BD54" s="699"/>
      <c r="BE54" s="699"/>
      <c r="BF54" s="699"/>
      <c r="BG54" s="699"/>
      <c r="BH54" s="699"/>
      <c r="BI54" s="699"/>
      <c r="BJ54" s="699"/>
      <c r="BK54" s="699"/>
      <c r="BL54" s="699"/>
      <c r="BM54" s="699"/>
      <c r="BN54" s="699"/>
      <c r="BO54" s="699"/>
      <c r="BP54" s="699"/>
      <c r="BQ54" s="699"/>
      <c r="BR54" s="699"/>
      <c r="BS54" s="699"/>
      <c r="BT54" s="699"/>
      <c r="BU54" s="699"/>
      <c r="BV54" s="699"/>
      <c r="BW54" s="699"/>
      <c r="BX54" s="699"/>
      <c r="BY54" s="699"/>
      <c r="BZ54" s="699"/>
      <c r="CA54" s="699"/>
      <c r="CB54" s="699"/>
      <c r="CC54" s="699"/>
      <c r="CD54" s="699"/>
      <c r="CE54" s="699"/>
      <c r="CF54" s="700">
        <f t="shared" si="1"/>
        <v>7.0383561643835613</v>
      </c>
      <c r="CG54" s="700"/>
      <c r="CH54" s="700"/>
      <c r="CI54" s="700"/>
      <c r="CJ54" s="700"/>
      <c r="CK54" s="700"/>
      <c r="CL54" s="700"/>
      <c r="CM54" s="700"/>
      <c r="CN54" s="700"/>
      <c r="CO54" s="700"/>
      <c r="CP54" s="700"/>
      <c r="CQ54" s="700"/>
      <c r="CR54" s="700"/>
      <c r="CS54" s="700"/>
      <c r="CT54" s="700"/>
      <c r="CU54" s="700"/>
      <c r="CV54" s="700"/>
      <c r="CW54" s="700"/>
      <c r="CX54" s="700"/>
      <c r="CY54" s="700"/>
      <c r="CZ54" s="700"/>
      <c r="DA54" s="700"/>
      <c r="DB54" s="700"/>
      <c r="DC54" s="700"/>
      <c r="DD54" s="700"/>
      <c r="DE54" s="700"/>
      <c r="DF54" s="700"/>
      <c r="DG54" s="700"/>
      <c r="DH54" s="700"/>
      <c r="DI54" s="700"/>
      <c r="DJ54" s="700"/>
      <c r="DK54" s="700"/>
      <c r="DL54" s="700"/>
      <c r="DM54" s="700"/>
      <c r="DN54" s="700"/>
      <c r="DO54" s="700"/>
      <c r="DP54" s="700"/>
      <c r="DQ54" s="700"/>
      <c r="DR54" s="700"/>
      <c r="DS54" s="699">
        <f>6168+313</f>
        <v>6481</v>
      </c>
      <c r="DT54" s="699"/>
      <c r="DU54" s="699"/>
      <c r="DV54" s="699"/>
      <c r="DW54" s="699"/>
      <c r="DX54" s="699"/>
      <c r="DY54" s="699"/>
      <c r="DZ54" s="699"/>
      <c r="EA54" s="699"/>
      <c r="EB54" s="699"/>
      <c r="EC54" s="699"/>
      <c r="ED54" s="699"/>
      <c r="EE54" s="699"/>
      <c r="EF54" s="699"/>
      <c r="EG54" s="699"/>
      <c r="EH54" s="699"/>
      <c r="EI54" s="699"/>
      <c r="EJ54" s="699"/>
      <c r="EK54" s="699"/>
      <c r="EL54" s="699"/>
      <c r="EM54" s="699"/>
      <c r="EN54" s="699"/>
      <c r="EO54" s="699"/>
      <c r="EP54" s="699"/>
      <c r="EQ54" s="699"/>
      <c r="ER54" s="699"/>
      <c r="ES54" s="699"/>
      <c r="ET54" s="699"/>
      <c r="EU54" s="699"/>
      <c r="EV54" s="699"/>
      <c r="EW54" s="699"/>
      <c r="EX54" s="699"/>
      <c r="EY54" s="699"/>
      <c r="EZ54" s="699"/>
      <c r="FA54" s="699"/>
      <c r="FB54" s="699"/>
      <c r="FC54" s="699"/>
      <c r="FD54" s="699"/>
      <c r="FE54" s="699"/>
      <c r="FF54" s="700">
        <f>DS54/245</f>
        <v>26.453061224489797</v>
      </c>
      <c r="FG54" s="700"/>
      <c r="FH54" s="700"/>
      <c r="FI54" s="700"/>
      <c r="FJ54" s="700"/>
      <c r="FK54" s="700"/>
      <c r="FL54" s="700"/>
      <c r="FM54" s="700"/>
      <c r="FN54" s="700"/>
      <c r="FO54" s="700"/>
      <c r="FP54" s="700"/>
      <c r="FQ54" s="700"/>
      <c r="FR54" s="700"/>
      <c r="FS54" s="700"/>
      <c r="FT54" s="700"/>
      <c r="FU54" s="700"/>
      <c r="FV54" s="700"/>
      <c r="FW54" s="700"/>
      <c r="FX54" s="700"/>
      <c r="FY54" s="700"/>
      <c r="FZ54" s="700"/>
      <c r="GA54" s="700"/>
      <c r="GB54" s="700"/>
      <c r="GC54" s="700"/>
      <c r="GD54" s="700"/>
      <c r="GE54" s="700"/>
      <c r="GF54" s="700"/>
      <c r="GG54" s="700"/>
      <c r="GH54" s="700"/>
      <c r="GI54" s="700"/>
      <c r="GJ54" s="700"/>
      <c r="GK54" s="700"/>
      <c r="GL54" s="700"/>
      <c r="GM54" s="700"/>
      <c r="GN54" s="700"/>
      <c r="GO54" s="700"/>
      <c r="GP54" s="700"/>
      <c r="GQ54" s="700"/>
      <c r="GR54" s="700"/>
      <c r="GS54" s="296"/>
      <c r="GT54" s="296"/>
      <c r="GU54" s="296"/>
      <c r="GV54" s="296"/>
      <c r="GW54" s="296"/>
      <c r="GX54" s="296"/>
      <c r="GY54" s="296"/>
      <c r="GZ54" s="296"/>
      <c r="HA54" s="296"/>
      <c r="HB54" s="296"/>
      <c r="HC54" s="296"/>
      <c r="HD54" s="296"/>
      <c r="HE54" s="296"/>
      <c r="HF54" s="296"/>
      <c r="HG54" s="296"/>
      <c r="HH54" s="296"/>
      <c r="HI54" s="296"/>
      <c r="HJ54" s="296"/>
      <c r="HK54" s="296"/>
      <c r="HL54" s="296"/>
      <c r="HM54" s="296"/>
      <c r="HN54" s="296"/>
      <c r="HO54" s="296"/>
      <c r="HP54" s="296"/>
      <c r="HQ54" s="296"/>
      <c r="HR54" s="296"/>
      <c r="HS54" s="296"/>
      <c r="HT54" s="296"/>
      <c r="HU54" s="296"/>
      <c r="HV54" s="296"/>
      <c r="HW54" s="296"/>
      <c r="HX54" s="296"/>
      <c r="HY54" s="296"/>
      <c r="HZ54" s="296"/>
      <c r="IA54" s="296"/>
      <c r="IB54" s="296"/>
      <c r="IC54" s="296"/>
      <c r="ID54" s="296"/>
      <c r="IE54" s="296"/>
      <c r="IF54" s="296"/>
      <c r="IG54" s="296"/>
      <c r="IH54" s="296"/>
      <c r="II54" s="296"/>
      <c r="IJ54" s="296"/>
      <c r="IK54" s="296"/>
      <c r="IL54" s="296"/>
      <c r="IM54" s="296"/>
      <c r="IN54" s="296"/>
      <c r="IO54" s="296"/>
      <c r="IP54" s="296"/>
      <c r="IQ54" s="296"/>
      <c r="IR54" s="296"/>
      <c r="IS54" s="296"/>
      <c r="IT54" s="296"/>
      <c r="IU54" s="296"/>
    </row>
    <row r="55" spans="1:255">
      <c r="A55" s="707"/>
      <c r="B55" s="701" t="s">
        <v>126</v>
      </c>
      <c r="C55" s="702"/>
      <c r="D55" s="702"/>
      <c r="E55" s="702"/>
      <c r="F55" s="703"/>
      <c r="G55" s="704">
        <f t="shared" si="0"/>
        <v>4179</v>
      </c>
      <c r="H55" s="699"/>
      <c r="I55" s="699"/>
      <c r="J55" s="699"/>
      <c r="K55" s="699"/>
      <c r="L55" s="699"/>
      <c r="M55" s="699"/>
      <c r="N55" s="699"/>
      <c r="O55" s="699"/>
      <c r="P55" s="699"/>
      <c r="Q55" s="699"/>
      <c r="R55" s="699"/>
      <c r="S55" s="699"/>
      <c r="T55" s="699"/>
      <c r="U55" s="699"/>
      <c r="V55" s="699"/>
      <c r="W55" s="699"/>
      <c r="X55" s="699"/>
      <c r="Y55" s="699"/>
      <c r="Z55" s="699"/>
      <c r="AA55" s="699"/>
      <c r="AB55" s="699"/>
      <c r="AC55" s="699"/>
      <c r="AD55" s="699"/>
      <c r="AE55" s="699"/>
      <c r="AF55" s="699"/>
      <c r="AG55" s="699"/>
      <c r="AH55" s="699"/>
      <c r="AI55" s="699"/>
      <c r="AJ55" s="699"/>
      <c r="AK55" s="699"/>
      <c r="AL55" s="699"/>
      <c r="AM55" s="699"/>
      <c r="AN55" s="699"/>
      <c r="AO55" s="699"/>
      <c r="AP55" s="699"/>
      <c r="AQ55" s="699"/>
      <c r="AR55" s="699"/>
      <c r="AS55" s="699">
        <v>1119</v>
      </c>
      <c r="AT55" s="699"/>
      <c r="AU55" s="699"/>
      <c r="AV55" s="699"/>
      <c r="AW55" s="699"/>
      <c r="AX55" s="699"/>
      <c r="AY55" s="699"/>
      <c r="AZ55" s="699"/>
      <c r="BA55" s="699"/>
      <c r="BB55" s="699"/>
      <c r="BC55" s="699"/>
      <c r="BD55" s="699"/>
      <c r="BE55" s="699"/>
      <c r="BF55" s="699"/>
      <c r="BG55" s="699"/>
      <c r="BH55" s="699"/>
      <c r="BI55" s="699"/>
      <c r="BJ55" s="699"/>
      <c r="BK55" s="699"/>
      <c r="BL55" s="699"/>
      <c r="BM55" s="699"/>
      <c r="BN55" s="699"/>
      <c r="BO55" s="699"/>
      <c r="BP55" s="699"/>
      <c r="BQ55" s="699"/>
      <c r="BR55" s="699"/>
      <c r="BS55" s="699"/>
      <c r="BT55" s="699"/>
      <c r="BU55" s="699"/>
      <c r="BV55" s="699"/>
      <c r="BW55" s="699"/>
      <c r="BX55" s="699"/>
      <c r="BY55" s="699"/>
      <c r="BZ55" s="699"/>
      <c r="CA55" s="699"/>
      <c r="CB55" s="699"/>
      <c r="CC55" s="699"/>
      <c r="CD55" s="699"/>
      <c r="CE55" s="699"/>
      <c r="CF55" s="700">
        <f t="shared" si="1"/>
        <v>3.0657534246575344</v>
      </c>
      <c r="CG55" s="700"/>
      <c r="CH55" s="700"/>
      <c r="CI55" s="700"/>
      <c r="CJ55" s="700"/>
      <c r="CK55" s="700"/>
      <c r="CL55" s="700"/>
      <c r="CM55" s="700"/>
      <c r="CN55" s="700"/>
      <c r="CO55" s="700"/>
      <c r="CP55" s="700"/>
      <c r="CQ55" s="700"/>
      <c r="CR55" s="700"/>
      <c r="CS55" s="700"/>
      <c r="CT55" s="700"/>
      <c r="CU55" s="700"/>
      <c r="CV55" s="700"/>
      <c r="CW55" s="700"/>
      <c r="CX55" s="700"/>
      <c r="CY55" s="700"/>
      <c r="CZ55" s="700"/>
      <c r="DA55" s="700"/>
      <c r="DB55" s="700"/>
      <c r="DC55" s="700"/>
      <c r="DD55" s="700"/>
      <c r="DE55" s="700"/>
      <c r="DF55" s="700"/>
      <c r="DG55" s="700"/>
      <c r="DH55" s="700"/>
      <c r="DI55" s="700"/>
      <c r="DJ55" s="700"/>
      <c r="DK55" s="700"/>
      <c r="DL55" s="700"/>
      <c r="DM55" s="700"/>
      <c r="DN55" s="700"/>
      <c r="DO55" s="700"/>
      <c r="DP55" s="700"/>
      <c r="DQ55" s="700"/>
      <c r="DR55" s="700"/>
      <c r="DS55" s="699">
        <f>2922+138</f>
        <v>3060</v>
      </c>
      <c r="DT55" s="699"/>
      <c r="DU55" s="699"/>
      <c r="DV55" s="699"/>
      <c r="DW55" s="699"/>
      <c r="DX55" s="699"/>
      <c r="DY55" s="699"/>
      <c r="DZ55" s="699"/>
      <c r="EA55" s="699"/>
      <c r="EB55" s="699"/>
      <c r="EC55" s="699"/>
      <c r="ED55" s="699"/>
      <c r="EE55" s="699"/>
      <c r="EF55" s="699"/>
      <c r="EG55" s="699"/>
      <c r="EH55" s="699"/>
      <c r="EI55" s="699"/>
      <c r="EJ55" s="699"/>
      <c r="EK55" s="699"/>
      <c r="EL55" s="699"/>
      <c r="EM55" s="699"/>
      <c r="EN55" s="699"/>
      <c r="EO55" s="699"/>
      <c r="EP55" s="699"/>
      <c r="EQ55" s="699"/>
      <c r="ER55" s="699"/>
      <c r="ES55" s="699"/>
      <c r="ET55" s="699"/>
      <c r="EU55" s="699"/>
      <c r="EV55" s="699"/>
      <c r="EW55" s="699"/>
      <c r="EX55" s="699"/>
      <c r="EY55" s="699"/>
      <c r="EZ55" s="699"/>
      <c r="FA55" s="699"/>
      <c r="FB55" s="699"/>
      <c r="FC55" s="699"/>
      <c r="FD55" s="699"/>
      <c r="FE55" s="699"/>
      <c r="FF55" s="700">
        <f>DS55/245</f>
        <v>12.489795918367347</v>
      </c>
      <c r="FG55" s="700"/>
      <c r="FH55" s="700"/>
      <c r="FI55" s="700"/>
      <c r="FJ55" s="700"/>
      <c r="FK55" s="700"/>
      <c r="FL55" s="700"/>
      <c r="FM55" s="700"/>
      <c r="FN55" s="700"/>
      <c r="FO55" s="700"/>
      <c r="FP55" s="700"/>
      <c r="FQ55" s="700"/>
      <c r="FR55" s="700"/>
      <c r="FS55" s="700"/>
      <c r="FT55" s="700"/>
      <c r="FU55" s="700"/>
      <c r="FV55" s="700"/>
      <c r="FW55" s="700"/>
      <c r="FX55" s="700"/>
      <c r="FY55" s="700"/>
      <c r="FZ55" s="700"/>
      <c r="GA55" s="700"/>
      <c r="GB55" s="700"/>
      <c r="GC55" s="700"/>
      <c r="GD55" s="700"/>
      <c r="GE55" s="700"/>
      <c r="GF55" s="700"/>
      <c r="GG55" s="700"/>
      <c r="GH55" s="700"/>
      <c r="GI55" s="700"/>
      <c r="GJ55" s="700"/>
      <c r="GK55" s="700"/>
      <c r="GL55" s="700"/>
      <c r="GM55" s="700"/>
      <c r="GN55" s="700"/>
      <c r="GO55" s="700"/>
      <c r="GP55" s="700"/>
      <c r="GQ55" s="700"/>
      <c r="GR55" s="700"/>
      <c r="GS55" s="296"/>
      <c r="GT55" s="296"/>
      <c r="GU55" s="296"/>
      <c r="GV55" s="296"/>
      <c r="GW55" s="296"/>
      <c r="GX55" s="296"/>
      <c r="GY55" s="296"/>
      <c r="GZ55" s="296"/>
      <c r="HA55" s="296"/>
      <c r="HB55" s="296"/>
      <c r="HC55" s="296"/>
      <c r="HD55" s="296"/>
      <c r="HE55" s="296"/>
      <c r="HF55" s="296"/>
      <c r="HG55" s="296"/>
      <c r="HH55" s="296"/>
      <c r="HI55" s="296"/>
      <c r="HJ55" s="296"/>
      <c r="HK55" s="296"/>
      <c r="HL55" s="296"/>
      <c r="HM55" s="296"/>
      <c r="HN55" s="296"/>
      <c r="HO55" s="296"/>
      <c r="HP55" s="296"/>
      <c r="HQ55" s="296"/>
      <c r="HR55" s="296"/>
      <c r="HS55" s="296"/>
      <c r="HT55" s="296"/>
      <c r="HU55" s="296"/>
      <c r="HV55" s="296"/>
      <c r="HW55" s="296"/>
      <c r="HX55" s="296"/>
      <c r="HY55" s="296"/>
      <c r="HZ55" s="296"/>
      <c r="IA55" s="296"/>
      <c r="IB55" s="296"/>
      <c r="IC55" s="296"/>
      <c r="ID55" s="296"/>
      <c r="IE55" s="296"/>
      <c r="IF55" s="296"/>
      <c r="IG55" s="296"/>
      <c r="IH55" s="296"/>
      <c r="II55" s="296"/>
      <c r="IJ55" s="296"/>
      <c r="IK55" s="296"/>
      <c r="IL55" s="296"/>
      <c r="IM55" s="296"/>
      <c r="IN55" s="296"/>
      <c r="IO55" s="296"/>
      <c r="IP55" s="296"/>
      <c r="IQ55" s="296"/>
      <c r="IR55" s="296"/>
      <c r="IS55" s="296"/>
      <c r="IT55" s="296"/>
      <c r="IU55" s="296"/>
    </row>
    <row r="56" spans="1:255">
      <c r="A56" s="708"/>
      <c r="B56" s="693" t="s">
        <v>127</v>
      </c>
      <c r="C56" s="694"/>
      <c r="D56" s="694"/>
      <c r="E56" s="694"/>
      <c r="F56" s="695"/>
      <c r="G56" s="696">
        <f t="shared" si="0"/>
        <v>557</v>
      </c>
      <c r="H56" s="697"/>
      <c r="I56" s="697"/>
      <c r="J56" s="697"/>
      <c r="K56" s="697"/>
      <c r="L56" s="697"/>
      <c r="M56" s="697"/>
      <c r="N56" s="697"/>
      <c r="O56" s="697"/>
      <c r="P56" s="697"/>
      <c r="Q56" s="697"/>
      <c r="R56" s="697"/>
      <c r="S56" s="697"/>
      <c r="T56" s="697"/>
      <c r="U56" s="697"/>
      <c r="V56" s="697"/>
      <c r="W56" s="697"/>
      <c r="X56" s="697"/>
      <c r="Y56" s="697"/>
      <c r="Z56" s="697"/>
      <c r="AA56" s="697"/>
      <c r="AB56" s="697"/>
      <c r="AC56" s="697"/>
      <c r="AD56" s="697"/>
      <c r="AE56" s="697"/>
      <c r="AF56" s="697"/>
      <c r="AG56" s="697"/>
      <c r="AH56" s="697"/>
      <c r="AI56" s="697"/>
      <c r="AJ56" s="697"/>
      <c r="AK56" s="697"/>
      <c r="AL56" s="697"/>
      <c r="AM56" s="697"/>
      <c r="AN56" s="697"/>
      <c r="AO56" s="697"/>
      <c r="AP56" s="697"/>
      <c r="AQ56" s="697"/>
      <c r="AR56" s="697"/>
      <c r="AS56" s="697">
        <v>557</v>
      </c>
      <c r="AT56" s="697"/>
      <c r="AU56" s="697"/>
      <c r="AV56" s="697"/>
      <c r="AW56" s="697"/>
      <c r="AX56" s="697"/>
      <c r="AY56" s="697"/>
      <c r="AZ56" s="697"/>
      <c r="BA56" s="697"/>
      <c r="BB56" s="697"/>
      <c r="BC56" s="697"/>
      <c r="BD56" s="697"/>
      <c r="BE56" s="697"/>
      <c r="BF56" s="697"/>
      <c r="BG56" s="697"/>
      <c r="BH56" s="697"/>
      <c r="BI56" s="697"/>
      <c r="BJ56" s="697"/>
      <c r="BK56" s="697"/>
      <c r="BL56" s="697"/>
      <c r="BM56" s="697"/>
      <c r="BN56" s="697"/>
      <c r="BO56" s="697"/>
      <c r="BP56" s="697"/>
      <c r="BQ56" s="697"/>
      <c r="BR56" s="697"/>
      <c r="BS56" s="697"/>
      <c r="BT56" s="697"/>
      <c r="BU56" s="697"/>
      <c r="BV56" s="697"/>
      <c r="BW56" s="697"/>
      <c r="BX56" s="697"/>
      <c r="BY56" s="697"/>
      <c r="BZ56" s="697"/>
      <c r="CA56" s="697"/>
      <c r="CB56" s="697"/>
      <c r="CC56" s="697"/>
      <c r="CD56" s="697"/>
      <c r="CE56" s="697"/>
      <c r="CF56" s="698">
        <f t="shared" si="1"/>
        <v>1.526027397260274</v>
      </c>
      <c r="CG56" s="698"/>
      <c r="CH56" s="698"/>
      <c r="CI56" s="698"/>
      <c r="CJ56" s="698"/>
      <c r="CK56" s="698"/>
      <c r="CL56" s="698"/>
      <c r="CM56" s="698"/>
      <c r="CN56" s="698"/>
      <c r="CO56" s="698"/>
      <c r="CP56" s="698"/>
      <c r="CQ56" s="698"/>
      <c r="CR56" s="698"/>
      <c r="CS56" s="698"/>
      <c r="CT56" s="698"/>
      <c r="CU56" s="698"/>
      <c r="CV56" s="698"/>
      <c r="CW56" s="698"/>
      <c r="CX56" s="698"/>
      <c r="CY56" s="698"/>
      <c r="CZ56" s="698"/>
      <c r="DA56" s="698"/>
      <c r="DB56" s="698"/>
      <c r="DC56" s="698"/>
      <c r="DD56" s="698"/>
      <c r="DE56" s="698"/>
      <c r="DF56" s="698"/>
      <c r="DG56" s="698"/>
      <c r="DH56" s="698"/>
      <c r="DI56" s="698"/>
      <c r="DJ56" s="698"/>
      <c r="DK56" s="698"/>
      <c r="DL56" s="698"/>
      <c r="DM56" s="698"/>
      <c r="DN56" s="698"/>
      <c r="DO56" s="698"/>
      <c r="DP56" s="698"/>
      <c r="DQ56" s="698"/>
      <c r="DR56" s="698"/>
      <c r="DS56" s="697" t="s">
        <v>331</v>
      </c>
      <c r="DT56" s="697"/>
      <c r="DU56" s="697"/>
      <c r="DV56" s="697"/>
      <c r="DW56" s="697"/>
      <c r="DX56" s="697"/>
      <c r="DY56" s="697"/>
      <c r="DZ56" s="697"/>
      <c r="EA56" s="697"/>
      <c r="EB56" s="697"/>
      <c r="EC56" s="697"/>
      <c r="ED56" s="697"/>
      <c r="EE56" s="697"/>
      <c r="EF56" s="697"/>
      <c r="EG56" s="697"/>
      <c r="EH56" s="697"/>
      <c r="EI56" s="697"/>
      <c r="EJ56" s="697"/>
      <c r="EK56" s="697"/>
      <c r="EL56" s="697"/>
      <c r="EM56" s="697"/>
      <c r="EN56" s="697"/>
      <c r="EO56" s="697"/>
      <c r="EP56" s="697"/>
      <c r="EQ56" s="697"/>
      <c r="ER56" s="697"/>
      <c r="ES56" s="697"/>
      <c r="ET56" s="697"/>
      <c r="EU56" s="697"/>
      <c r="EV56" s="697"/>
      <c r="EW56" s="697"/>
      <c r="EX56" s="697"/>
      <c r="EY56" s="697"/>
      <c r="EZ56" s="697"/>
      <c r="FA56" s="697"/>
      <c r="FB56" s="697"/>
      <c r="FC56" s="697"/>
      <c r="FD56" s="697"/>
      <c r="FE56" s="697"/>
      <c r="FF56" s="697" t="s">
        <v>112</v>
      </c>
      <c r="FG56" s="697"/>
      <c r="FH56" s="697"/>
      <c r="FI56" s="697"/>
      <c r="FJ56" s="697"/>
      <c r="FK56" s="697"/>
      <c r="FL56" s="697"/>
      <c r="FM56" s="697"/>
      <c r="FN56" s="697"/>
      <c r="FO56" s="697"/>
      <c r="FP56" s="697"/>
      <c r="FQ56" s="697"/>
      <c r="FR56" s="697"/>
      <c r="FS56" s="697"/>
      <c r="FT56" s="697"/>
      <c r="FU56" s="697"/>
      <c r="FV56" s="697"/>
      <c r="FW56" s="697"/>
      <c r="FX56" s="697"/>
      <c r="FY56" s="697"/>
      <c r="FZ56" s="697"/>
      <c r="GA56" s="697"/>
      <c r="GB56" s="697"/>
      <c r="GC56" s="697"/>
      <c r="GD56" s="697"/>
      <c r="GE56" s="697"/>
      <c r="GF56" s="697"/>
      <c r="GG56" s="697"/>
      <c r="GH56" s="697"/>
      <c r="GI56" s="697"/>
      <c r="GJ56" s="697"/>
      <c r="GK56" s="697"/>
      <c r="GL56" s="697"/>
      <c r="GM56" s="697"/>
      <c r="GN56" s="697"/>
      <c r="GO56" s="697"/>
      <c r="GP56" s="697"/>
      <c r="GQ56" s="697"/>
      <c r="GR56" s="697"/>
      <c r="GS56" s="296"/>
      <c r="GT56" s="296"/>
      <c r="GU56" s="296"/>
      <c r="GV56" s="296"/>
      <c r="GW56" s="296"/>
      <c r="GX56" s="296"/>
      <c r="GY56" s="296"/>
      <c r="GZ56" s="296"/>
      <c r="HA56" s="296"/>
      <c r="HB56" s="296"/>
      <c r="HC56" s="296"/>
      <c r="HD56" s="296"/>
      <c r="HE56" s="296"/>
      <c r="HF56" s="296"/>
      <c r="HG56" s="296"/>
      <c r="HH56" s="296"/>
      <c r="HI56" s="296"/>
      <c r="HJ56" s="296"/>
      <c r="HK56" s="296"/>
      <c r="HL56" s="296"/>
      <c r="HM56" s="296"/>
      <c r="HN56" s="296"/>
      <c r="HO56" s="296"/>
      <c r="HP56" s="296"/>
      <c r="HQ56" s="296"/>
      <c r="HR56" s="296"/>
      <c r="HS56" s="296"/>
      <c r="HT56" s="296"/>
      <c r="HU56" s="296"/>
      <c r="HV56" s="296"/>
      <c r="HW56" s="296"/>
      <c r="HX56" s="296"/>
      <c r="HY56" s="296"/>
      <c r="HZ56" s="296"/>
      <c r="IA56" s="296"/>
      <c r="IB56" s="296"/>
      <c r="IC56" s="296"/>
      <c r="ID56" s="296"/>
      <c r="IE56" s="296"/>
      <c r="IF56" s="296"/>
      <c r="IG56" s="296"/>
      <c r="IH56" s="296"/>
      <c r="II56" s="296"/>
      <c r="IJ56" s="296"/>
      <c r="IK56" s="296"/>
      <c r="IL56" s="296"/>
      <c r="IM56" s="296"/>
      <c r="IN56" s="296"/>
      <c r="IO56" s="296"/>
      <c r="IP56" s="296"/>
      <c r="IQ56" s="296"/>
      <c r="IR56" s="296"/>
      <c r="IS56" s="296"/>
      <c r="IT56" s="296"/>
      <c r="IU56" s="296"/>
    </row>
    <row r="57" spans="1:255" ht="17.25" customHeight="1">
      <c r="A57" s="710" t="s">
        <v>340</v>
      </c>
      <c r="B57" s="712" t="s">
        <v>53</v>
      </c>
      <c r="C57" s="713"/>
      <c r="D57" s="713"/>
      <c r="E57" s="713"/>
      <c r="F57" s="714"/>
      <c r="G57" s="715">
        <f t="shared" si="0"/>
        <v>54940</v>
      </c>
      <c r="H57" s="716"/>
      <c r="I57" s="716"/>
      <c r="J57" s="716"/>
      <c r="K57" s="716"/>
      <c r="L57" s="716"/>
      <c r="M57" s="716"/>
      <c r="N57" s="716"/>
      <c r="O57" s="716"/>
      <c r="P57" s="716"/>
      <c r="Q57" s="716"/>
      <c r="R57" s="716"/>
      <c r="S57" s="716"/>
      <c r="T57" s="716"/>
      <c r="U57" s="716"/>
      <c r="V57" s="716"/>
      <c r="W57" s="716"/>
      <c r="X57" s="716"/>
      <c r="Y57" s="716"/>
      <c r="Z57" s="716"/>
      <c r="AA57" s="716"/>
      <c r="AB57" s="716"/>
      <c r="AC57" s="716"/>
      <c r="AD57" s="716"/>
      <c r="AE57" s="716"/>
      <c r="AF57" s="716"/>
      <c r="AG57" s="716"/>
      <c r="AH57" s="716"/>
      <c r="AI57" s="716"/>
      <c r="AJ57" s="716"/>
      <c r="AK57" s="716"/>
      <c r="AL57" s="716"/>
      <c r="AM57" s="716"/>
      <c r="AN57" s="716"/>
      <c r="AO57" s="716"/>
      <c r="AP57" s="716"/>
      <c r="AQ57" s="716"/>
      <c r="AR57" s="716"/>
      <c r="AS57" s="716">
        <f>SUM(AS58:CE66)</f>
        <v>16980</v>
      </c>
      <c r="AT57" s="716"/>
      <c r="AU57" s="716"/>
      <c r="AV57" s="716"/>
      <c r="AW57" s="716"/>
      <c r="AX57" s="716"/>
      <c r="AY57" s="716"/>
      <c r="AZ57" s="716"/>
      <c r="BA57" s="716"/>
      <c r="BB57" s="716"/>
      <c r="BC57" s="716"/>
      <c r="BD57" s="716"/>
      <c r="BE57" s="716"/>
      <c r="BF57" s="716"/>
      <c r="BG57" s="716"/>
      <c r="BH57" s="716"/>
      <c r="BI57" s="716"/>
      <c r="BJ57" s="716"/>
      <c r="BK57" s="716"/>
      <c r="BL57" s="716"/>
      <c r="BM57" s="716"/>
      <c r="BN57" s="716"/>
      <c r="BO57" s="716"/>
      <c r="BP57" s="716"/>
      <c r="BQ57" s="716"/>
      <c r="BR57" s="716"/>
      <c r="BS57" s="716"/>
      <c r="BT57" s="716"/>
      <c r="BU57" s="716"/>
      <c r="BV57" s="716"/>
      <c r="BW57" s="716"/>
      <c r="BX57" s="716"/>
      <c r="BY57" s="716"/>
      <c r="BZ57" s="716"/>
      <c r="CA57" s="716"/>
      <c r="CB57" s="716"/>
      <c r="CC57" s="716"/>
      <c r="CD57" s="716"/>
      <c r="CE57" s="716"/>
      <c r="CF57" s="709">
        <f t="shared" si="1"/>
        <v>46.520547945205479</v>
      </c>
      <c r="CG57" s="709"/>
      <c r="CH57" s="709"/>
      <c r="CI57" s="709"/>
      <c r="CJ57" s="709"/>
      <c r="CK57" s="709"/>
      <c r="CL57" s="709"/>
      <c r="CM57" s="709"/>
      <c r="CN57" s="709"/>
      <c r="CO57" s="709"/>
      <c r="CP57" s="709"/>
      <c r="CQ57" s="709"/>
      <c r="CR57" s="709"/>
      <c r="CS57" s="709"/>
      <c r="CT57" s="709"/>
      <c r="CU57" s="709"/>
      <c r="CV57" s="709"/>
      <c r="CW57" s="709"/>
      <c r="CX57" s="709"/>
      <c r="CY57" s="709"/>
      <c r="CZ57" s="709"/>
      <c r="DA57" s="709"/>
      <c r="DB57" s="709"/>
      <c r="DC57" s="709"/>
      <c r="DD57" s="709"/>
      <c r="DE57" s="709"/>
      <c r="DF57" s="709"/>
      <c r="DG57" s="709"/>
      <c r="DH57" s="709"/>
      <c r="DI57" s="709"/>
      <c r="DJ57" s="709"/>
      <c r="DK57" s="709"/>
      <c r="DL57" s="709"/>
      <c r="DM57" s="709"/>
      <c r="DN57" s="709"/>
      <c r="DO57" s="709"/>
      <c r="DP57" s="709"/>
      <c r="DQ57" s="709"/>
      <c r="DR57" s="709"/>
      <c r="DS57" s="716">
        <f>SUM(DS58:FE66)</f>
        <v>37960</v>
      </c>
      <c r="DT57" s="716"/>
      <c r="DU57" s="716"/>
      <c r="DV57" s="716"/>
      <c r="DW57" s="716"/>
      <c r="DX57" s="716"/>
      <c r="DY57" s="716"/>
      <c r="DZ57" s="716"/>
      <c r="EA57" s="716"/>
      <c r="EB57" s="716"/>
      <c r="EC57" s="716"/>
      <c r="ED57" s="716"/>
      <c r="EE57" s="716"/>
      <c r="EF57" s="716"/>
      <c r="EG57" s="716"/>
      <c r="EH57" s="716"/>
      <c r="EI57" s="716"/>
      <c r="EJ57" s="716"/>
      <c r="EK57" s="716"/>
      <c r="EL57" s="716"/>
      <c r="EM57" s="716"/>
      <c r="EN57" s="716"/>
      <c r="EO57" s="716"/>
      <c r="EP57" s="716"/>
      <c r="EQ57" s="716"/>
      <c r="ER57" s="716"/>
      <c r="ES57" s="716"/>
      <c r="ET57" s="716"/>
      <c r="EU57" s="716"/>
      <c r="EV57" s="716"/>
      <c r="EW57" s="716"/>
      <c r="EX57" s="716"/>
      <c r="EY57" s="716"/>
      <c r="EZ57" s="716"/>
      <c r="FA57" s="716"/>
      <c r="FB57" s="716"/>
      <c r="FC57" s="716"/>
      <c r="FD57" s="716"/>
      <c r="FE57" s="716"/>
      <c r="FF57" s="709">
        <f>DS57/245</f>
        <v>154.9387755102041</v>
      </c>
      <c r="FG57" s="709"/>
      <c r="FH57" s="709"/>
      <c r="FI57" s="709"/>
      <c r="FJ57" s="709"/>
      <c r="FK57" s="709"/>
      <c r="FL57" s="709"/>
      <c r="FM57" s="709"/>
      <c r="FN57" s="709"/>
      <c r="FO57" s="709"/>
      <c r="FP57" s="709"/>
      <c r="FQ57" s="709"/>
      <c r="FR57" s="709"/>
      <c r="FS57" s="709"/>
      <c r="FT57" s="709"/>
      <c r="FU57" s="709"/>
      <c r="FV57" s="709"/>
      <c r="FW57" s="709"/>
      <c r="FX57" s="709"/>
      <c r="FY57" s="709"/>
      <c r="FZ57" s="709"/>
      <c r="GA57" s="709"/>
      <c r="GB57" s="709"/>
      <c r="GC57" s="709"/>
      <c r="GD57" s="709"/>
      <c r="GE57" s="709"/>
      <c r="GF57" s="709"/>
      <c r="GG57" s="709"/>
      <c r="GH57" s="709"/>
      <c r="GI57" s="709"/>
      <c r="GJ57" s="709"/>
      <c r="GK57" s="709"/>
      <c r="GL57" s="709"/>
      <c r="GM57" s="709"/>
      <c r="GN57" s="709"/>
      <c r="GO57" s="709"/>
      <c r="GP57" s="709"/>
      <c r="GQ57" s="709"/>
      <c r="GR57" s="709"/>
      <c r="GS57" s="296"/>
      <c r="GT57" s="296"/>
      <c r="GU57" s="296"/>
      <c r="GV57" s="296"/>
      <c r="GW57" s="296"/>
      <c r="GX57" s="296"/>
      <c r="GY57" s="296"/>
      <c r="GZ57" s="296"/>
      <c r="HA57" s="296"/>
      <c r="HB57" s="296"/>
      <c r="HC57" s="296"/>
      <c r="HD57" s="296"/>
      <c r="HE57" s="296"/>
      <c r="HF57" s="296"/>
      <c r="HG57" s="296"/>
      <c r="HH57" s="296"/>
      <c r="HI57" s="296"/>
      <c r="HJ57" s="296"/>
      <c r="HK57" s="296"/>
      <c r="HL57" s="296"/>
      <c r="HM57" s="296"/>
      <c r="HN57" s="296"/>
      <c r="HO57" s="296"/>
      <c r="HP57" s="296"/>
      <c r="HQ57" s="296"/>
      <c r="HR57" s="296"/>
      <c r="HS57" s="296"/>
      <c r="HT57" s="296"/>
      <c r="HU57" s="296"/>
      <c r="HV57" s="296"/>
      <c r="HW57" s="296"/>
      <c r="HX57" s="296"/>
      <c r="HY57" s="296"/>
      <c r="HZ57" s="296"/>
      <c r="IA57" s="296"/>
      <c r="IB57" s="296"/>
      <c r="IC57" s="296"/>
      <c r="ID57" s="296"/>
      <c r="IE57" s="296"/>
      <c r="IF57" s="296"/>
      <c r="IG57" s="296"/>
      <c r="IH57" s="296"/>
      <c r="II57" s="296"/>
      <c r="IJ57" s="296"/>
      <c r="IK57" s="296"/>
      <c r="IL57" s="296"/>
      <c r="IM57" s="296"/>
      <c r="IN57" s="296"/>
      <c r="IO57" s="296"/>
      <c r="IP57" s="296"/>
      <c r="IQ57" s="296"/>
      <c r="IR57" s="296"/>
      <c r="IS57" s="296"/>
      <c r="IT57" s="296"/>
      <c r="IU57" s="296"/>
    </row>
    <row r="58" spans="1:255">
      <c r="A58" s="711"/>
      <c r="B58" s="701" t="s">
        <v>119</v>
      </c>
      <c r="C58" s="705"/>
      <c r="D58" s="705"/>
      <c r="E58" s="705"/>
      <c r="F58" s="706"/>
      <c r="G58" s="704">
        <f t="shared" si="0"/>
        <v>33864</v>
      </c>
      <c r="H58" s="699"/>
      <c r="I58" s="699"/>
      <c r="J58" s="699"/>
      <c r="K58" s="699"/>
      <c r="L58" s="699"/>
      <c r="M58" s="699"/>
      <c r="N58" s="699"/>
      <c r="O58" s="699"/>
      <c r="P58" s="699"/>
      <c r="Q58" s="699"/>
      <c r="R58" s="699"/>
      <c r="S58" s="699"/>
      <c r="T58" s="699"/>
      <c r="U58" s="699"/>
      <c r="V58" s="699"/>
      <c r="W58" s="699"/>
      <c r="X58" s="699"/>
      <c r="Y58" s="699"/>
      <c r="Z58" s="699"/>
      <c r="AA58" s="699"/>
      <c r="AB58" s="699"/>
      <c r="AC58" s="699"/>
      <c r="AD58" s="699"/>
      <c r="AE58" s="699"/>
      <c r="AF58" s="699"/>
      <c r="AG58" s="699"/>
      <c r="AH58" s="699"/>
      <c r="AI58" s="699"/>
      <c r="AJ58" s="699"/>
      <c r="AK58" s="699"/>
      <c r="AL58" s="699"/>
      <c r="AM58" s="699"/>
      <c r="AN58" s="699"/>
      <c r="AO58" s="699"/>
      <c r="AP58" s="699"/>
      <c r="AQ58" s="699"/>
      <c r="AR58" s="699"/>
      <c r="AS58" s="699">
        <v>6361</v>
      </c>
      <c r="AT58" s="699"/>
      <c r="AU58" s="699"/>
      <c r="AV58" s="699"/>
      <c r="AW58" s="699"/>
      <c r="AX58" s="699"/>
      <c r="AY58" s="699"/>
      <c r="AZ58" s="699"/>
      <c r="BA58" s="699"/>
      <c r="BB58" s="699"/>
      <c r="BC58" s="699"/>
      <c r="BD58" s="699"/>
      <c r="BE58" s="699"/>
      <c r="BF58" s="699"/>
      <c r="BG58" s="699"/>
      <c r="BH58" s="699"/>
      <c r="BI58" s="699"/>
      <c r="BJ58" s="699"/>
      <c r="BK58" s="699"/>
      <c r="BL58" s="699"/>
      <c r="BM58" s="699"/>
      <c r="BN58" s="699"/>
      <c r="BO58" s="699"/>
      <c r="BP58" s="699"/>
      <c r="BQ58" s="699"/>
      <c r="BR58" s="699"/>
      <c r="BS58" s="699"/>
      <c r="BT58" s="699"/>
      <c r="BU58" s="699"/>
      <c r="BV58" s="699"/>
      <c r="BW58" s="699"/>
      <c r="BX58" s="699"/>
      <c r="BY58" s="699"/>
      <c r="BZ58" s="699"/>
      <c r="CA58" s="699"/>
      <c r="CB58" s="699"/>
      <c r="CC58" s="699"/>
      <c r="CD58" s="699"/>
      <c r="CE58" s="699"/>
      <c r="CF58" s="700">
        <f t="shared" si="1"/>
        <v>17.427397260273974</v>
      </c>
      <c r="CG58" s="700"/>
      <c r="CH58" s="700"/>
      <c r="CI58" s="700"/>
      <c r="CJ58" s="700"/>
      <c r="CK58" s="700"/>
      <c r="CL58" s="700"/>
      <c r="CM58" s="700"/>
      <c r="CN58" s="700"/>
      <c r="CO58" s="700"/>
      <c r="CP58" s="700"/>
      <c r="CQ58" s="700"/>
      <c r="CR58" s="700"/>
      <c r="CS58" s="700"/>
      <c r="CT58" s="700"/>
      <c r="CU58" s="700"/>
      <c r="CV58" s="700"/>
      <c r="CW58" s="700"/>
      <c r="CX58" s="700"/>
      <c r="CY58" s="700"/>
      <c r="CZ58" s="700"/>
      <c r="DA58" s="700"/>
      <c r="DB58" s="700"/>
      <c r="DC58" s="700"/>
      <c r="DD58" s="700"/>
      <c r="DE58" s="700"/>
      <c r="DF58" s="700"/>
      <c r="DG58" s="700"/>
      <c r="DH58" s="700"/>
      <c r="DI58" s="700"/>
      <c r="DJ58" s="700"/>
      <c r="DK58" s="700"/>
      <c r="DL58" s="700"/>
      <c r="DM58" s="700"/>
      <c r="DN58" s="700"/>
      <c r="DO58" s="700"/>
      <c r="DP58" s="700"/>
      <c r="DQ58" s="700"/>
      <c r="DR58" s="700"/>
      <c r="DS58" s="699">
        <v>27503</v>
      </c>
      <c r="DT58" s="699"/>
      <c r="DU58" s="699"/>
      <c r="DV58" s="699"/>
      <c r="DW58" s="699"/>
      <c r="DX58" s="699"/>
      <c r="DY58" s="699"/>
      <c r="DZ58" s="699"/>
      <c r="EA58" s="699"/>
      <c r="EB58" s="699"/>
      <c r="EC58" s="699"/>
      <c r="ED58" s="699"/>
      <c r="EE58" s="699"/>
      <c r="EF58" s="699"/>
      <c r="EG58" s="699"/>
      <c r="EH58" s="699"/>
      <c r="EI58" s="699"/>
      <c r="EJ58" s="699"/>
      <c r="EK58" s="699"/>
      <c r="EL58" s="699"/>
      <c r="EM58" s="699"/>
      <c r="EN58" s="699"/>
      <c r="EO58" s="699"/>
      <c r="EP58" s="699"/>
      <c r="EQ58" s="699"/>
      <c r="ER58" s="699"/>
      <c r="ES58" s="699"/>
      <c r="ET58" s="699"/>
      <c r="EU58" s="699"/>
      <c r="EV58" s="699"/>
      <c r="EW58" s="699"/>
      <c r="EX58" s="699"/>
      <c r="EY58" s="699"/>
      <c r="EZ58" s="699"/>
      <c r="FA58" s="699"/>
      <c r="FB58" s="699"/>
      <c r="FC58" s="699"/>
      <c r="FD58" s="699"/>
      <c r="FE58" s="699"/>
      <c r="FF58" s="700">
        <f>DS58/245</f>
        <v>112.25714285714285</v>
      </c>
      <c r="FG58" s="700"/>
      <c r="FH58" s="700"/>
      <c r="FI58" s="700"/>
      <c r="FJ58" s="700"/>
      <c r="FK58" s="700"/>
      <c r="FL58" s="700"/>
      <c r="FM58" s="700"/>
      <c r="FN58" s="700"/>
      <c r="FO58" s="700"/>
      <c r="FP58" s="700"/>
      <c r="FQ58" s="700"/>
      <c r="FR58" s="700"/>
      <c r="FS58" s="700"/>
      <c r="FT58" s="700"/>
      <c r="FU58" s="700"/>
      <c r="FV58" s="700"/>
      <c r="FW58" s="700"/>
      <c r="FX58" s="700"/>
      <c r="FY58" s="700"/>
      <c r="FZ58" s="700"/>
      <c r="GA58" s="700"/>
      <c r="GB58" s="700"/>
      <c r="GC58" s="700"/>
      <c r="GD58" s="700"/>
      <c r="GE58" s="700"/>
      <c r="GF58" s="700"/>
      <c r="GG58" s="700"/>
      <c r="GH58" s="700"/>
      <c r="GI58" s="700"/>
      <c r="GJ58" s="700"/>
      <c r="GK58" s="700"/>
      <c r="GL58" s="700"/>
      <c r="GM58" s="700"/>
      <c r="GN58" s="700"/>
      <c r="GO58" s="700"/>
      <c r="GP58" s="700"/>
      <c r="GQ58" s="700"/>
      <c r="GR58" s="700"/>
      <c r="GS58" s="296"/>
      <c r="GT58" s="296"/>
      <c r="GU58" s="296"/>
      <c r="GV58" s="296"/>
      <c r="GW58" s="296"/>
      <c r="GX58" s="296"/>
      <c r="GY58" s="296"/>
      <c r="GZ58" s="296"/>
      <c r="HA58" s="296"/>
      <c r="HB58" s="296"/>
      <c r="HC58" s="296"/>
      <c r="HD58" s="296"/>
      <c r="HE58" s="296"/>
      <c r="HF58" s="296"/>
      <c r="HG58" s="296"/>
      <c r="HH58" s="296"/>
      <c r="HI58" s="296"/>
      <c r="HJ58" s="296"/>
      <c r="HK58" s="296"/>
      <c r="HL58" s="296"/>
      <c r="HM58" s="296"/>
      <c r="HN58" s="296"/>
      <c r="HO58" s="296"/>
      <c r="HP58" s="296"/>
      <c r="HQ58" s="296"/>
      <c r="HR58" s="296"/>
      <c r="HS58" s="296"/>
      <c r="HT58" s="296"/>
      <c r="HU58" s="296"/>
      <c r="HV58" s="296"/>
      <c r="HW58" s="296"/>
      <c r="HX58" s="296"/>
      <c r="HY58" s="296"/>
      <c r="HZ58" s="296"/>
      <c r="IA58" s="296"/>
      <c r="IB58" s="296"/>
      <c r="IC58" s="296"/>
      <c r="ID58" s="296"/>
      <c r="IE58" s="296"/>
      <c r="IF58" s="296"/>
      <c r="IG58" s="296"/>
      <c r="IH58" s="296"/>
      <c r="II58" s="296"/>
      <c r="IJ58" s="296"/>
      <c r="IK58" s="296"/>
      <c r="IL58" s="296"/>
      <c r="IM58" s="296"/>
      <c r="IN58" s="296"/>
      <c r="IO58" s="296"/>
      <c r="IP58" s="296"/>
      <c r="IQ58" s="296"/>
      <c r="IR58" s="296"/>
      <c r="IS58" s="296"/>
      <c r="IT58" s="296"/>
      <c r="IU58" s="296"/>
    </row>
    <row r="59" spans="1:255">
      <c r="A59" s="711"/>
      <c r="B59" s="701" t="s">
        <v>395</v>
      </c>
      <c r="C59" s="705"/>
      <c r="D59" s="705"/>
      <c r="E59" s="705"/>
      <c r="F59" s="706"/>
      <c r="G59" s="704">
        <f t="shared" si="0"/>
        <v>3634</v>
      </c>
      <c r="H59" s="699"/>
      <c r="I59" s="699"/>
      <c r="J59" s="699"/>
      <c r="K59" s="699"/>
      <c r="L59" s="699"/>
      <c r="M59" s="699"/>
      <c r="N59" s="699"/>
      <c r="O59" s="699"/>
      <c r="P59" s="699"/>
      <c r="Q59" s="699"/>
      <c r="R59" s="699"/>
      <c r="S59" s="699"/>
      <c r="T59" s="699"/>
      <c r="U59" s="699"/>
      <c r="V59" s="699"/>
      <c r="W59" s="699"/>
      <c r="X59" s="699"/>
      <c r="Y59" s="699"/>
      <c r="Z59" s="699"/>
      <c r="AA59" s="699"/>
      <c r="AB59" s="699"/>
      <c r="AC59" s="699"/>
      <c r="AD59" s="699"/>
      <c r="AE59" s="699"/>
      <c r="AF59" s="699"/>
      <c r="AG59" s="699"/>
      <c r="AH59" s="699"/>
      <c r="AI59" s="699"/>
      <c r="AJ59" s="699"/>
      <c r="AK59" s="699"/>
      <c r="AL59" s="699"/>
      <c r="AM59" s="699"/>
      <c r="AN59" s="699"/>
      <c r="AO59" s="699"/>
      <c r="AP59" s="699"/>
      <c r="AQ59" s="699"/>
      <c r="AR59" s="699"/>
      <c r="AS59" s="699">
        <v>3284</v>
      </c>
      <c r="AT59" s="699"/>
      <c r="AU59" s="699"/>
      <c r="AV59" s="699"/>
      <c r="AW59" s="699"/>
      <c r="AX59" s="699"/>
      <c r="AY59" s="699"/>
      <c r="AZ59" s="699"/>
      <c r="BA59" s="699"/>
      <c r="BB59" s="699"/>
      <c r="BC59" s="699"/>
      <c r="BD59" s="699"/>
      <c r="BE59" s="699"/>
      <c r="BF59" s="699"/>
      <c r="BG59" s="699"/>
      <c r="BH59" s="699"/>
      <c r="BI59" s="699"/>
      <c r="BJ59" s="699"/>
      <c r="BK59" s="699"/>
      <c r="BL59" s="699"/>
      <c r="BM59" s="699"/>
      <c r="BN59" s="699"/>
      <c r="BO59" s="699"/>
      <c r="BP59" s="699"/>
      <c r="BQ59" s="699"/>
      <c r="BR59" s="699"/>
      <c r="BS59" s="699"/>
      <c r="BT59" s="699"/>
      <c r="BU59" s="699"/>
      <c r="BV59" s="699"/>
      <c r="BW59" s="699"/>
      <c r="BX59" s="699"/>
      <c r="BY59" s="699"/>
      <c r="BZ59" s="699"/>
      <c r="CA59" s="699"/>
      <c r="CB59" s="699"/>
      <c r="CC59" s="699"/>
      <c r="CD59" s="699"/>
      <c r="CE59" s="699"/>
      <c r="CF59" s="700">
        <f t="shared" si="1"/>
        <v>8.9972602739726035</v>
      </c>
      <c r="CG59" s="700"/>
      <c r="CH59" s="700"/>
      <c r="CI59" s="700"/>
      <c r="CJ59" s="700"/>
      <c r="CK59" s="700"/>
      <c r="CL59" s="700"/>
      <c r="CM59" s="700"/>
      <c r="CN59" s="700"/>
      <c r="CO59" s="700"/>
      <c r="CP59" s="700"/>
      <c r="CQ59" s="700"/>
      <c r="CR59" s="700"/>
      <c r="CS59" s="700"/>
      <c r="CT59" s="700"/>
      <c r="CU59" s="700"/>
      <c r="CV59" s="700"/>
      <c r="CW59" s="700"/>
      <c r="CX59" s="700"/>
      <c r="CY59" s="700"/>
      <c r="CZ59" s="700"/>
      <c r="DA59" s="700"/>
      <c r="DB59" s="700"/>
      <c r="DC59" s="700"/>
      <c r="DD59" s="700"/>
      <c r="DE59" s="700"/>
      <c r="DF59" s="700"/>
      <c r="DG59" s="700"/>
      <c r="DH59" s="700"/>
      <c r="DI59" s="700"/>
      <c r="DJ59" s="700"/>
      <c r="DK59" s="700"/>
      <c r="DL59" s="700"/>
      <c r="DM59" s="700"/>
      <c r="DN59" s="700"/>
      <c r="DO59" s="700"/>
      <c r="DP59" s="700"/>
      <c r="DQ59" s="700"/>
      <c r="DR59" s="700"/>
      <c r="DS59" s="699">
        <v>350</v>
      </c>
      <c r="DT59" s="699"/>
      <c r="DU59" s="699"/>
      <c r="DV59" s="699"/>
      <c r="DW59" s="699"/>
      <c r="DX59" s="699"/>
      <c r="DY59" s="699"/>
      <c r="DZ59" s="699"/>
      <c r="EA59" s="699"/>
      <c r="EB59" s="699"/>
      <c r="EC59" s="699"/>
      <c r="ED59" s="699"/>
      <c r="EE59" s="699"/>
      <c r="EF59" s="699"/>
      <c r="EG59" s="699"/>
      <c r="EH59" s="699"/>
      <c r="EI59" s="699"/>
      <c r="EJ59" s="699"/>
      <c r="EK59" s="699"/>
      <c r="EL59" s="699"/>
      <c r="EM59" s="699"/>
      <c r="EN59" s="699"/>
      <c r="EO59" s="699"/>
      <c r="EP59" s="699"/>
      <c r="EQ59" s="699"/>
      <c r="ER59" s="699"/>
      <c r="ES59" s="699"/>
      <c r="ET59" s="699"/>
      <c r="EU59" s="699"/>
      <c r="EV59" s="699"/>
      <c r="EW59" s="699"/>
      <c r="EX59" s="699"/>
      <c r="EY59" s="699"/>
      <c r="EZ59" s="699"/>
      <c r="FA59" s="699"/>
      <c r="FB59" s="699"/>
      <c r="FC59" s="699"/>
      <c r="FD59" s="699"/>
      <c r="FE59" s="699"/>
      <c r="FF59" s="700">
        <f>DS59/245</f>
        <v>1.4285714285714286</v>
      </c>
      <c r="FG59" s="700"/>
      <c r="FH59" s="700"/>
      <c r="FI59" s="700"/>
      <c r="FJ59" s="700"/>
      <c r="FK59" s="700"/>
      <c r="FL59" s="700"/>
      <c r="FM59" s="700"/>
      <c r="FN59" s="700"/>
      <c r="FO59" s="700"/>
      <c r="FP59" s="700"/>
      <c r="FQ59" s="700"/>
      <c r="FR59" s="700"/>
      <c r="FS59" s="700"/>
      <c r="FT59" s="700"/>
      <c r="FU59" s="700"/>
      <c r="FV59" s="700"/>
      <c r="FW59" s="700"/>
      <c r="FX59" s="700"/>
      <c r="FY59" s="700"/>
      <c r="FZ59" s="700"/>
      <c r="GA59" s="700"/>
      <c r="GB59" s="700"/>
      <c r="GC59" s="700"/>
      <c r="GD59" s="700"/>
      <c r="GE59" s="700"/>
      <c r="GF59" s="700"/>
      <c r="GG59" s="700"/>
      <c r="GH59" s="700"/>
      <c r="GI59" s="700"/>
      <c r="GJ59" s="700"/>
      <c r="GK59" s="700"/>
      <c r="GL59" s="700"/>
      <c r="GM59" s="700"/>
      <c r="GN59" s="700"/>
      <c r="GO59" s="700"/>
      <c r="GP59" s="700"/>
      <c r="GQ59" s="700"/>
      <c r="GR59" s="700"/>
      <c r="GS59" s="296"/>
      <c r="GT59" s="296"/>
      <c r="GU59" s="296"/>
      <c r="GV59" s="296"/>
      <c r="GW59" s="296"/>
      <c r="GX59" s="296"/>
      <c r="GY59" s="296"/>
      <c r="GZ59" s="296"/>
      <c r="HA59" s="296"/>
      <c r="HB59" s="296"/>
      <c r="HC59" s="296"/>
      <c r="HD59" s="296"/>
      <c r="HE59" s="296"/>
      <c r="HF59" s="296"/>
      <c r="HG59" s="296"/>
      <c r="HH59" s="296"/>
      <c r="HI59" s="296"/>
      <c r="HJ59" s="296"/>
      <c r="HK59" s="296"/>
      <c r="HL59" s="296"/>
      <c r="HM59" s="296"/>
      <c r="HN59" s="296"/>
      <c r="HO59" s="296"/>
      <c r="HP59" s="296"/>
      <c r="HQ59" s="296"/>
      <c r="HR59" s="296"/>
      <c r="HS59" s="296"/>
      <c r="HT59" s="296"/>
      <c r="HU59" s="296"/>
      <c r="HV59" s="296"/>
      <c r="HW59" s="296"/>
      <c r="HX59" s="296"/>
      <c r="HY59" s="296"/>
      <c r="HZ59" s="296"/>
      <c r="IA59" s="296"/>
      <c r="IB59" s="296"/>
      <c r="IC59" s="296"/>
      <c r="ID59" s="296"/>
      <c r="IE59" s="296"/>
      <c r="IF59" s="296"/>
      <c r="IG59" s="296"/>
      <c r="IH59" s="296"/>
      <c r="II59" s="296"/>
      <c r="IJ59" s="296"/>
      <c r="IK59" s="296"/>
      <c r="IL59" s="296"/>
      <c r="IM59" s="296"/>
      <c r="IN59" s="296"/>
      <c r="IO59" s="296"/>
      <c r="IP59" s="296"/>
      <c r="IQ59" s="296"/>
      <c r="IR59" s="296"/>
      <c r="IS59" s="296"/>
      <c r="IT59" s="296"/>
      <c r="IU59" s="296"/>
    </row>
    <row r="60" spans="1:255">
      <c r="A60" s="711"/>
      <c r="B60" s="701" t="s">
        <v>120</v>
      </c>
      <c r="C60" s="705"/>
      <c r="D60" s="705"/>
      <c r="E60" s="705"/>
      <c r="F60" s="706"/>
      <c r="G60" s="704">
        <f t="shared" si="0"/>
        <v>813</v>
      </c>
      <c r="H60" s="699"/>
      <c r="I60" s="699"/>
      <c r="J60" s="699"/>
      <c r="K60" s="699"/>
      <c r="L60" s="699"/>
      <c r="M60" s="699"/>
      <c r="N60" s="699"/>
      <c r="O60" s="699"/>
      <c r="P60" s="699"/>
      <c r="Q60" s="699"/>
      <c r="R60" s="699"/>
      <c r="S60" s="699"/>
      <c r="T60" s="699"/>
      <c r="U60" s="699"/>
      <c r="V60" s="699"/>
      <c r="W60" s="699"/>
      <c r="X60" s="699"/>
      <c r="Y60" s="699"/>
      <c r="Z60" s="699"/>
      <c r="AA60" s="699"/>
      <c r="AB60" s="699"/>
      <c r="AC60" s="699"/>
      <c r="AD60" s="699"/>
      <c r="AE60" s="699"/>
      <c r="AF60" s="699"/>
      <c r="AG60" s="699"/>
      <c r="AH60" s="699"/>
      <c r="AI60" s="699"/>
      <c r="AJ60" s="699"/>
      <c r="AK60" s="699"/>
      <c r="AL60" s="699"/>
      <c r="AM60" s="699"/>
      <c r="AN60" s="699"/>
      <c r="AO60" s="699"/>
      <c r="AP60" s="699"/>
      <c r="AQ60" s="699"/>
      <c r="AR60" s="699"/>
      <c r="AS60" s="699">
        <f>387+161+62</f>
        <v>610</v>
      </c>
      <c r="AT60" s="699"/>
      <c r="AU60" s="699"/>
      <c r="AV60" s="699"/>
      <c r="AW60" s="699"/>
      <c r="AX60" s="699"/>
      <c r="AY60" s="699"/>
      <c r="AZ60" s="699"/>
      <c r="BA60" s="699"/>
      <c r="BB60" s="699"/>
      <c r="BC60" s="699"/>
      <c r="BD60" s="699"/>
      <c r="BE60" s="699"/>
      <c r="BF60" s="699"/>
      <c r="BG60" s="699"/>
      <c r="BH60" s="699"/>
      <c r="BI60" s="699"/>
      <c r="BJ60" s="699"/>
      <c r="BK60" s="699"/>
      <c r="BL60" s="699"/>
      <c r="BM60" s="699"/>
      <c r="BN60" s="699"/>
      <c r="BO60" s="699"/>
      <c r="BP60" s="699"/>
      <c r="BQ60" s="699"/>
      <c r="BR60" s="699"/>
      <c r="BS60" s="699"/>
      <c r="BT60" s="699"/>
      <c r="BU60" s="699"/>
      <c r="BV60" s="699"/>
      <c r="BW60" s="699"/>
      <c r="BX60" s="699"/>
      <c r="BY60" s="699"/>
      <c r="BZ60" s="699"/>
      <c r="CA60" s="699"/>
      <c r="CB60" s="699"/>
      <c r="CC60" s="699"/>
      <c r="CD60" s="699"/>
      <c r="CE60" s="699"/>
      <c r="CF60" s="700">
        <f t="shared" si="1"/>
        <v>1.6712328767123288</v>
      </c>
      <c r="CG60" s="700"/>
      <c r="CH60" s="700"/>
      <c r="CI60" s="700"/>
      <c r="CJ60" s="700"/>
      <c r="CK60" s="700"/>
      <c r="CL60" s="700"/>
      <c r="CM60" s="700"/>
      <c r="CN60" s="700"/>
      <c r="CO60" s="700"/>
      <c r="CP60" s="700"/>
      <c r="CQ60" s="700"/>
      <c r="CR60" s="700"/>
      <c r="CS60" s="700"/>
      <c r="CT60" s="700"/>
      <c r="CU60" s="700"/>
      <c r="CV60" s="700"/>
      <c r="CW60" s="700"/>
      <c r="CX60" s="700"/>
      <c r="CY60" s="700"/>
      <c r="CZ60" s="700"/>
      <c r="DA60" s="700"/>
      <c r="DB60" s="700"/>
      <c r="DC60" s="700"/>
      <c r="DD60" s="700"/>
      <c r="DE60" s="700"/>
      <c r="DF60" s="700"/>
      <c r="DG60" s="700"/>
      <c r="DH60" s="700"/>
      <c r="DI60" s="700"/>
      <c r="DJ60" s="700"/>
      <c r="DK60" s="700"/>
      <c r="DL60" s="700"/>
      <c r="DM60" s="700"/>
      <c r="DN60" s="700"/>
      <c r="DO60" s="700"/>
      <c r="DP60" s="700"/>
      <c r="DQ60" s="700"/>
      <c r="DR60" s="700"/>
      <c r="DS60" s="699">
        <f>96+82+25</f>
        <v>203</v>
      </c>
      <c r="DT60" s="699"/>
      <c r="DU60" s="699"/>
      <c r="DV60" s="699"/>
      <c r="DW60" s="699"/>
      <c r="DX60" s="699"/>
      <c r="DY60" s="699"/>
      <c r="DZ60" s="699"/>
      <c r="EA60" s="699"/>
      <c r="EB60" s="699"/>
      <c r="EC60" s="699"/>
      <c r="ED60" s="699"/>
      <c r="EE60" s="699"/>
      <c r="EF60" s="699"/>
      <c r="EG60" s="699"/>
      <c r="EH60" s="699"/>
      <c r="EI60" s="699"/>
      <c r="EJ60" s="699"/>
      <c r="EK60" s="699"/>
      <c r="EL60" s="699"/>
      <c r="EM60" s="699"/>
      <c r="EN60" s="699"/>
      <c r="EO60" s="699"/>
      <c r="EP60" s="699"/>
      <c r="EQ60" s="699"/>
      <c r="ER60" s="699"/>
      <c r="ES60" s="699"/>
      <c r="ET60" s="699"/>
      <c r="EU60" s="699"/>
      <c r="EV60" s="699"/>
      <c r="EW60" s="699"/>
      <c r="EX60" s="699"/>
      <c r="EY60" s="699"/>
      <c r="EZ60" s="699"/>
      <c r="FA60" s="699"/>
      <c r="FB60" s="699"/>
      <c r="FC60" s="699"/>
      <c r="FD60" s="699"/>
      <c r="FE60" s="699"/>
      <c r="FF60" s="700">
        <f>DS60/245</f>
        <v>0.82857142857142863</v>
      </c>
      <c r="FG60" s="700"/>
      <c r="FH60" s="700"/>
      <c r="FI60" s="700"/>
      <c r="FJ60" s="700"/>
      <c r="FK60" s="700"/>
      <c r="FL60" s="700"/>
      <c r="FM60" s="700"/>
      <c r="FN60" s="700"/>
      <c r="FO60" s="700"/>
      <c r="FP60" s="700"/>
      <c r="FQ60" s="700"/>
      <c r="FR60" s="700"/>
      <c r="FS60" s="700"/>
      <c r="FT60" s="700"/>
      <c r="FU60" s="700"/>
      <c r="FV60" s="700"/>
      <c r="FW60" s="700"/>
      <c r="FX60" s="700"/>
      <c r="FY60" s="700"/>
      <c r="FZ60" s="700"/>
      <c r="GA60" s="700"/>
      <c r="GB60" s="700"/>
      <c r="GC60" s="700"/>
      <c r="GD60" s="700"/>
      <c r="GE60" s="700"/>
      <c r="GF60" s="700"/>
      <c r="GG60" s="700"/>
      <c r="GH60" s="700"/>
      <c r="GI60" s="700"/>
      <c r="GJ60" s="700"/>
      <c r="GK60" s="700"/>
      <c r="GL60" s="700"/>
      <c r="GM60" s="700"/>
      <c r="GN60" s="700"/>
      <c r="GO60" s="700"/>
      <c r="GP60" s="700"/>
      <c r="GQ60" s="700"/>
      <c r="GR60" s="700"/>
      <c r="GS60" s="296"/>
      <c r="GT60" s="296"/>
      <c r="GU60" s="296"/>
      <c r="GV60" s="296"/>
      <c r="GW60" s="296"/>
      <c r="GX60" s="296"/>
      <c r="GY60" s="296"/>
      <c r="GZ60" s="296"/>
      <c r="HA60" s="296"/>
      <c r="HB60" s="296"/>
      <c r="HC60" s="296"/>
      <c r="HD60" s="296"/>
      <c r="HE60" s="296"/>
      <c r="HF60" s="296"/>
      <c r="HG60" s="296"/>
      <c r="HH60" s="296"/>
      <c r="HI60" s="296"/>
      <c r="HJ60" s="296"/>
      <c r="HK60" s="296"/>
      <c r="HL60" s="296"/>
      <c r="HM60" s="296"/>
      <c r="HN60" s="296"/>
      <c r="HO60" s="296"/>
      <c r="HP60" s="296"/>
      <c r="HQ60" s="296"/>
      <c r="HR60" s="296"/>
      <c r="HS60" s="296"/>
      <c r="HT60" s="296"/>
      <c r="HU60" s="296"/>
      <c r="HV60" s="296"/>
      <c r="HW60" s="296"/>
      <c r="HX60" s="296"/>
      <c r="HY60" s="296"/>
      <c r="HZ60" s="296"/>
      <c r="IA60" s="296"/>
      <c r="IB60" s="296"/>
      <c r="IC60" s="296"/>
      <c r="ID60" s="296"/>
      <c r="IE60" s="296"/>
      <c r="IF60" s="296"/>
      <c r="IG60" s="296"/>
      <c r="IH60" s="296"/>
      <c r="II60" s="296"/>
      <c r="IJ60" s="296"/>
      <c r="IK60" s="296"/>
      <c r="IL60" s="296"/>
      <c r="IM60" s="296"/>
      <c r="IN60" s="296"/>
      <c r="IO60" s="296"/>
      <c r="IP60" s="296"/>
      <c r="IQ60" s="296"/>
      <c r="IR60" s="296"/>
      <c r="IS60" s="296"/>
      <c r="IT60" s="296"/>
      <c r="IU60" s="296"/>
    </row>
    <row r="61" spans="1:255">
      <c r="A61" s="85">
        <v>28</v>
      </c>
      <c r="B61" s="701" t="s">
        <v>121</v>
      </c>
      <c r="C61" s="702"/>
      <c r="D61" s="702"/>
      <c r="E61" s="702"/>
      <c r="F61" s="703"/>
      <c r="G61" s="704">
        <f t="shared" si="0"/>
        <v>2022</v>
      </c>
      <c r="H61" s="699"/>
      <c r="I61" s="699"/>
      <c r="J61" s="699"/>
      <c r="K61" s="699"/>
      <c r="L61" s="699"/>
      <c r="M61" s="699"/>
      <c r="N61" s="699"/>
      <c r="O61" s="699"/>
      <c r="P61" s="699"/>
      <c r="Q61" s="699"/>
      <c r="R61" s="699"/>
      <c r="S61" s="699"/>
      <c r="T61" s="699"/>
      <c r="U61" s="699"/>
      <c r="V61" s="699"/>
      <c r="W61" s="699"/>
      <c r="X61" s="699"/>
      <c r="Y61" s="699"/>
      <c r="Z61" s="699"/>
      <c r="AA61" s="699"/>
      <c r="AB61" s="699"/>
      <c r="AC61" s="699"/>
      <c r="AD61" s="699"/>
      <c r="AE61" s="699"/>
      <c r="AF61" s="699"/>
      <c r="AG61" s="699"/>
      <c r="AH61" s="699"/>
      <c r="AI61" s="699"/>
      <c r="AJ61" s="699"/>
      <c r="AK61" s="699"/>
      <c r="AL61" s="699"/>
      <c r="AM61" s="699"/>
      <c r="AN61" s="699"/>
      <c r="AO61" s="699"/>
      <c r="AP61" s="699"/>
      <c r="AQ61" s="699"/>
      <c r="AR61" s="699"/>
      <c r="AS61" s="699">
        <f>1549+473</f>
        <v>2022</v>
      </c>
      <c r="AT61" s="699"/>
      <c r="AU61" s="699"/>
      <c r="AV61" s="699"/>
      <c r="AW61" s="699"/>
      <c r="AX61" s="699"/>
      <c r="AY61" s="699"/>
      <c r="AZ61" s="699"/>
      <c r="BA61" s="699"/>
      <c r="BB61" s="699"/>
      <c r="BC61" s="699"/>
      <c r="BD61" s="699"/>
      <c r="BE61" s="699"/>
      <c r="BF61" s="699"/>
      <c r="BG61" s="699"/>
      <c r="BH61" s="699"/>
      <c r="BI61" s="699"/>
      <c r="BJ61" s="699"/>
      <c r="BK61" s="699"/>
      <c r="BL61" s="699"/>
      <c r="BM61" s="699"/>
      <c r="BN61" s="699"/>
      <c r="BO61" s="699"/>
      <c r="BP61" s="699"/>
      <c r="BQ61" s="699"/>
      <c r="BR61" s="699"/>
      <c r="BS61" s="699"/>
      <c r="BT61" s="699"/>
      <c r="BU61" s="699"/>
      <c r="BV61" s="699"/>
      <c r="BW61" s="699"/>
      <c r="BX61" s="699"/>
      <c r="BY61" s="699"/>
      <c r="BZ61" s="699"/>
      <c r="CA61" s="699"/>
      <c r="CB61" s="699"/>
      <c r="CC61" s="699"/>
      <c r="CD61" s="699"/>
      <c r="CE61" s="699"/>
      <c r="CF61" s="700">
        <f t="shared" si="1"/>
        <v>5.5397260273972604</v>
      </c>
      <c r="CG61" s="700"/>
      <c r="CH61" s="700"/>
      <c r="CI61" s="700"/>
      <c r="CJ61" s="700"/>
      <c r="CK61" s="700"/>
      <c r="CL61" s="700"/>
      <c r="CM61" s="700"/>
      <c r="CN61" s="700"/>
      <c r="CO61" s="700"/>
      <c r="CP61" s="700"/>
      <c r="CQ61" s="700"/>
      <c r="CR61" s="700"/>
      <c r="CS61" s="700"/>
      <c r="CT61" s="700"/>
      <c r="CU61" s="700"/>
      <c r="CV61" s="700"/>
      <c r="CW61" s="700"/>
      <c r="CX61" s="700"/>
      <c r="CY61" s="700"/>
      <c r="CZ61" s="700"/>
      <c r="DA61" s="700"/>
      <c r="DB61" s="700"/>
      <c r="DC61" s="700"/>
      <c r="DD61" s="700"/>
      <c r="DE61" s="700"/>
      <c r="DF61" s="700"/>
      <c r="DG61" s="700"/>
      <c r="DH61" s="700"/>
      <c r="DI61" s="700"/>
      <c r="DJ61" s="700"/>
      <c r="DK61" s="700"/>
      <c r="DL61" s="700"/>
      <c r="DM61" s="700"/>
      <c r="DN61" s="700"/>
      <c r="DO61" s="700"/>
      <c r="DP61" s="700"/>
      <c r="DQ61" s="700"/>
      <c r="DR61" s="700"/>
      <c r="DS61" s="699" t="s">
        <v>331</v>
      </c>
      <c r="DT61" s="699"/>
      <c r="DU61" s="699"/>
      <c r="DV61" s="699"/>
      <c r="DW61" s="699"/>
      <c r="DX61" s="699"/>
      <c r="DY61" s="699"/>
      <c r="DZ61" s="699"/>
      <c r="EA61" s="699"/>
      <c r="EB61" s="699"/>
      <c r="EC61" s="699"/>
      <c r="ED61" s="699"/>
      <c r="EE61" s="699"/>
      <c r="EF61" s="699"/>
      <c r="EG61" s="699"/>
      <c r="EH61" s="699"/>
      <c r="EI61" s="699"/>
      <c r="EJ61" s="699"/>
      <c r="EK61" s="699"/>
      <c r="EL61" s="699"/>
      <c r="EM61" s="699"/>
      <c r="EN61" s="699"/>
      <c r="EO61" s="699"/>
      <c r="EP61" s="699"/>
      <c r="EQ61" s="699"/>
      <c r="ER61" s="699"/>
      <c r="ES61" s="699"/>
      <c r="ET61" s="699"/>
      <c r="EU61" s="699"/>
      <c r="EV61" s="699"/>
      <c r="EW61" s="699"/>
      <c r="EX61" s="699"/>
      <c r="EY61" s="699"/>
      <c r="EZ61" s="699"/>
      <c r="FA61" s="699"/>
      <c r="FB61" s="699"/>
      <c r="FC61" s="699"/>
      <c r="FD61" s="699"/>
      <c r="FE61" s="699"/>
      <c r="FF61" s="700" t="s">
        <v>331</v>
      </c>
      <c r="FG61" s="700"/>
      <c r="FH61" s="700"/>
      <c r="FI61" s="700"/>
      <c r="FJ61" s="700"/>
      <c r="FK61" s="700"/>
      <c r="FL61" s="700"/>
      <c r="FM61" s="700"/>
      <c r="FN61" s="700"/>
      <c r="FO61" s="700"/>
      <c r="FP61" s="700"/>
      <c r="FQ61" s="700"/>
      <c r="FR61" s="700"/>
      <c r="FS61" s="700"/>
      <c r="FT61" s="700"/>
      <c r="FU61" s="700"/>
      <c r="FV61" s="700"/>
      <c r="FW61" s="700"/>
      <c r="FX61" s="700"/>
      <c r="FY61" s="700"/>
      <c r="FZ61" s="700"/>
      <c r="GA61" s="700"/>
      <c r="GB61" s="700"/>
      <c r="GC61" s="700"/>
      <c r="GD61" s="700"/>
      <c r="GE61" s="700"/>
      <c r="GF61" s="700"/>
      <c r="GG61" s="700"/>
      <c r="GH61" s="700"/>
      <c r="GI61" s="700"/>
      <c r="GJ61" s="700"/>
      <c r="GK61" s="700"/>
      <c r="GL61" s="700"/>
      <c r="GM61" s="700"/>
      <c r="GN61" s="700"/>
      <c r="GO61" s="700"/>
      <c r="GP61" s="700"/>
      <c r="GQ61" s="700"/>
      <c r="GR61" s="700"/>
      <c r="GS61" s="296"/>
      <c r="GT61" s="296"/>
      <c r="GU61" s="296"/>
      <c r="GV61" s="296"/>
      <c r="GW61" s="296"/>
      <c r="GX61" s="296"/>
      <c r="GY61" s="296"/>
      <c r="GZ61" s="296"/>
      <c r="HA61" s="296"/>
      <c r="HB61" s="296"/>
      <c r="HC61" s="296"/>
      <c r="HD61" s="296"/>
      <c r="HE61" s="296"/>
      <c r="HF61" s="296"/>
      <c r="HG61" s="296"/>
      <c r="HH61" s="296"/>
      <c r="HI61" s="296"/>
      <c r="HJ61" s="296"/>
      <c r="HK61" s="296"/>
      <c r="HL61" s="296"/>
      <c r="HM61" s="296"/>
      <c r="HN61" s="296"/>
      <c r="HO61" s="296"/>
      <c r="HP61" s="296"/>
      <c r="HQ61" s="296"/>
      <c r="HR61" s="296"/>
      <c r="HS61" s="296"/>
      <c r="HT61" s="296"/>
      <c r="HU61" s="296"/>
      <c r="HV61" s="296"/>
      <c r="HW61" s="296"/>
      <c r="HX61" s="296"/>
      <c r="HY61" s="296"/>
      <c r="HZ61" s="296"/>
      <c r="IA61" s="296"/>
      <c r="IB61" s="296"/>
      <c r="IC61" s="296"/>
      <c r="ID61" s="296"/>
      <c r="IE61" s="296"/>
      <c r="IF61" s="296"/>
      <c r="IG61" s="296"/>
      <c r="IH61" s="296"/>
      <c r="II61" s="296"/>
      <c r="IJ61" s="296"/>
      <c r="IK61" s="296"/>
      <c r="IL61" s="296"/>
      <c r="IM61" s="296"/>
      <c r="IN61" s="296"/>
      <c r="IO61" s="296"/>
      <c r="IP61" s="296"/>
      <c r="IQ61" s="296"/>
      <c r="IR61" s="296"/>
      <c r="IS61" s="296"/>
      <c r="IT61" s="296"/>
      <c r="IU61" s="296"/>
    </row>
    <row r="62" spans="1:255">
      <c r="A62" s="707" t="s">
        <v>122</v>
      </c>
      <c r="B62" s="701" t="s">
        <v>123</v>
      </c>
      <c r="C62" s="702"/>
      <c r="D62" s="702"/>
      <c r="E62" s="702"/>
      <c r="F62" s="703"/>
      <c r="G62" s="704">
        <f t="shared" si="0"/>
        <v>398</v>
      </c>
      <c r="H62" s="699"/>
      <c r="I62" s="699"/>
      <c r="J62" s="699"/>
      <c r="K62" s="699"/>
      <c r="L62" s="699"/>
      <c r="M62" s="699"/>
      <c r="N62" s="699"/>
      <c r="O62" s="699"/>
      <c r="P62" s="699"/>
      <c r="Q62" s="699"/>
      <c r="R62" s="699"/>
      <c r="S62" s="699"/>
      <c r="T62" s="699"/>
      <c r="U62" s="699"/>
      <c r="V62" s="699"/>
      <c r="W62" s="699"/>
      <c r="X62" s="699"/>
      <c r="Y62" s="699"/>
      <c r="Z62" s="699"/>
      <c r="AA62" s="699"/>
      <c r="AB62" s="699"/>
      <c r="AC62" s="699"/>
      <c r="AD62" s="699"/>
      <c r="AE62" s="699"/>
      <c r="AF62" s="699"/>
      <c r="AG62" s="699"/>
      <c r="AH62" s="699"/>
      <c r="AI62" s="699"/>
      <c r="AJ62" s="699"/>
      <c r="AK62" s="699"/>
      <c r="AL62" s="699"/>
      <c r="AM62" s="699"/>
      <c r="AN62" s="699"/>
      <c r="AO62" s="699"/>
      <c r="AP62" s="699"/>
      <c r="AQ62" s="699"/>
      <c r="AR62" s="699"/>
      <c r="AS62" s="699">
        <v>95</v>
      </c>
      <c r="AT62" s="699"/>
      <c r="AU62" s="699"/>
      <c r="AV62" s="699"/>
      <c r="AW62" s="699"/>
      <c r="AX62" s="699"/>
      <c r="AY62" s="699"/>
      <c r="AZ62" s="699"/>
      <c r="BA62" s="699"/>
      <c r="BB62" s="699"/>
      <c r="BC62" s="699"/>
      <c r="BD62" s="699"/>
      <c r="BE62" s="699"/>
      <c r="BF62" s="699"/>
      <c r="BG62" s="699"/>
      <c r="BH62" s="699"/>
      <c r="BI62" s="699"/>
      <c r="BJ62" s="699"/>
      <c r="BK62" s="699"/>
      <c r="BL62" s="699"/>
      <c r="BM62" s="699"/>
      <c r="BN62" s="699"/>
      <c r="BO62" s="699"/>
      <c r="BP62" s="699"/>
      <c r="BQ62" s="699"/>
      <c r="BR62" s="699"/>
      <c r="BS62" s="699"/>
      <c r="BT62" s="699"/>
      <c r="BU62" s="699"/>
      <c r="BV62" s="699"/>
      <c r="BW62" s="699"/>
      <c r="BX62" s="699"/>
      <c r="BY62" s="699"/>
      <c r="BZ62" s="699"/>
      <c r="CA62" s="699"/>
      <c r="CB62" s="699"/>
      <c r="CC62" s="699"/>
      <c r="CD62" s="699"/>
      <c r="CE62" s="699"/>
      <c r="CF62" s="700">
        <f t="shared" si="1"/>
        <v>0.26027397260273971</v>
      </c>
      <c r="CG62" s="700"/>
      <c r="CH62" s="700"/>
      <c r="CI62" s="700"/>
      <c r="CJ62" s="700"/>
      <c r="CK62" s="700"/>
      <c r="CL62" s="700"/>
      <c r="CM62" s="700"/>
      <c r="CN62" s="700"/>
      <c r="CO62" s="700"/>
      <c r="CP62" s="700"/>
      <c r="CQ62" s="700"/>
      <c r="CR62" s="700"/>
      <c r="CS62" s="700"/>
      <c r="CT62" s="700"/>
      <c r="CU62" s="700"/>
      <c r="CV62" s="700"/>
      <c r="CW62" s="700"/>
      <c r="CX62" s="700"/>
      <c r="CY62" s="700"/>
      <c r="CZ62" s="700"/>
      <c r="DA62" s="700"/>
      <c r="DB62" s="700"/>
      <c r="DC62" s="700"/>
      <c r="DD62" s="700"/>
      <c r="DE62" s="700"/>
      <c r="DF62" s="700"/>
      <c r="DG62" s="700"/>
      <c r="DH62" s="700"/>
      <c r="DI62" s="700"/>
      <c r="DJ62" s="700"/>
      <c r="DK62" s="700"/>
      <c r="DL62" s="700"/>
      <c r="DM62" s="700"/>
      <c r="DN62" s="700"/>
      <c r="DO62" s="700"/>
      <c r="DP62" s="700"/>
      <c r="DQ62" s="700"/>
      <c r="DR62" s="700"/>
      <c r="DS62" s="699">
        <v>303</v>
      </c>
      <c r="DT62" s="699"/>
      <c r="DU62" s="699"/>
      <c r="DV62" s="699"/>
      <c r="DW62" s="699"/>
      <c r="DX62" s="699"/>
      <c r="DY62" s="699"/>
      <c r="DZ62" s="699"/>
      <c r="EA62" s="699"/>
      <c r="EB62" s="699"/>
      <c r="EC62" s="699"/>
      <c r="ED62" s="699"/>
      <c r="EE62" s="699"/>
      <c r="EF62" s="699"/>
      <c r="EG62" s="699"/>
      <c r="EH62" s="699"/>
      <c r="EI62" s="699"/>
      <c r="EJ62" s="699"/>
      <c r="EK62" s="699"/>
      <c r="EL62" s="699"/>
      <c r="EM62" s="699"/>
      <c r="EN62" s="699"/>
      <c r="EO62" s="699"/>
      <c r="EP62" s="699"/>
      <c r="EQ62" s="699"/>
      <c r="ER62" s="699"/>
      <c r="ES62" s="699"/>
      <c r="ET62" s="699"/>
      <c r="EU62" s="699"/>
      <c r="EV62" s="699"/>
      <c r="EW62" s="699"/>
      <c r="EX62" s="699"/>
      <c r="EY62" s="699"/>
      <c r="EZ62" s="699"/>
      <c r="FA62" s="699"/>
      <c r="FB62" s="699"/>
      <c r="FC62" s="699"/>
      <c r="FD62" s="699"/>
      <c r="FE62" s="699"/>
      <c r="FF62" s="700">
        <f>DS62/245</f>
        <v>1.236734693877551</v>
      </c>
      <c r="FG62" s="700"/>
      <c r="FH62" s="700"/>
      <c r="FI62" s="700"/>
      <c r="FJ62" s="700"/>
      <c r="FK62" s="700"/>
      <c r="FL62" s="700"/>
      <c r="FM62" s="700"/>
      <c r="FN62" s="700"/>
      <c r="FO62" s="700"/>
      <c r="FP62" s="700"/>
      <c r="FQ62" s="700"/>
      <c r="FR62" s="700"/>
      <c r="FS62" s="700"/>
      <c r="FT62" s="700"/>
      <c r="FU62" s="700"/>
      <c r="FV62" s="700"/>
      <c r="FW62" s="700"/>
      <c r="FX62" s="700"/>
      <c r="FY62" s="700"/>
      <c r="FZ62" s="700"/>
      <c r="GA62" s="700"/>
      <c r="GB62" s="700"/>
      <c r="GC62" s="700"/>
      <c r="GD62" s="700"/>
      <c r="GE62" s="700"/>
      <c r="GF62" s="700"/>
      <c r="GG62" s="700"/>
      <c r="GH62" s="700"/>
      <c r="GI62" s="700"/>
      <c r="GJ62" s="700"/>
      <c r="GK62" s="700"/>
      <c r="GL62" s="700"/>
      <c r="GM62" s="700"/>
      <c r="GN62" s="700"/>
      <c r="GO62" s="700"/>
      <c r="GP62" s="700"/>
      <c r="GQ62" s="700"/>
      <c r="GR62" s="700"/>
      <c r="GS62" s="296"/>
      <c r="GT62" s="296"/>
      <c r="GU62" s="296"/>
      <c r="GV62" s="296"/>
      <c r="GW62" s="296"/>
      <c r="GX62" s="296"/>
      <c r="GY62" s="296"/>
      <c r="GZ62" s="296"/>
      <c r="HA62" s="296"/>
      <c r="HB62" s="296"/>
      <c r="HC62" s="296"/>
      <c r="HD62" s="296"/>
      <c r="HE62" s="296"/>
      <c r="HF62" s="296"/>
      <c r="HG62" s="296"/>
      <c r="HH62" s="296"/>
      <c r="HI62" s="296"/>
      <c r="HJ62" s="296"/>
      <c r="HK62" s="296"/>
      <c r="HL62" s="296"/>
      <c r="HM62" s="296"/>
      <c r="HN62" s="296"/>
      <c r="HO62" s="296"/>
      <c r="HP62" s="296"/>
      <c r="HQ62" s="296"/>
      <c r="HR62" s="296"/>
      <c r="HS62" s="296"/>
      <c r="HT62" s="296"/>
      <c r="HU62" s="296"/>
      <c r="HV62" s="296"/>
      <c r="HW62" s="296"/>
      <c r="HX62" s="296"/>
      <c r="HY62" s="296"/>
      <c r="HZ62" s="296"/>
      <c r="IA62" s="296"/>
      <c r="IB62" s="296"/>
      <c r="IC62" s="296"/>
      <c r="ID62" s="296"/>
      <c r="IE62" s="296"/>
      <c r="IF62" s="296"/>
      <c r="IG62" s="296"/>
      <c r="IH62" s="296"/>
      <c r="II62" s="296"/>
      <c r="IJ62" s="296"/>
      <c r="IK62" s="296"/>
      <c r="IL62" s="296"/>
      <c r="IM62" s="296"/>
      <c r="IN62" s="296"/>
      <c r="IO62" s="296"/>
      <c r="IP62" s="296"/>
      <c r="IQ62" s="296"/>
      <c r="IR62" s="296"/>
      <c r="IS62" s="296"/>
      <c r="IT62" s="296"/>
      <c r="IU62" s="296"/>
    </row>
    <row r="63" spans="1:255" ht="17.25" customHeight="1">
      <c r="A63" s="707"/>
      <c r="B63" s="701" t="s">
        <v>124</v>
      </c>
      <c r="C63" s="705"/>
      <c r="D63" s="705"/>
      <c r="E63" s="705"/>
      <c r="F63" s="706"/>
      <c r="G63" s="704">
        <f t="shared" si="0"/>
        <v>432</v>
      </c>
      <c r="H63" s="699"/>
      <c r="I63" s="699"/>
      <c r="J63" s="699"/>
      <c r="K63" s="699"/>
      <c r="L63" s="699"/>
      <c r="M63" s="699"/>
      <c r="N63" s="699"/>
      <c r="O63" s="699"/>
      <c r="P63" s="699"/>
      <c r="Q63" s="699"/>
      <c r="R63" s="699"/>
      <c r="S63" s="699"/>
      <c r="T63" s="699"/>
      <c r="U63" s="699"/>
      <c r="V63" s="699"/>
      <c r="W63" s="699"/>
      <c r="X63" s="699"/>
      <c r="Y63" s="699"/>
      <c r="Z63" s="699"/>
      <c r="AA63" s="699"/>
      <c r="AB63" s="699"/>
      <c r="AC63" s="699"/>
      <c r="AD63" s="699"/>
      <c r="AE63" s="699"/>
      <c r="AF63" s="699"/>
      <c r="AG63" s="699"/>
      <c r="AH63" s="699"/>
      <c r="AI63" s="699"/>
      <c r="AJ63" s="699"/>
      <c r="AK63" s="699"/>
      <c r="AL63" s="699"/>
      <c r="AM63" s="699"/>
      <c r="AN63" s="699"/>
      <c r="AO63" s="699"/>
      <c r="AP63" s="699"/>
      <c r="AQ63" s="699"/>
      <c r="AR63" s="699"/>
      <c r="AS63" s="699">
        <v>412</v>
      </c>
      <c r="AT63" s="699"/>
      <c r="AU63" s="699"/>
      <c r="AV63" s="699"/>
      <c r="AW63" s="699"/>
      <c r="AX63" s="699"/>
      <c r="AY63" s="699"/>
      <c r="AZ63" s="699"/>
      <c r="BA63" s="699"/>
      <c r="BB63" s="699"/>
      <c r="BC63" s="699"/>
      <c r="BD63" s="699"/>
      <c r="BE63" s="699"/>
      <c r="BF63" s="699"/>
      <c r="BG63" s="699"/>
      <c r="BH63" s="699"/>
      <c r="BI63" s="699"/>
      <c r="BJ63" s="699"/>
      <c r="BK63" s="699"/>
      <c r="BL63" s="699"/>
      <c r="BM63" s="699"/>
      <c r="BN63" s="699"/>
      <c r="BO63" s="699"/>
      <c r="BP63" s="699"/>
      <c r="BQ63" s="699"/>
      <c r="BR63" s="699"/>
      <c r="BS63" s="699"/>
      <c r="BT63" s="699"/>
      <c r="BU63" s="699"/>
      <c r="BV63" s="699"/>
      <c r="BW63" s="699"/>
      <c r="BX63" s="699"/>
      <c r="BY63" s="699"/>
      <c r="BZ63" s="699"/>
      <c r="CA63" s="699"/>
      <c r="CB63" s="699"/>
      <c r="CC63" s="699"/>
      <c r="CD63" s="699"/>
      <c r="CE63" s="699"/>
      <c r="CF63" s="700">
        <f t="shared" si="1"/>
        <v>1.1287671232876713</v>
      </c>
      <c r="CG63" s="700"/>
      <c r="CH63" s="700"/>
      <c r="CI63" s="700"/>
      <c r="CJ63" s="700"/>
      <c r="CK63" s="700"/>
      <c r="CL63" s="700"/>
      <c r="CM63" s="700"/>
      <c r="CN63" s="700"/>
      <c r="CO63" s="700"/>
      <c r="CP63" s="700"/>
      <c r="CQ63" s="700"/>
      <c r="CR63" s="700"/>
      <c r="CS63" s="700"/>
      <c r="CT63" s="700"/>
      <c r="CU63" s="700"/>
      <c r="CV63" s="700"/>
      <c r="CW63" s="700"/>
      <c r="CX63" s="700"/>
      <c r="CY63" s="700"/>
      <c r="CZ63" s="700"/>
      <c r="DA63" s="700"/>
      <c r="DB63" s="700"/>
      <c r="DC63" s="700"/>
      <c r="DD63" s="700"/>
      <c r="DE63" s="700"/>
      <c r="DF63" s="700"/>
      <c r="DG63" s="700"/>
      <c r="DH63" s="700"/>
      <c r="DI63" s="700"/>
      <c r="DJ63" s="700"/>
      <c r="DK63" s="700"/>
      <c r="DL63" s="700"/>
      <c r="DM63" s="700"/>
      <c r="DN63" s="700"/>
      <c r="DO63" s="700"/>
      <c r="DP63" s="700"/>
      <c r="DQ63" s="700"/>
      <c r="DR63" s="700"/>
      <c r="DS63" s="699">
        <v>20</v>
      </c>
      <c r="DT63" s="699"/>
      <c r="DU63" s="699"/>
      <c r="DV63" s="699"/>
      <c r="DW63" s="699"/>
      <c r="DX63" s="699"/>
      <c r="DY63" s="699"/>
      <c r="DZ63" s="699"/>
      <c r="EA63" s="699"/>
      <c r="EB63" s="699"/>
      <c r="EC63" s="699"/>
      <c r="ED63" s="699"/>
      <c r="EE63" s="699"/>
      <c r="EF63" s="699"/>
      <c r="EG63" s="699"/>
      <c r="EH63" s="699"/>
      <c r="EI63" s="699"/>
      <c r="EJ63" s="699"/>
      <c r="EK63" s="699"/>
      <c r="EL63" s="699"/>
      <c r="EM63" s="699"/>
      <c r="EN63" s="699"/>
      <c r="EO63" s="699"/>
      <c r="EP63" s="699"/>
      <c r="EQ63" s="699"/>
      <c r="ER63" s="699"/>
      <c r="ES63" s="699"/>
      <c r="ET63" s="699"/>
      <c r="EU63" s="699"/>
      <c r="EV63" s="699"/>
      <c r="EW63" s="699"/>
      <c r="EX63" s="699"/>
      <c r="EY63" s="699"/>
      <c r="EZ63" s="699"/>
      <c r="FA63" s="699"/>
      <c r="FB63" s="699"/>
      <c r="FC63" s="699"/>
      <c r="FD63" s="699"/>
      <c r="FE63" s="699"/>
      <c r="FF63" s="700">
        <f>DS63/245</f>
        <v>8.1632653061224483E-2</v>
      </c>
      <c r="FG63" s="700"/>
      <c r="FH63" s="700"/>
      <c r="FI63" s="700"/>
      <c r="FJ63" s="700"/>
      <c r="FK63" s="700"/>
      <c r="FL63" s="700"/>
      <c r="FM63" s="700"/>
      <c r="FN63" s="700"/>
      <c r="FO63" s="700"/>
      <c r="FP63" s="700"/>
      <c r="FQ63" s="700"/>
      <c r="FR63" s="700"/>
      <c r="FS63" s="700"/>
      <c r="FT63" s="700"/>
      <c r="FU63" s="700"/>
      <c r="FV63" s="700"/>
      <c r="FW63" s="700"/>
      <c r="FX63" s="700"/>
      <c r="FY63" s="700"/>
      <c r="FZ63" s="700"/>
      <c r="GA63" s="700"/>
      <c r="GB63" s="700"/>
      <c r="GC63" s="700"/>
      <c r="GD63" s="700"/>
      <c r="GE63" s="700"/>
      <c r="GF63" s="700"/>
      <c r="GG63" s="700"/>
      <c r="GH63" s="700"/>
      <c r="GI63" s="700"/>
      <c r="GJ63" s="700"/>
      <c r="GK63" s="700"/>
      <c r="GL63" s="700"/>
      <c r="GM63" s="700"/>
      <c r="GN63" s="700"/>
      <c r="GO63" s="700"/>
      <c r="GP63" s="700"/>
      <c r="GQ63" s="700"/>
      <c r="GR63" s="700"/>
      <c r="GS63" s="296"/>
      <c r="GT63" s="296"/>
      <c r="GU63" s="296"/>
      <c r="GV63" s="296"/>
      <c r="GW63" s="296"/>
      <c r="GX63" s="296"/>
      <c r="GY63" s="296"/>
      <c r="GZ63" s="296"/>
      <c r="HA63" s="296"/>
      <c r="HB63" s="296"/>
      <c r="HC63" s="296"/>
      <c r="HD63" s="296"/>
      <c r="HE63" s="296"/>
      <c r="HF63" s="296"/>
      <c r="HG63" s="296"/>
      <c r="HH63" s="296"/>
      <c r="HI63" s="296"/>
      <c r="HJ63" s="296"/>
      <c r="HK63" s="296"/>
      <c r="HL63" s="296"/>
      <c r="HM63" s="296"/>
      <c r="HN63" s="296"/>
      <c r="HO63" s="296"/>
      <c r="HP63" s="296"/>
      <c r="HQ63" s="296"/>
      <c r="HR63" s="296"/>
      <c r="HS63" s="296"/>
      <c r="HT63" s="296"/>
      <c r="HU63" s="296"/>
      <c r="HV63" s="296"/>
      <c r="HW63" s="296"/>
      <c r="HX63" s="296"/>
      <c r="HY63" s="296"/>
      <c r="HZ63" s="296"/>
      <c r="IA63" s="296"/>
      <c r="IB63" s="296"/>
      <c r="IC63" s="296"/>
      <c r="ID63" s="296"/>
      <c r="IE63" s="296"/>
      <c r="IF63" s="296"/>
      <c r="IG63" s="296"/>
      <c r="IH63" s="296"/>
      <c r="II63" s="296"/>
      <c r="IJ63" s="296"/>
      <c r="IK63" s="296"/>
      <c r="IL63" s="296"/>
      <c r="IM63" s="296"/>
      <c r="IN63" s="296"/>
      <c r="IO63" s="296"/>
      <c r="IP63" s="296"/>
      <c r="IQ63" s="296"/>
      <c r="IR63" s="296"/>
      <c r="IS63" s="296"/>
      <c r="IT63" s="296"/>
      <c r="IU63" s="296"/>
    </row>
    <row r="64" spans="1:255">
      <c r="A64" s="707"/>
      <c r="B64" s="701" t="s">
        <v>125</v>
      </c>
      <c r="C64" s="705"/>
      <c r="D64" s="705"/>
      <c r="E64" s="705"/>
      <c r="F64" s="706"/>
      <c r="G64" s="704">
        <f t="shared" si="0"/>
        <v>9203</v>
      </c>
      <c r="H64" s="699"/>
      <c r="I64" s="699"/>
      <c r="J64" s="699"/>
      <c r="K64" s="699"/>
      <c r="L64" s="699"/>
      <c r="M64" s="699"/>
      <c r="N64" s="699"/>
      <c r="O64" s="699"/>
      <c r="P64" s="699"/>
      <c r="Q64" s="699"/>
      <c r="R64" s="699"/>
      <c r="S64" s="699"/>
      <c r="T64" s="699"/>
      <c r="U64" s="699"/>
      <c r="V64" s="699"/>
      <c r="W64" s="699"/>
      <c r="X64" s="699"/>
      <c r="Y64" s="699"/>
      <c r="Z64" s="699"/>
      <c r="AA64" s="699"/>
      <c r="AB64" s="699"/>
      <c r="AC64" s="699"/>
      <c r="AD64" s="699"/>
      <c r="AE64" s="699"/>
      <c r="AF64" s="699"/>
      <c r="AG64" s="699"/>
      <c r="AH64" s="699"/>
      <c r="AI64" s="699"/>
      <c r="AJ64" s="699"/>
      <c r="AK64" s="699"/>
      <c r="AL64" s="699"/>
      <c r="AM64" s="699"/>
      <c r="AN64" s="699"/>
      <c r="AO64" s="699"/>
      <c r="AP64" s="699"/>
      <c r="AQ64" s="699"/>
      <c r="AR64" s="699"/>
      <c r="AS64" s="699">
        <v>2532</v>
      </c>
      <c r="AT64" s="699"/>
      <c r="AU64" s="699"/>
      <c r="AV64" s="699"/>
      <c r="AW64" s="699"/>
      <c r="AX64" s="699"/>
      <c r="AY64" s="699"/>
      <c r="AZ64" s="699"/>
      <c r="BA64" s="699"/>
      <c r="BB64" s="699"/>
      <c r="BC64" s="699"/>
      <c r="BD64" s="699"/>
      <c r="BE64" s="699"/>
      <c r="BF64" s="699"/>
      <c r="BG64" s="699"/>
      <c r="BH64" s="699"/>
      <c r="BI64" s="699"/>
      <c r="BJ64" s="699"/>
      <c r="BK64" s="699"/>
      <c r="BL64" s="699"/>
      <c r="BM64" s="699"/>
      <c r="BN64" s="699"/>
      <c r="BO64" s="699"/>
      <c r="BP64" s="699"/>
      <c r="BQ64" s="699"/>
      <c r="BR64" s="699"/>
      <c r="BS64" s="699"/>
      <c r="BT64" s="699"/>
      <c r="BU64" s="699"/>
      <c r="BV64" s="699"/>
      <c r="BW64" s="699"/>
      <c r="BX64" s="699"/>
      <c r="BY64" s="699"/>
      <c r="BZ64" s="699"/>
      <c r="CA64" s="699"/>
      <c r="CB64" s="699"/>
      <c r="CC64" s="699"/>
      <c r="CD64" s="699"/>
      <c r="CE64" s="699"/>
      <c r="CF64" s="700">
        <f t="shared" si="1"/>
        <v>6.9369863013698634</v>
      </c>
      <c r="CG64" s="700"/>
      <c r="CH64" s="700"/>
      <c r="CI64" s="700"/>
      <c r="CJ64" s="700"/>
      <c r="CK64" s="700"/>
      <c r="CL64" s="700"/>
      <c r="CM64" s="700"/>
      <c r="CN64" s="700"/>
      <c r="CO64" s="700"/>
      <c r="CP64" s="700"/>
      <c r="CQ64" s="700"/>
      <c r="CR64" s="700"/>
      <c r="CS64" s="700"/>
      <c r="CT64" s="700"/>
      <c r="CU64" s="700"/>
      <c r="CV64" s="700"/>
      <c r="CW64" s="700"/>
      <c r="CX64" s="700"/>
      <c r="CY64" s="700"/>
      <c r="CZ64" s="700"/>
      <c r="DA64" s="700"/>
      <c r="DB64" s="700"/>
      <c r="DC64" s="700"/>
      <c r="DD64" s="700"/>
      <c r="DE64" s="700"/>
      <c r="DF64" s="700"/>
      <c r="DG64" s="700"/>
      <c r="DH64" s="700"/>
      <c r="DI64" s="700"/>
      <c r="DJ64" s="700"/>
      <c r="DK64" s="700"/>
      <c r="DL64" s="700"/>
      <c r="DM64" s="700"/>
      <c r="DN64" s="700"/>
      <c r="DO64" s="700"/>
      <c r="DP64" s="700"/>
      <c r="DQ64" s="700"/>
      <c r="DR64" s="700"/>
      <c r="DS64" s="699">
        <f>6335+336</f>
        <v>6671</v>
      </c>
      <c r="DT64" s="699"/>
      <c r="DU64" s="699"/>
      <c r="DV64" s="699"/>
      <c r="DW64" s="699"/>
      <c r="DX64" s="699"/>
      <c r="DY64" s="699"/>
      <c r="DZ64" s="699"/>
      <c r="EA64" s="699"/>
      <c r="EB64" s="699"/>
      <c r="EC64" s="699"/>
      <c r="ED64" s="699"/>
      <c r="EE64" s="699"/>
      <c r="EF64" s="699"/>
      <c r="EG64" s="699"/>
      <c r="EH64" s="699"/>
      <c r="EI64" s="699"/>
      <c r="EJ64" s="699"/>
      <c r="EK64" s="699"/>
      <c r="EL64" s="699"/>
      <c r="EM64" s="699"/>
      <c r="EN64" s="699"/>
      <c r="EO64" s="699"/>
      <c r="EP64" s="699"/>
      <c r="EQ64" s="699"/>
      <c r="ER64" s="699"/>
      <c r="ES64" s="699"/>
      <c r="ET64" s="699"/>
      <c r="EU64" s="699"/>
      <c r="EV64" s="699"/>
      <c r="EW64" s="699"/>
      <c r="EX64" s="699"/>
      <c r="EY64" s="699"/>
      <c r="EZ64" s="699"/>
      <c r="FA64" s="699"/>
      <c r="FB64" s="699"/>
      <c r="FC64" s="699"/>
      <c r="FD64" s="699"/>
      <c r="FE64" s="699"/>
      <c r="FF64" s="700">
        <f>DS64/245</f>
        <v>27.228571428571428</v>
      </c>
      <c r="FG64" s="700"/>
      <c r="FH64" s="700"/>
      <c r="FI64" s="700"/>
      <c r="FJ64" s="700"/>
      <c r="FK64" s="700"/>
      <c r="FL64" s="700"/>
      <c r="FM64" s="700"/>
      <c r="FN64" s="700"/>
      <c r="FO64" s="700"/>
      <c r="FP64" s="700"/>
      <c r="FQ64" s="700"/>
      <c r="FR64" s="700"/>
      <c r="FS64" s="700"/>
      <c r="FT64" s="700"/>
      <c r="FU64" s="700"/>
      <c r="FV64" s="700"/>
      <c r="FW64" s="700"/>
      <c r="FX64" s="700"/>
      <c r="FY64" s="700"/>
      <c r="FZ64" s="700"/>
      <c r="GA64" s="700"/>
      <c r="GB64" s="700"/>
      <c r="GC64" s="700"/>
      <c r="GD64" s="700"/>
      <c r="GE64" s="700"/>
      <c r="GF64" s="700"/>
      <c r="GG64" s="700"/>
      <c r="GH64" s="700"/>
      <c r="GI64" s="700"/>
      <c r="GJ64" s="700"/>
      <c r="GK64" s="700"/>
      <c r="GL64" s="700"/>
      <c r="GM64" s="700"/>
      <c r="GN64" s="700"/>
      <c r="GO64" s="700"/>
      <c r="GP64" s="700"/>
      <c r="GQ64" s="700"/>
      <c r="GR64" s="700"/>
      <c r="GS64" s="296"/>
      <c r="GT64" s="296"/>
      <c r="GU64" s="296"/>
      <c r="GV64" s="296"/>
      <c r="GW64" s="296"/>
      <c r="GX64" s="296"/>
      <c r="GY64" s="296"/>
      <c r="GZ64" s="296"/>
      <c r="HA64" s="296"/>
      <c r="HB64" s="296"/>
      <c r="HC64" s="296"/>
      <c r="HD64" s="296"/>
      <c r="HE64" s="296"/>
      <c r="HF64" s="296"/>
      <c r="HG64" s="296"/>
      <c r="HH64" s="296"/>
      <c r="HI64" s="296"/>
      <c r="HJ64" s="296"/>
      <c r="HK64" s="296"/>
      <c r="HL64" s="296"/>
      <c r="HM64" s="296"/>
      <c r="HN64" s="296"/>
      <c r="HO64" s="296"/>
      <c r="HP64" s="296"/>
      <c r="HQ64" s="296"/>
      <c r="HR64" s="296"/>
      <c r="HS64" s="296"/>
      <c r="HT64" s="296"/>
      <c r="HU64" s="296"/>
      <c r="HV64" s="296"/>
      <c r="HW64" s="296"/>
      <c r="HX64" s="296"/>
      <c r="HY64" s="296"/>
      <c r="HZ64" s="296"/>
      <c r="IA64" s="296"/>
      <c r="IB64" s="296"/>
      <c r="IC64" s="296"/>
      <c r="ID64" s="296"/>
      <c r="IE64" s="296"/>
      <c r="IF64" s="296"/>
      <c r="IG64" s="296"/>
      <c r="IH64" s="296"/>
      <c r="II64" s="296"/>
      <c r="IJ64" s="296"/>
      <c r="IK64" s="296"/>
      <c r="IL64" s="296"/>
      <c r="IM64" s="296"/>
      <c r="IN64" s="296"/>
      <c r="IO64" s="296"/>
      <c r="IP64" s="296"/>
      <c r="IQ64" s="296"/>
      <c r="IR64" s="296"/>
      <c r="IS64" s="296"/>
      <c r="IT64" s="296"/>
      <c r="IU64" s="296"/>
    </row>
    <row r="65" spans="1:255">
      <c r="A65" s="707"/>
      <c r="B65" s="701" t="s">
        <v>126</v>
      </c>
      <c r="C65" s="702"/>
      <c r="D65" s="702"/>
      <c r="E65" s="702"/>
      <c r="F65" s="703"/>
      <c r="G65" s="704">
        <f t="shared" si="0"/>
        <v>4057</v>
      </c>
      <c r="H65" s="699"/>
      <c r="I65" s="699"/>
      <c r="J65" s="699"/>
      <c r="K65" s="699"/>
      <c r="L65" s="699"/>
      <c r="M65" s="699"/>
      <c r="N65" s="699"/>
      <c r="O65" s="699"/>
      <c r="P65" s="699"/>
      <c r="Q65" s="699"/>
      <c r="R65" s="699"/>
      <c r="S65" s="699"/>
      <c r="T65" s="699"/>
      <c r="U65" s="699"/>
      <c r="V65" s="699"/>
      <c r="W65" s="699"/>
      <c r="X65" s="699"/>
      <c r="Y65" s="699"/>
      <c r="Z65" s="699"/>
      <c r="AA65" s="699"/>
      <c r="AB65" s="699"/>
      <c r="AC65" s="699"/>
      <c r="AD65" s="699"/>
      <c r="AE65" s="699"/>
      <c r="AF65" s="699"/>
      <c r="AG65" s="699"/>
      <c r="AH65" s="699"/>
      <c r="AI65" s="699"/>
      <c r="AJ65" s="699"/>
      <c r="AK65" s="699"/>
      <c r="AL65" s="699"/>
      <c r="AM65" s="699"/>
      <c r="AN65" s="699"/>
      <c r="AO65" s="699"/>
      <c r="AP65" s="699"/>
      <c r="AQ65" s="699"/>
      <c r="AR65" s="699"/>
      <c r="AS65" s="699">
        <v>1147</v>
      </c>
      <c r="AT65" s="699"/>
      <c r="AU65" s="699"/>
      <c r="AV65" s="699"/>
      <c r="AW65" s="699"/>
      <c r="AX65" s="699"/>
      <c r="AY65" s="699"/>
      <c r="AZ65" s="699"/>
      <c r="BA65" s="699"/>
      <c r="BB65" s="699"/>
      <c r="BC65" s="699"/>
      <c r="BD65" s="699"/>
      <c r="BE65" s="699"/>
      <c r="BF65" s="699"/>
      <c r="BG65" s="699"/>
      <c r="BH65" s="699"/>
      <c r="BI65" s="699"/>
      <c r="BJ65" s="699"/>
      <c r="BK65" s="699"/>
      <c r="BL65" s="699"/>
      <c r="BM65" s="699"/>
      <c r="BN65" s="699"/>
      <c r="BO65" s="699"/>
      <c r="BP65" s="699"/>
      <c r="BQ65" s="699"/>
      <c r="BR65" s="699"/>
      <c r="BS65" s="699"/>
      <c r="BT65" s="699"/>
      <c r="BU65" s="699"/>
      <c r="BV65" s="699"/>
      <c r="BW65" s="699"/>
      <c r="BX65" s="699"/>
      <c r="BY65" s="699"/>
      <c r="BZ65" s="699"/>
      <c r="CA65" s="699"/>
      <c r="CB65" s="699"/>
      <c r="CC65" s="699"/>
      <c r="CD65" s="699"/>
      <c r="CE65" s="699"/>
      <c r="CF65" s="700">
        <f t="shared" si="1"/>
        <v>3.1424657534246574</v>
      </c>
      <c r="CG65" s="700"/>
      <c r="CH65" s="700"/>
      <c r="CI65" s="700"/>
      <c r="CJ65" s="700"/>
      <c r="CK65" s="700"/>
      <c r="CL65" s="700"/>
      <c r="CM65" s="700"/>
      <c r="CN65" s="700"/>
      <c r="CO65" s="700"/>
      <c r="CP65" s="700"/>
      <c r="CQ65" s="700"/>
      <c r="CR65" s="700"/>
      <c r="CS65" s="700"/>
      <c r="CT65" s="700"/>
      <c r="CU65" s="700"/>
      <c r="CV65" s="700"/>
      <c r="CW65" s="700"/>
      <c r="CX65" s="700"/>
      <c r="CY65" s="700"/>
      <c r="CZ65" s="700"/>
      <c r="DA65" s="700"/>
      <c r="DB65" s="700"/>
      <c r="DC65" s="700"/>
      <c r="DD65" s="700"/>
      <c r="DE65" s="700"/>
      <c r="DF65" s="700"/>
      <c r="DG65" s="700"/>
      <c r="DH65" s="700"/>
      <c r="DI65" s="700"/>
      <c r="DJ65" s="700"/>
      <c r="DK65" s="700"/>
      <c r="DL65" s="700"/>
      <c r="DM65" s="700"/>
      <c r="DN65" s="700"/>
      <c r="DO65" s="700"/>
      <c r="DP65" s="700"/>
      <c r="DQ65" s="700"/>
      <c r="DR65" s="700"/>
      <c r="DS65" s="699">
        <f>2766+144</f>
        <v>2910</v>
      </c>
      <c r="DT65" s="699"/>
      <c r="DU65" s="699"/>
      <c r="DV65" s="699"/>
      <c r="DW65" s="699"/>
      <c r="DX65" s="699"/>
      <c r="DY65" s="699"/>
      <c r="DZ65" s="699"/>
      <c r="EA65" s="699"/>
      <c r="EB65" s="699"/>
      <c r="EC65" s="699"/>
      <c r="ED65" s="699"/>
      <c r="EE65" s="699"/>
      <c r="EF65" s="699"/>
      <c r="EG65" s="699"/>
      <c r="EH65" s="699"/>
      <c r="EI65" s="699"/>
      <c r="EJ65" s="699"/>
      <c r="EK65" s="699"/>
      <c r="EL65" s="699"/>
      <c r="EM65" s="699"/>
      <c r="EN65" s="699"/>
      <c r="EO65" s="699"/>
      <c r="EP65" s="699"/>
      <c r="EQ65" s="699"/>
      <c r="ER65" s="699"/>
      <c r="ES65" s="699"/>
      <c r="ET65" s="699"/>
      <c r="EU65" s="699"/>
      <c r="EV65" s="699"/>
      <c r="EW65" s="699"/>
      <c r="EX65" s="699"/>
      <c r="EY65" s="699"/>
      <c r="EZ65" s="699"/>
      <c r="FA65" s="699"/>
      <c r="FB65" s="699"/>
      <c r="FC65" s="699"/>
      <c r="FD65" s="699"/>
      <c r="FE65" s="699"/>
      <c r="FF65" s="700">
        <f>DS65/245</f>
        <v>11.877551020408163</v>
      </c>
      <c r="FG65" s="700"/>
      <c r="FH65" s="700"/>
      <c r="FI65" s="700"/>
      <c r="FJ65" s="700"/>
      <c r="FK65" s="700"/>
      <c r="FL65" s="700"/>
      <c r="FM65" s="700"/>
      <c r="FN65" s="700"/>
      <c r="FO65" s="700"/>
      <c r="FP65" s="700"/>
      <c r="FQ65" s="700"/>
      <c r="FR65" s="700"/>
      <c r="FS65" s="700"/>
      <c r="FT65" s="700"/>
      <c r="FU65" s="700"/>
      <c r="FV65" s="700"/>
      <c r="FW65" s="700"/>
      <c r="FX65" s="700"/>
      <c r="FY65" s="700"/>
      <c r="FZ65" s="700"/>
      <c r="GA65" s="700"/>
      <c r="GB65" s="700"/>
      <c r="GC65" s="700"/>
      <c r="GD65" s="700"/>
      <c r="GE65" s="700"/>
      <c r="GF65" s="700"/>
      <c r="GG65" s="700"/>
      <c r="GH65" s="700"/>
      <c r="GI65" s="700"/>
      <c r="GJ65" s="700"/>
      <c r="GK65" s="700"/>
      <c r="GL65" s="700"/>
      <c r="GM65" s="700"/>
      <c r="GN65" s="700"/>
      <c r="GO65" s="700"/>
      <c r="GP65" s="700"/>
      <c r="GQ65" s="700"/>
      <c r="GR65" s="700"/>
      <c r="GS65" s="296"/>
      <c r="GT65" s="296"/>
      <c r="GU65" s="296"/>
      <c r="GV65" s="296"/>
      <c r="GW65" s="296"/>
      <c r="GX65" s="296"/>
      <c r="GY65" s="296"/>
      <c r="GZ65" s="296"/>
      <c r="HA65" s="296"/>
      <c r="HB65" s="296"/>
      <c r="HC65" s="296"/>
      <c r="HD65" s="296"/>
      <c r="HE65" s="296"/>
      <c r="HF65" s="296"/>
      <c r="HG65" s="296"/>
      <c r="HH65" s="296"/>
      <c r="HI65" s="296"/>
      <c r="HJ65" s="296"/>
      <c r="HK65" s="296"/>
      <c r="HL65" s="296"/>
      <c r="HM65" s="296"/>
      <c r="HN65" s="296"/>
      <c r="HO65" s="296"/>
      <c r="HP65" s="296"/>
      <c r="HQ65" s="296"/>
      <c r="HR65" s="296"/>
      <c r="HS65" s="296"/>
      <c r="HT65" s="296"/>
      <c r="HU65" s="296"/>
      <c r="HV65" s="296"/>
      <c r="HW65" s="296"/>
      <c r="HX65" s="296"/>
      <c r="HY65" s="296"/>
      <c r="HZ65" s="296"/>
      <c r="IA65" s="296"/>
      <c r="IB65" s="296"/>
      <c r="IC65" s="296"/>
      <c r="ID65" s="296"/>
      <c r="IE65" s="296"/>
      <c r="IF65" s="296"/>
      <c r="IG65" s="296"/>
      <c r="IH65" s="296"/>
      <c r="II65" s="296"/>
      <c r="IJ65" s="296"/>
      <c r="IK65" s="296"/>
      <c r="IL65" s="296"/>
      <c r="IM65" s="296"/>
      <c r="IN65" s="296"/>
      <c r="IO65" s="296"/>
      <c r="IP65" s="296"/>
      <c r="IQ65" s="296"/>
      <c r="IR65" s="296"/>
      <c r="IS65" s="296"/>
      <c r="IT65" s="296"/>
      <c r="IU65" s="296"/>
    </row>
    <row r="66" spans="1:255" ht="18" thickBot="1">
      <c r="A66" s="708"/>
      <c r="B66" s="693" t="s">
        <v>127</v>
      </c>
      <c r="C66" s="694"/>
      <c r="D66" s="694"/>
      <c r="E66" s="694"/>
      <c r="F66" s="695"/>
      <c r="G66" s="696">
        <f t="shared" si="0"/>
        <v>517</v>
      </c>
      <c r="H66" s="697"/>
      <c r="I66" s="697"/>
      <c r="J66" s="697"/>
      <c r="K66" s="697"/>
      <c r="L66" s="697"/>
      <c r="M66" s="697"/>
      <c r="N66" s="697"/>
      <c r="O66" s="697"/>
      <c r="P66" s="697"/>
      <c r="Q66" s="697"/>
      <c r="R66" s="697"/>
      <c r="S66" s="697"/>
      <c r="T66" s="697"/>
      <c r="U66" s="697"/>
      <c r="V66" s="697"/>
      <c r="W66" s="697"/>
      <c r="X66" s="697"/>
      <c r="Y66" s="697"/>
      <c r="Z66" s="697"/>
      <c r="AA66" s="697"/>
      <c r="AB66" s="697"/>
      <c r="AC66" s="697"/>
      <c r="AD66" s="697"/>
      <c r="AE66" s="697"/>
      <c r="AF66" s="697"/>
      <c r="AG66" s="697"/>
      <c r="AH66" s="697"/>
      <c r="AI66" s="697"/>
      <c r="AJ66" s="697"/>
      <c r="AK66" s="697"/>
      <c r="AL66" s="697"/>
      <c r="AM66" s="697"/>
      <c r="AN66" s="697"/>
      <c r="AO66" s="697"/>
      <c r="AP66" s="697"/>
      <c r="AQ66" s="697"/>
      <c r="AR66" s="697"/>
      <c r="AS66" s="697">
        <v>517</v>
      </c>
      <c r="AT66" s="697"/>
      <c r="AU66" s="697"/>
      <c r="AV66" s="697"/>
      <c r="AW66" s="697"/>
      <c r="AX66" s="697"/>
      <c r="AY66" s="697"/>
      <c r="AZ66" s="697"/>
      <c r="BA66" s="697"/>
      <c r="BB66" s="697"/>
      <c r="BC66" s="697"/>
      <c r="BD66" s="697"/>
      <c r="BE66" s="697"/>
      <c r="BF66" s="697"/>
      <c r="BG66" s="697"/>
      <c r="BH66" s="697"/>
      <c r="BI66" s="697"/>
      <c r="BJ66" s="697"/>
      <c r="BK66" s="697"/>
      <c r="BL66" s="697"/>
      <c r="BM66" s="697"/>
      <c r="BN66" s="697"/>
      <c r="BO66" s="697"/>
      <c r="BP66" s="697"/>
      <c r="BQ66" s="697"/>
      <c r="BR66" s="697"/>
      <c r="BS66" s="697"/>
      <c r="BT66" s="697"/>
      <c r="BU66" s="697"/>
      <c r="BV66" s="697"/>
      <c r="BW66" s="697"/>
      <c r="BX66" s="697"/>
      <c r="BY66" s="697"/>
      <c r="BZ66" s="697"/>
      <c r="CA66" s="697"/>
      <c r="CB66" s="697"/>
      <c r="CC66" s="697"/>
      <c r="CD66" s="697"/>
      <c r="CE66" s="697"/>
      <c r="CF66" s="698">
        <f t="shared" si="1"/>
        <v>1.4164383561643836</v>
      </c>
      <c r="CG66" s="698"/>
      <c r="CH66" s="698"/>
      <c r="CI66" s="698"/>
      <c r="CJ66" s="698"/>
      <c r="CK66" s="698"/>
      <c r="CL66" s="698"/>
      <c r="CM66" s="698"/>
      <c r="CN66" s="698"/>
      <c r="CO66" s="698"/>
      <c r="CP66" s="698"/>
      <c r="CQ66" s="698"/>
      <c r="CR66" s="698"/>
      <c r="CS66" s="698"/>
      <c r="CT66" s="698"/>
      <c r="CU66" s="698"/>
      <c r="CV66" s="698"/>
      <c r="CW66" s="698"/>
      <c r="CX66" s="698"/>
      <c r="CY66" s="698"/>
      <c r="CZ66" s="698"/>
      <c r="DA66" s="698"/>
      <c r="DB66" s="698"/>
      <c r="DC66" s="698"/>
      <c r="DD66" s="698"/>
      <c r="DE66" s="698"/>
      <c r="DF66" s="698"/>
      <c r="DG66" s="698"/>
      <c r="DH66" s="698"/>
      <c r="DI66" s="698"/>
      <c r="DJ66" s="698"/>
      <c r="DK66" s="698"/>
      <c r="DL66" s="698"/>
      <c r="DM66" s="698"/>
      <c r="DN66" s="698"/>
      <c r="DO66" s="698"/>
      <c r="DP66" s="698"/>
      <c r="DQ66" s="698"/>
      <c r="DR66" s="698"/>
      <c r="DS66" s="697" t="s">
        <v>315</v>
      </c>
      <c r="DT66" s="697"/>
      <c r="DU66" s="697"/>
      <c r="DV66" s="697"/>
      <c r="DW66" s="697"/>
      <c r="DX66" s="697"/>
      <c r="DY66" s="697"/>
      <c r="DZ66" s="697"/>
      <c r="EA66" s="697"/>
      <c r="EB66" s="697"/>
      <c r="EC66" s="697"/>
      <c r="ED66" s="697"/>
      <c r="EE66" s="697"/>
      <c r="EF66" s="697"/>
      <c r="EG66" s="697"/>
      <c r="EH66" s="697"/>
      <c r="EI66" s="697"/>
      <c r="EJ66" s="697"/>
      <c r="EK66" s="697"/>
      <c r="EL66" s="697"/>
      <c r="EM66" s="697"/>
      <c r="EN66" s="697"/>
      <c r="EO66" s="697"/>
      <c r="EP66" s="697"/>
      <c r="EQ66" s="697"/>
      <c r="ER66" s="697"/>
      <c r="ES66" s="697"/>
      <c r="ET66" s="697"/>
      <c r="EU66" s="697"/>
      <c r="EV66" s="697"/>
      <c r="EW66" s="697"/>
      <c r="EX66" s="697"/>
      <c r="EY66" s="697"/>
      <c r="EZ66" s="697"/>
      <c r="FA66" s="697"/>
      <c r="FB66" s="697"/>
      <c r="FC66" s="697"/>
      <c r="FD66" s="697"/>
      <c r="FE66" s="697"/>
      <c r="FF66" s="697" t="s">
        <v>112</v>
      </c>
      <c r="FG66" s="697"/>
      <c r="FH66" s="697"/>
      <c r="FI66" s="697"/>
      <c r="FJ66" s="697"/>
      <c r="FK66" s="697"/>
      <c r="FL66" s="697"/>
      <c r="FM66" s="697"/>
      <c r="FN66" s="697"/>
      <c r="FO66" s="697"/>
      <c r="FP66" s="697"/>
      <c r="FQ66" s="697"/>
      <c r="FR66" s="697"/>
      <c r="FS66" s="697"/>
      <c r="FT66" s="697"/>
      <c r="FU66" s="697"/>
      <c r="FV66" s="697"/>
      <c r="FW66" s="697"/>
      <c r="FX66" s="697"/>
      <c r="FY66" s="697"/>
      <c r="FZ66" s="697"/>
      <c r="GA66" s="697"/>
      <c r="GB66" s="697"/>
      <c r="GC66" s="697"/>
      <c r="GD66" s="697"/>
      <c r="GE66" s="697"/>
      <c r="GF66" s="697"/>
      <c r="GG66" s="697"/>
      <c r="GH66" s="697"/>
      <c r="GI66" s="697"/>
      <c r="GJ66" s="697"/>
      <c r="GK66" s="697"/>
      <c r="GL66" s="697"/>
      <c r="GM66" s="697"/>
      <c r="GN66" s="697"/>
      <c r="GO66" s="697"/>
      <c r="GP66" s="697"/>
      <c r="GQ66" s="697"/>
      <c r="GR66" s="697"/>
      <c r="GS66" s="296"/>
      <c r="GT66" s="296"/>
      <c r="GU66" s="296"/>
      <c r="GV66" s="296"/>
      <c r="GW66" s="296"/>
      <c r="GX66" s="296"/>
      <c r="GY66" s="296"/>
      <c r="GZ66" s="296"/>
      <c r="HA66" s="296"/>
      <c r="HB66" s="296"/>
      <c r="HC66" s="296"/>
      <c r="HD66" s="296"/>
      <c r="HE66" s="296"/>
      <c r="HF66" s="296"/>
      <c r="HG66" s="296"/>
      <c r="HH66" s="296"/>
      <c r="HI66" s="296"/>
      <c r="HJ66" s="296"/>
      <c r="HK66" s="296"/>
      <c r="HL66" s="296"/>
      <c r="HM66" s="296"/>
      <c r="HN66" s="296"/>
      <c r="HO66" s="296"/>
      <c r="HP66" s="296"/>
      <c r="HQ66" s="296"/>
      <c r="HR66" s="296"/>
      <c r="HS66" s="296"/>
      <c r="HT66" s="296"/>
      <c r="HU66" s="296"/>
      <c r="HV66" s="296"/>
      <c r="HW66" s="296"/>
      <c r="HX66" s="296"/>
      <c r="HY66" s="296"/>
      <c r="HZ66" s="296"/>
      <c r="IA66" s="296"/>
      <c r="IB66" s="296"/>
      <c r="IC66" s="296"/>
      <c r="ID66" s="296"/>
      <c r="IE66" s="296"/>
      <c r="IF66" s="296"/>
      <c r="IG66" s="296"/>
      <c r="IH66" s="296"/>
      <c r="II66" s="296"/>
      <c r="IJ66" s="296"/>
      <c r="IK66" s="296"/>
      <c r="IL66" s="296"/>
      <c r="IM66" s="296"/>
      <c r="IN66" s="296"/>
      <c r="IO66" s="296"/>
      <c r="IP66" s="296"/>
      <c r="IQ66" s="296"/>
      <c r="IR66" s="296"/>
      <c r="IS66" s="296"/>
      <c r="IT66" s="296"/>
      <c r="IU66" s="296"/>
    </row>
    <row r="67" spans="1:255" ht="15.75" customHeight="1">
      <c r="A67" s="353"/>
      <c r="B67" s="692" t="s">
        <v>249</v>
      </c>
      <c r="C67" s="692"/>
      <c r="D67" s="692"/>
      <c r="E67" s="692"/>
      <c r="F67" s="692"/>
      <c r="G67" s="692"/>
      <c r="H67" s="692"/>
      <c r="I67" s="692"/>
      <c r="J67" s="692"/>
      <c r="K67" s="692"/>
      <c r="L67" s="692"/>
      <c r="M67" s="692"/>
      <c r="N67" s="692"/>
      <c r="O67" s="692"/>
      <c r="P67" s="692"/>
      <c r="Q67" s="692"/>
      <c r="R67" s="692"/>
      <c r="S67" s="692"/>
      <c r="T67" s="692"/>
      <c r="U67" s="692"/>
      <c r="V67" s="692"/>
      <c r="W67" s="692"/>
      <c r="X67" s="692"/>
      <c r="Y67" s="692"/>
      <c r="Z67" s="692"/>
      <c r="AA67" s="692"/>
      <c r="AB67" s="692"/>
      <c r="AC67" s="692"/>
      <c r="AD67" s="692"/>
      <c r="AE67" s="692"/>
      <c r="AF67" s="692"/>
      <c r="AG67" s="692"/>
      <c r="AH67" s="692"/>
      <c r="AI67" s="692"/>
      <c r="AJ67" s="692"/>
      <c r="AK67" s="692"/>
      <c r="AL67" s="692"/>
      <c r="AM67" s="692"/>
      <c r="AN67" s="692"/>
      <c r="AO67" s="692"/>
      <c r="AP67" s="692"/>
      <c r="AQ67" s="692"/>
      <c r="AR67" s="692"/>
      <c r="AS67" s="692"/>
      <c r="AT67" s="692"/>
      <c r="AU67" s="692"/>
      <c r="AV67" s="692"/>
      <c r="AW67" s="692"/>
      <c r="AX67" s="692"/>
      <c r="AY67" s="692"/>
      <c r="AZ67" s="692"/>
      <c r="BA67" s="692"/>
      <c r="BB67" s="692"/>
      <c r="BC67" s="692"/>
      <c r="BD67" s="692"/>
      <c r="BE67" s="692"/>
      <c r="BF67" s="692"/>
      <c r="BG67" s="692"/>
      <c r="BH67" s="692"/>
      <c r="BI67" s="692"/>
      <c r="BJ67" s="692"/>
      <c r="BK67" s="692"/>
      <c r="BL67" s="692"/>
      <c r="BM67" s="692"/>
      <c r="BN67" s="692"/>
      <c r="BO67" s="692"/>
      <c r="BP67" s="692"/>
      <c r="BQ67" s="692"/>
      <c r="BR67" s="692"/>
      <c r="BS67" s="692"/>
      <c r="BT67" s="692"/>
      <c r="BU67" s="692"/>
      <c r="BV67" s="692"/>
      <c r="BW67" s="692"/>
      <c r="BX67" s="692"/>
      <c r="BY67" s="692"/>
      <c r="BZ67" s="692"/>
      <c r="CA67" s="692"/>
      <c r="CB67" s="692"/>
      <c r="CC67" s="692"/>
      <c r="CD67" s="692"/>
      <c r="CE67" s="692"/>
      <c r="CF67" s="692"/>
      <c r="CG67" s="692"/>
      <c r="CH67" s="692"/>
      <c r="CI67" s="692"/>
      <c r="CJ67" s="692"/>
      <c r="CK67" s="692"/>
      <c r="CL67" s="692"/>
      <c r="CM67" s="692"/>
      <c r="CN67" s="692"/>
      <c r="CO67" s="692"/>
      <c r="CP67" s="692"/>
      <c r="CQ67" s="692"/>
      <c r="CR67" s="692"/>
      <c r="CS67" s="692"/>
      <c r="CT67" s="692"/>
      <c r="CU67" s="692"/>
      <c r="CV67" s="692"/>
      <c r="CW67" s="692"/>
      <c r="CX67" s="692"/>
      <c r="CY67" s="692"/>
      <c r="CZ67" s="692"/>
      <c r="DA67" s="692"/>
      <c r="DB67" s="692"/>
      <c r="DC67" s="692"/>
      <c r="DD67" s="692"/>
      <c r="DE67" s="692"/>
      <c r="DF67" s="692"/>
      <c r="DG67" s="692"/>
      <c r="DH67" s="692"/>
      <c r="DI67" s="692"/>
      <c r="DJ67" s="692"/>
      <c r="DK67" s="692"/>
      <c r="DL67" s="692"/>
      <c r="DM67" s="692"/>
      <c r="DN67" s="692"/>
      <c r="DO67" s="692"/>
      <c r="DP67" s="692"/>
      <c r="DQ67" s="692"/>
      <c r="DR67" s="692"/>
      <c r="DS67" s="692"/>
      <c r="DT67" s="692"/>
      <c r="DU67" s="692"/>
      <c r="DV67" s="692"/>
      <c r="DW67" s="692"/>
      <c r="DX67" s="692"/>
      <c r="DY67" s="692"/>
      <c r="DZ67" s="692"/>
      <c r="EA67" s="692"/>
      <c r="EB67" s="692"/>
      <c r="EC67" s="692"/>
      <c r="ED67" s="692"/>
      <c r="EE67" s="692"/>
      <c r="EF67" s="576" t="s">
        <v>248</v>
      </c>
      <c r="EG67" s="576"/>
      <c r="EH67" s="576"/>
      <c r="EI67" s="576"/>
      <c r="EJ67" s="576"/>
      <c r="EK67" s="576"/>
      <c r="EL67" s="576"/>
      <c r="EM67" s="576"/>
      <c r="EN67" s="576"/>
      <c r="EO67" s="576"/>
      <c r="EP67" s="576"/>
      <c r="EQ67" s="576"/>
      <c r="ER67" s="576"/>
      <c r="ES67" s="576"/>
      <c r="ET67" s="576"/>
      <c r="EU67" s="576"/>
      <c r="EV67" s="576"/>
      <c r="EW67" s="576"/>
      <c r="EX67" s="576"/>
      <c r="EY67" s="576"/>
      <c r="EZ67" s="576"/>
      <c r="FA67" s="576"/>
      <c r="FB67" s="576"/>
      <c r="FC67" s="576"/>
      <c r="FD67" s="576"/>
      <c r="FE67" s="576"/>
      <c r="FF67" s="576"/>
      <c r="FG67" s="576"/>
      <c r="FH67" s="576"/>
      <c r="FI67" s="576"/>
      <c r="FJ67" s="576"/>
      <c r="FK67" s="576"/>
      <c r="FL67" s="576"/>
      <c r="FM67" s="576"/>
      <c r="FN67" s="576"/>
      <c r="FO67" s="576"/>
      <c r="FP67" s="576"/>
      <c r="FQ67" s="576"/>
      <c r="FR67" s="576"/>
      <c r="FS67" s="576"/>
      <c r="FT67" s="576"/>
      <c r="FU67" s="576"/>
      <c r="FV67" s="576"/>
      <c r="FW67" s="576"/>
      <c r="FX67" s="576"/>
      <c r="FY67" s="576"/>
      <c r="FZ67" s="576"/>
      <c r="GA67" s="576"/>
      <c r="GB67" s="576"/>
      <c r="GC67" s="576"/>
      <c r="GD67" s="576"/>
      <c r="GE67" s="576"/>
      <c r="GF67" s="576"/>
      <c r="GG67" s="576"/>
      <c r="GH67" s="576"/>
      <c r="GI67" s="576"/>
      <c r="GJ67" s="576"/>
      <c r="GK67" s="576"/>
      <c r="GL67" s="576"/>
      <c r="GM67" s="576"/>
      <c r="GN67" s="576"/>
      <c r="GO67" s="576"/>
      <c r="GP67" s="576"/>
      <c r="GQ67" s="576"/>
      <c r="GR67" s="576"/>
      <c r="GS67" s="9"/>
      <c r="GT67" s="9"/>
      <c r="GU67" s="9"/>
      <c r="GV67" s="9"/>
      <c r="GW67" s="9"/>
      <c r="GX67" s="9"/>
      <c r="GY67" s="9"/>
      <c r="GZ67" s="9"/>
      <c r="HA67" s="9"/>
      <c r="HB67" s="9"/>
      <c r="HC67" s="9"/>
      <c r="HD67" s="9"/>
      <c r="HE67" s="9"/>
      <c r="HF67" s="9"/>
      <c r="HG67" s="9"/>
      <c r="HH67" s="9"/>
      <c r="HI67" s="9"/>
      <c r="HJ67" s="9"/>
      <c r="HK67" s="9"/>
      <c r="HL67" s="9"/>
      <c r="HM67" s="9"/>
      <c r="HN67" s="9"/>
      <c r="HO67" s="9"/>
      <c r="HP67" s="9"/>
      <c r="HQ67" s="9"/>
      <c r="HR67" s="9"/>
      <c r="HS67" s="9"/>
      <c r="HT67" s="9"/>
      <c r="HU67" s="9"/>
      <c r="HV67" s="9"/>
      <c r="HW67" s="9"/>
      <c r="HX67" s="9"/>
      <c r="HY67" s="9"/>
    </row>
  </sheetData>
  <mergeCells count="503">
    <mergeCell ref="A1:BW1"/>
    <mergeCell ref="FO1:HJ1"/>
    <mergeCell ref="A2:B2"/>
    <mergeCell ref="C2:T2"/>
    <mergeCell ref="U2:AL2"/>
    <mergeCell ref="AM2:BD2"/>
    <mergeCell ref="BE2:BV2"/>
    <mergeCell ref="BW2:CN2"/>
    <mergeCell ref="CO2:DF2"/>
    <mergeCell ref="DG2:DX2"/>
    <mergeCell ref="DY2:EP2"/>
    <mergeCell ref="EQ2:FH2"/>
    <mergeCell ref="FI2:FZ2"/>
    <mergeCell ref="GA2:GR2"/>
    <mergeCell ref="GS2:HJ2"/>
    <mergeCell ref="A3:A5"/>
    <mergeCell ref="C3:T3"/>
    <mergeCell ref="U3:AL3"/>
    <mergeCell ref="AM3:BD3"/>
    <mergeCell ref="BE3:BV3"/>
    <mergeCell ref="GA3:GR3"/>
    <mergeCell ref="GS3:HJ3"/>
    <mergeCell ref="HK3:IV9"/>
    <mergeCell ref="C4:T4"/>
    <mergeCell ref="U4:AL4"/>
    <mergeCell ref="AM4:BD4"/>
    <mergeCell ref="BE4:BV4"/>
    <mergeCell ref="BW4:CN4"/>
    <mergeCell ref="CO4:DF4"/>
    <mergeCell ref="DG4:DX4"/>
    <mergeCell ref="BW3:CN3"/>
    <mergeCell ref="CO3:DF3"/>
    <mergeCell ref="DG3:DX3"/>
    <mergeCell ref="DY3:EP3"/>
    <mergeCell ref="EQ3:FH3"/>
    <mergeCell ref="FI3:FZ3"/>
    <mergeCell ref="DY4:EP4"/>
    <mergeCell ref="EQ4:FH4"/>
    <mergeCell ref="FI4:FZ4"/>
    <mergeCell ref="GA4:GR4"/>
    <mergeCell ref="GS4:HJ4"/>
    <mergeCell ref="C5:T5"/>
    <mergeCell ref="U5:AL5"/>
    <mergeCell ref="AM5:BD5"/>
    <mergeCell ref="BE5:BV5"/>
    <mergeCell ref="BW5:CN5"/>
    <mergeCell ref="C7:T7"/>
    <mergeCell ref="U7:AL7"/>
    <mergeCell ref="AM7:BD7"/>
    <mergeCell ref="BE7:BV7"/>
    <mergeCell ref="BW7:CN7"/>
    <mergeCell ref="CO7:DF7"/>
    <mergeCell ref="GS5:HJ5"/>
    <mergeCell ref="A6:A9"/>
    <mergeCell ref="C6:T6"/>
    <mergeCell ref="U6:AL6"/>
    <mergeCell ref="AM6:BD6"/>
    <mergeCell ref="BE6:BV6"/>
    <mergeCell ref="BW6:CN6"/>
    <mergeCell ref="CO6:DF6"/>
    <mergeCell ref="DG6:DX6"/>
    <mergeCell ref="DY6:EP6"/>
    <mergeCell ref="CO5:DF5"/>
    <mergeCell ref="DG5:DX5"/>
    <mergeCell ref="DY5:EP5"/>
    <mergeCell ref="EQ5:FH5"/>
    <mergeCell ref="FI5:FZ5"/>
    <mergeCell ref="GA5:GR5"/>
    <mergeCell ref="DG7:DX7"/>
    <mergeCell ref="DY7:EP7"/>
    <mergeCell ref="EQ7:FH7"/>
    <mergeCell ref="FI7:FZ7"/>
    <mergeCell ref="GA7:GR7"/>
    <mergeCell ref="GS7:HJ7"/>
    <mergeCell ref="EQ6:FH6"/>
    <mergeCell ref="FI6:FZ6"/>
    <mergeCell ref="GA6:GR6"/>
    <mergeCell ref="GS6:HJ6"/>
    <mergeCell ref="DG8:DX8"/>
    <mergeCell ref="DY8:EP8"/>
    <mergeCell ref="EQ8:FH8"/>
    <mergeCell ref="FI8:FZ8"/>
    <mergeCell ref="GA8:GR8"/>
    <mergeCell ref="GS8:HJ8"/>
    <mergeCell ref="C8:T8"/>
    <mergeCell ref="U8:AL8"/>
    <mergeCell ref="AM8:BD8"/>
    <mergeCell ref="BE8:BV8"/>
    <mergeCell ref="BW8:CN8"/>
    <mergeCell ref="CO8:DF8"/>
    <mergeCell ref="DG9:DX9"/>
    <mergeCell ref="DY9:EP9"/>
    <mergeCell ref="EQ9:FH9"/>
    <mergeCell ref="FI9:FZ9"/>
    <mergeCell ref="GA9:GR9"/>
    <mergeCell ref="GS9:HJ9"/>
    <mergeCell ref="C9:T9"/>
    <mergeCell ref="U9:AL9"/>
    <mergeCell ref="AM9:BD9"/>
    <mergeCell ref="BE9:BV9"/>
    <mergeCell ref="BW9:CN9"/>
    <mergeCell ref="CO9:DF9"/>
    <mergeCell ref="DG12:DX12"/>
    <mergeCell ref="DY12:EP12"/>
    <mergeCell ref="EQ12:FH12"/>
    <mergeCell ref="FI12:FZ12"/>
    <mergeCell ref="GA12:GR12"/>
    <mergeCell ref="GS12:HJ12"/>
    <mergeCell ref="EK10:GR10"/>
    <mergeCell ref="A11:CA11"/>
    <mergeCell ref="DT11:HJ11"/>
    <mergeCell ref="A12:B12"/>
    <mergeCell ref="C12:T12"/>
    <mergeCell ref="U12:AL12"/>
    <mergeCell ref="AM12:BD12"/>
    <mergeCell ref="BE12:BV12"/>
    <mergeCell ref="BW12:CN12"/>
    <mergeCell ref="CO12:DF12"/>
    <mergeCell ref="GS13:HJ13"/>
    <mergeCell ref="C14:T14"/>
    <mergeCell ref="U14:AL14"/>
    <mergeCell ref="AM14:BD14"/>
    <mergeCell ref="BE14:BV14"/>
    <mergeCell ref="BW14:CN14"/>
    <mergeCell ref="CO14:DF14"/>
    <mergeCell ref="DG14:DX14"/>
    <mergeCell ref="DY14:EP14"/>
    <mergeCell ref="EQ14:FH14"/>
    <mergeCell ref="CO13:DF13"/>
    <mergeCell ref="DG13:DX13"/>
    <mergeCell ref="DY13:EP13"/>
    <mergeCell ref="EQ13:FH13"/>
    <mergeCell ref="FI13:FZ13"/>
    <mergeCell ref="GA13:GR13"/>
    <mergeCell ref="C13:T13"/>
    <mergeCell ref="U13:AL13"/>
    <mergeCell ref="AM13:BD13"/>
    <mergeCell ref="BE13:BV13"/>
    <mergeCell ref="BW13:CN13"/>
    <mergeCell ref="FI14:FZ14"/>
    <mergeCell ref="GA14:GR14"/>
    <mergeCell ref="GS14:HJ14"/>
    <mergeCell ref="C15:T15"/>
    <mergeCell ref="U15:AL15"/>
    <mergeCell ref="AM15:BD15"/>
    <mergeCell ref="BE15:BV15"/>
    <mergeCell ref="BW15:CN15"/>
    <mergeCell ref="CO15:DF15"/>
    <mergeCell ref="DG15:DX15"/>
    <mergeCell ref="DY15:EP15"/>
    <mergeCell ref="EQ15:FH15"/>
    <mergeCell ref="FI15:FZ15"/>
    <mergeCell ref="GA15:GR15"/>
    <mergeCell ref="GS15:HJ15"/>
    <mergeCell ref="A16:A18"/>
    <mergeCell ref="C16:T16"/>
    <mergeCell ref="U16:AL16"/>
    <mergeCell ref="AM16:BD16"/>
    <mergeCell ref="BE16:BV16"/>
    <mergeCell ref="A13:A15"/>
    <mergeCell ref="C18:T18"/>
    <mergeCell ref="U18:AL18"/>
    <mergeCell ref="AM18:BD18"/>
    <mergeCell ref="BE18:BV18"/>
    <mergeCell ref="BW18:CN18"/>
    <mergeCell ref="CO18:DF18"/>
    <mergeCell ref="GA16:GR16"/>
    <mergeCell ref="GS16:HJ16"/>
    <mergeCell ref="C17:T17"/>
    <mergeCell ref="U17:AL17"/>
    <mergeCell ref="AM17:BD17"/>
    <mergeCell ref="BE17:BV17"/>
    <mergeCell ref="BW17:CN17"/>
    <mergeCell ref="CO17:DF17"/>
    <mergeCell ref="DG17:DX17"/>
    <mergeCell ref="DY17:EP17"/>
    <mergeCell ref="BW16:CN16"/>
    <mergeCell ref="CO16:DF16"/>
    <mergeCell ref="DG16:DX16"/>
    <mergeCell ref="DY16:EP16"/>
    <mergeCell ref="EQ16:FH16"/>
    <mergeCell ref="FI16:FZ16"/>
    <mergeCell ref="DG18:DX18"/>
    <mergeCell ref="DY18:EP18"/>
    <mergeCell ref="EQ18:FH18"/>
    <mergeCell ref="FI18:FZ18"/>
    <mergeCell ref="GA18:GR18"/>
    <mergeCell ref="GS18:HJ18"/>
    <mergeCell ref="EQ17:FH17"/>
    <mergeCell ref="FI17:FZ17"/>
    <mergeCell ref="GA17:GR17"/>
    <mergeCell ref="GS17:HJ17"/>
    <mergeCell ref="EK19:GR19"/>
    <mergeCell ref="A20:BZ20"/>
    <mergeCell ref="EJ20:GR20"/>
    <mergeCell ref="C21:X21"/>
    <mergeCell ref="Y21:AT21"/>
    <mergeCell ref="AU21:BP21"/>
    <mergeCell ref="BQ21:CL21"/>
    <mergeCell ref="CM21:DH21"/>
    <mergeCell ref="DI21:ED21"/>
    <mergeCell ref="EE21:EZ21"/>
    <mergeCell ref="FA21:FV21"/>
    <mergeCell ref="FW21:GR25"/>
    <mergeCell ref="C22:M22"/>
    <mergeCell ref="N22:X22"/>
    <mergeCell ref="Y22:AI22"/>
    <mergeCell ref="AJ22:AT22"/>
    <mergeCell ref="AU22:BE22"/>
    <mergeCell ref="BF22:BP22"/>
    <mergeCell ref="BQ22:CA22"/>
    <mergeCell ref="CB22:CL22"/>
    <mergeCell ref="FA22:FK22"/>
    <mergeCell ref="FL22:FV22"/>
    <mergeCell ref="A23:B23"/>
    <mergeCell ref="C23:M23"/>
    <mergeCell ref="N23:X23"/>
    <mergeCell ref="Y23:AI23"/>
    <mergeCell ref="AJ23:AT23"/>
    <mergeCell ref="AU23:BE23"/>
    <mergeCell ref="BF23:BP23"/>
    <mergeCell ref="BQ23:CA23"/>
    <mergeCell ref="CM22:CW22"/>
    <mergeCell ref="CX22:DH22"/>
    <mergeCell ref="DI22:DS22"/>
    <mergeCell ref="DT22:ED22"/>
    <mergeCell ref="EE22:EO22"/>
    <mergeCell ref="EP22:EZ22"/>
    <mergeCell ref="EP23:EZ23"/>
    <mergeCell ref="FA23:FK23"/>
    <mergeCell ref="FL23:FV23"/>
    <mergeCell ref="A24:B24"/>
    <mergeCell ref="C24:M24"/>
    <mergeCell ref="N24:X24"/>
    <mergeCell ref="Y24:AI24"/>
    <mergeCell ref="AJ24:AT24"/>
    <mergeCell ref="AU24:BE24"/>
    <mergeCell ref="BF24:BP24"/>
    <mergeCell ref="CB23:CL23"/>
    <mergeCell ref="CM23:CW23"/>
    <mergeCell ref="CX23:DH23"/>
    <mergeCell ref="DI23:DS23"/>
    <mergeCell ref="DT23:ED23"/>
    <mergeCell ref="EE23:EO23"/>
    <mergeCell ref="EE24:EO24"/>
    <mergeCell ref="EP24:EZ24"/>
    <mergeCell ref="FA24:FK24"/>
    <mergeCell ref="FL24:FV24"/>
    <mergeCell ref="A25:B25"/>
    <mergeCell ref="C25:M25"/>
    <mergeCell ref="N25:X25"/>
    <mergeCell ref="Y25:AI25"/>
    <mergeCell ref="AJ25:AT25"/>
    <mergeCell ref="AU25:BE25"/>
    <mergeCell ref="BQ24:CA24"/>
    <mergeCell ref="CB24:CL24"/>
    <mergeCell ref="CM24:CW24"/>
    <mergeCell ref="CX24:DH24"/>
    <mergeCell ref="DI24:DS24"/>
    <mergeCell ref="DT24:ED24"/>
    <mergeCell ref="DT25:ED25"/>
    <mergeCell ref="EE25:EO25"/>
    <mergeCell ref="EP25:EZ25"/>
    <mergeCell ref="FA25:FK25"/>
    <mergeCell ref="FL25:FV25"/>
    <mergeCell ref="A26:CG26"/>
    <mergeCell ref="EH26:GR26"/>
    <mergeCell ref="BF25:BP25"/>
    <mergeCell ref="BQ25:CA25"/>
    <mergeCell ref="CB25:CL25"/>
    <mergeCell ref="CM25:CW25"/>
    <mergeCell ref="CX25:DH25"/>
    <mergeCell ref="DI25:DS25"/>
    <mergeCell ref="A27:BT27"/>
    <mergeCell ref="EU27:GR27"/>
    <mergeCell ref="A28:E29"/>
    <mergeCell ref="F28:AR29"/>
    <mergeCell ref="AS28:DR28"/>
    <mergeCell ref="DS28:GR28"/>
    <mergeCell ref="AS29:CE29"/>
    <mergeCell ref="CF29:DR29"/>
    <mergeCell ref="DS29:FE29"/>
    <mergeCell ref="FF29:GR29"/>
    <mergeCell ref="FF30:GR30"/>
    <mergeCell ref="A31:E31"/>
    <mergeCell ref="F31:AR31"/>
    <mergeCell ref="AS31:BJ31"/>
    <mergeCell ref="BK31:CE31"/>
    <mergeCell ref="CF31:DR31"/>
    <mergeCell ref="DS31:FE31"/>
    <mergeCell ref="FF31:GR31"/>
    <mergeCell ref="A30:E30"/>
    <mergeCell ref="F30:AR30"/>
    <mergeCell ref="AS30:BJ30"/>
    <mergeCell ref="BK30:CE30"/>
    <mergeCell ref="CF30:DR30"/>
    <mergeCell ref="DS30:FE30"/>
    <mergeCell ref="FF32:GR32"/>
    <mergeCell ref="A33:GQ33"/>
    <mergeCell ref="A34:CB34"/>
    <mergeCell ref="ER34:GR34"/>
    <mergeCell ref="G35:AR36"/>
    <mergeCell ref="AS35:DR35"/>
    <mergeCell ref="DS35:GR35"/>
    <mergeCell ref="A32:E32"/>
    <mergeCell ref="F32:AR32"/>
    <mergeCell ref="AS32:BJ32"/>
    <mergeCell ref="BK32:CE32"/>
    <mergeCell ref="CF32:DR32"/>
    <mergeCell ref="DS32:FE32"/>
    <mergeCell ref="GS35:HT35"/>
    <mergeCell ref="AS36:CE36"/>
    <mergeCell ref="CF36:DR36"/>
    <mergeCell ref="DS36:FE36"/>
    <mergeCell ref="FF36:GR36"/>
    <mergeCell ref="A37:A40"/>
    <mergeCell ref="B37:F37"/>
    <mergeCell ref="G37:AR37"/>
    <mergeCell ref="AS37:CE37"/>
    <mergeCell ref="CF37:DR37"/>
    <mergeCell ref="B39:F39"/>
    <mergeCell ref="G39:AR39"/>
    <mergeCell ref="AS39:CE39"/>
    <mergeCell ref="CF39:DR39"/>
    <mergeCell ref="DS39:FE39"/>
    <mergeCell ref="FF39:GR39"/>
    <mergeCell ref="DS37:FE37"/>
    <mergeCell ref="FF37:GR37"/>
    <mergeCell ref="B38:F38"/>
    <mergeCell ref="G38:AR38"/>
    <mergeCell ref="AS38:CE38"/>
    <mergeCell ref="CF38:DR38"/>
    <mergeCell ref="DS38:FE38"/>
    <mergeCell ref="FF38:GR38"/>
    <mergeCell ref="B41:F41"/>
    <mergeCell ref="G41:AR41"/>
    <mergeCell ref="AS41:CE41"/>
    <mergeCell ref="CF41:DR41"/>
    <mergeCell ref="DS41:FE41"/>
    <mergeCell ref="FF41:GR41"/>
    <mergeCell ref="B40:F40"/>
    <mergeCell ref="G40:AR40"/>
    <mergeCell ref="AS40:CE40"/>
    <mergeCell ref="CF40:DR40"/>
    <mergeCell ref="DS40:FE40"/>
    <mergeCell ref="FF40:GR40"/>
    <mergeCell ref="FF42:GR42"/>
    <mergeCell ref="B43:F43"/>
    <mergeCell ref="G43:AR43"/>
    <mergeCell ref="AS43:CE43"/>
    <mergeCell ref="CF43:DR43"/>
    <mergeCell ref="DS43:FE43"/>
    <mergeCell ref="FF43:GR43"/>
    <mergeCell ref="A42:A46"/>
    <mergeCell ref="B42:F42"/>
    <mergeCell ref="G42:AR42"/>
    <mergeCell ref="AS42:CE42"/>
    <mergeCell ref="CF42:DR42"/>
    <mergeCell ref="DS42:FE42"/>
    <mergeCell ref="B44:F44"/>
    <mergeCell ref="G44:AR44"/>
    <mergeCell ref="AS44:CE44"/>
    <mergeCell ref="CF44:DR44"/>
    <mergeCell ref="B46:F46"/>
    <mergeCell ref="G46:AR46"/>
    <mergeCell ref="AS46:CE46"/>
    <mergeCell ref="CF46:DR46"/>
    <mergeCell ref="DS46:FE46"/>
    <mergeCell ref="FF46:GR46"/>
    <mergeCell ref="DS44:FE44"/>
    <mergeCell ref="FF44:GR44"/>
    <mergeCell ref="B45:F45"/>
    <mergeCell ref="G45:AR45"/>
    <mergeCell ref="AS45:CE45"/>
    <mergeCell ref="CF45:DR45"/>
    <mergeCell ref="DS45:FE45"/>
    <mergeCell ref="FF45:GR45"/>
    <mergeCell ref="FF47:GR47"/>
    <mergeCell ref="B48:F48"/>
    <mergeCell ref="G48:AR48"/>
    <mergeCell ref="AS48:CE48"/>
    <mergeCell ref="CF48:DR48"/>
    <mergeCell ref="DS48:FE48"/>
    <mergeCell ref="FF48:GR48"/>
    <mergeCell ref="A47:A50"/>
    <mergeCell ref="B47:F47"/>
    <mergeCell ref="G47:AR47"/>
    <mergeCell ref="AS47:CE47"/>
    <mergeCell ref="CF47:DR47"/>
    <mergeCell ref="DS47:FE47"/>
    <mergeCell ref="B49:F49"/>
    <mergeCell ref="G49:AR49"/>
    <mergeCell ref="AS49:CE49"/>
    <mergeCell ref="CF49:DR49"/>
    <mergeCell ref="B51:F51"/>
    <mergeCell ref="G51:AR51"/>
    <mergeCell ref="AS51:CE51"/>
    <mergeCell ref="CF51:DR51"/>
    <mergeCell ref="DS51:FE51"/>
    <mergeCell ref="FF51:GR51"/>
    <mergeCell ref="DS49:FE49"/>
    <mergeCell ref="FF49:GR49"/>
    <mergeCell ref="B50:F50"/>
    <mergeCell ref="G50:AR50"/>
    <mergeCell ref="AS50:CE50"/>
    <mergeCell ref="CF50:DR50"/>
    <mergeCell ref="DS50:FE50"/>
    <mergeCell ref="FF50:GR50"/>
    <mergeCell ref="FF52:GR52"/>
    <mergeCell ref="B53:F53"/>
    <mergeCell ref="G53:AR53"/>
    <mergeCell ref="AS53:CE53"/>
    <mergeCell ref="CF53:DR53"/>
    <mergeCell ref="DS53:FE53"/>
    <mergeCell ref="FF53:GR53"/>
    <mergeCell ref="A52:A56"/>
    <mergeCell ref="B52:F52"/>
    <mergeCell ref="G52:AR52"/>
    <mergeCell ref="AS52:CE52"/>
    <mergeCell ref="CF52:DR52"/>
    <mergeCell ref="DS52:FE52"/>
    <mergeCell ref="B54:F54"/>
    <mergeCell ref="G54:AR54"/>
    <mergeCell ref="AS54:CE54"/>
    <mergeCell ref="CF54:DR54"/>
    <mergeCell ref="B56:F56"/>
    <mergeCell ref="G56:AR56"/>
    <mergeCell ref="AS56:CE56"/>
    <mergeCell ref="CF56:DR56"/>
    <mergeCell ref="DS56:FE56"/>
    <mergeCell ref="FF56:GR56"/>
    <mergeCell ref="DS54:FE54"/>
    <mergeCell ref="FF54:GR54"/>
    <mergeCell ref="B55:F55"/>
    <mergeCell ref="G55:AR55"/>
    <mergeCell ref="AS55:CE55"/>
    <mergeCell ref="CF55:DR55"/>
    <mergeCell ref="DS55:FE55"/>
    <mergeCell ref="FF55:GR55"/>
    <mergeCell ref="FF57:GR57"/>
    <mergeCell ref="B58:F58"/>
    <mergeCell ref="G58:AR58"/>
    <mergeCell ref="AS58:CE58"/>
    <mergeCell ref="CF58:DR58"/>
    <mergeCell ref="DS58:FE58"/>
    <mergeCell ref="FF58:GR58"/>
    <mergeCell ref="A57:A60"/>
    <mergeCell ref="B57:F57"/>
    <mergeCell ref="G57:AR57"/>
    <mergeCell ref="AS57:CE57"/>
    <mergeCell ref="CF57:DR57"/>
    <mergeCell ref="DS57:FE57"/>
    <mergeCell ref="B59:F59"/>
    <mergeCell ref="G59:AR59"/>
    <mergeCell ref="AS59:CE59"/>
    <mergeCell ref="CF59:DR59"/>
    <mergeCell ref="B61:F61"/>
    <mergeCell ref="G61:AR61"/>
    <mergeCell ref="AS61:CE61"/>
    <mergeCell ref="CF61:DR61"/>
    <mergeCell ref="DS61:FE61"/>
    <mergeCell ref="FF61:GR61"/>
    <mergeCell ref="DS59:FE59"/>
    <mergeCell ref="FF59:GR59"/>
    <mergeCell ref="B60:F60"/>
    <mergeCell ref="G60:AR60"/>
    <mergeCell ref="AS60:CE60"/>
    <mergeCell ref="CF60:DR60"/>
    <mergeCell ref="DS60:FE60"/>
    <mergeCell ref="FF60:GR60"/>
    <mergeCell ref="FF62:GR62"/>
    <mergeCell ref="B63:F63"/>
    <mergeCell ref="G63:AR63"/>
    <mergeCell ref="AS63:CE63"/>
    <mergeCell ref="CF63:DR63"/>
    <mergeCell ref="DS63:FE63"/>
    <mergeCell ref="FF63:GR63"/>
    <mergeCell ref="A62:A66"/>
    <mergeCell ref="B62:F62"/>
    <mergeCell ref="G62:AR62"/>
    <mergeCell ref="AS62:CE62"/>
    <mergeCell ref="CF62:DR62"/>
    <mergeCell ref="DS62:FE62"/>
    <mergeCell ref="B64:F64"/>
    <mergeCell ref="G64:AR64"/>
    <mergeCell ref="AS64:CE64"/>
    <mergeCell ref="CF64:DR64"/>
    <mergeCell ref="B67:EE67"/>
    <mergeCell ref="EF67:GR67"/>
    <mergeCell ref="B66:F66"/>
    <mergeCell ref="G66:AR66"/>
    <mergeCell ref="AS66:CE66"/>
    <mergeCell ref="CF66:DR66"/>
    <mergeCell ref="DS66:FE66"/>
    <mergeCell ref="FF66:GR66"/>
    <mergeCell ref="DS64:FE64"/>
    <mergeCell ref="FF64:GR64"/>
    <mergeCell ref="B65:F65"/>
    <mergeCell ref="G65:AR65"/>
    <mergeCell ref="AS65:CE65"/>
    <mergeCell ref="CF65:DR65"/>
    <mergeCell ref="DS65:FE65"/>
    <mergeCell ref="FF65:GR65"/>
  </mergeCells>
  <phoneticPr fontId="2"/>
  <printOptions horizontalCentered="1" verticalCentered="1"/>
  <pageMargins left="0.39370078740157483" right="0.39370078740157483" top="0.59055118110236227" bottom="0.56000000000000005" header="0.51181102362204722" footer="0.39370078740157483"/>
  <pageSetup paperSize="9" scale="70" orientation="portrait" blackAndWhite="1" r:id="rId1"/>
  <headerFooter alignWithMargins="0"/>
  <colBreaks count="1" manualBreakCount="1">
    <brk id="251" max="6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K68"/>
  <sheetViews>
    <sheetView showGridLines="0" topLeftCell="A52" zoomScaleNormal="100" zoomScaleSheetLayoutView="100" workbookViewId="0">
      <selection activeCell="N66" sqref="N66"/>
    </sheetView>
  </sheetViews>
  <sheetFormatPr defaultRowHeight="17.25"/>
  <cols>
    <col min="1" max="1" width="5.296875" style="295" customWidth="1"/>
    <col min="2" max="2" width="5.796875" style="295" customWidth="1"/>
    <col min="3" max="6" width="12.69921875" style="295" customWidth="1"/>
    <col min="7" max="8" width="7.296875" style="295" customWidth="1"/>
    <col min="9" max="9" width="14" style="295" customWidth="1"/>
    <col min="10" max="10" width="8.69921875" style="295" customWidth="1"/>
    <col min="11" max="256" width="8.796875" style="295"/>
    <col min="257" max="257" width="5.296875" style="295" customWidth="1"/>
    <col min="258" max="258" width="5.796875" style="295" customWidth="1"/>
    <col min="259" max="262" width="12.69921875" style="295" customWidth="1"/>
    <col min="263" max="264" width="7.296875" style="295" customWidth="1"/>
    <col min="265" max="265" width="14" style="295" customWidth="1"/>
    <col min="266" max="266" width="8.69921875" style="295" customWidth="1"/>
    <col min="267" max="512" width="8.796875" style="295"/>
    <col min="513" max="513" width="5.296875" style="295" customWidth="1"/>
    <col min="514" max="514" width="5.796875" style="295" customWidth="1"/>
    <col min="515" max="518" width="12.69921875" style="295" customWidth="1"/>
    <col min="519" max="520" width="7.296875" style="295" customWidth="1"/>
    <col min="521" max="521" width="14" style="295" customWidth="1"/>
    <col min="522" max="522" width="8.69921875" style="295" customWidth="1"/>
    <col min="523" max="768" width="8.796875" style="295"/>
    <col min="769" max="769" width="5.296875" style="295" customWidth="1"/>
    <col min="770" max="770" width="5.796875" style="295" customWidth="1"/>
    <col min="771" max="774" width="12.69921875" style="295" customWidth="1"/>
    <col min="775" max="776" width="7.296875" style="295" customWidth="1"/>
    <col min="777" max="777" width="14" style="295" customWidth="1"/>
    <col min="778" max="778" width="8.69921875" style="295" customWidth="1"/>
    <col min="779" max="1024" width="8.796875" style="295"/>
    <col min="1025" max="1025" width="5.296875" style="295" customWidth="1"/>
    <col min="1026" max="1026" width="5.796875" style="295" customWidth="1"/>
    <col min="1027" max="1030" width="12.69921875" style="295" customWidth="1"/>
    <col min="1031" max="1032" width="7.296875" style="295" customWidth="1"/>
    <col min="1033" max="1033" width="14" style="295" customWidth="1"/>
    <col min="1034" max="1034" width="8.69921875" style="295" customWidth="1"/>
    <col min="1035" max="1280" width="8.796875" style="295"/>
    <col min="1281" max="1281" width="5.296875" style="295" customWidth="1"/>
    <col min="1282" max="1282" width="5.796875" style="295" customWidth="1"/>
    <col min="1283" max="1286" width="12.69921875" style="295" customWidth="1"/>
    <col min="1287" max="1288" width="7.296875" style="295" customWidth="1"/>
    <col min="1289" max="1289" width="14" style="295" customWidth="1"/>
    <col min="1290" max="1290" width="8.69921875" style="295" customWidth="1"/>
    <col min="1291" max="1536" width="8.796875" style="295"/>
    <col min="1537" max="1537" width="5.296875" style="295" customWidth="1"/>
    <col min="1538" max="1538" width="5.796875" style="295" customWidth="1"/>
    <col min="1539" max="1542" width="12.69921875" style="295" customWidth="1"/>
    <col min="1543" max="1544" width="7.296875" style="295" customWidth="1"/>
    <col min="1545" max="1545" width="14" style="295" customWidth="1"/>
    <col min="1546" max="1546" width="8.69921875" style="295" customWidth="1"/>
    <col min="1547" max="1792" width="8.796875" style="295"/>
    <col min="1793" max="1793" width="5.296875" style="295" customWidth="1"/>
    <col min="1794" max="1794" width="5.796875" style="295" customWidth="1"/>
    <col min="1795" max="1798" width="12.69921875" style="295" customWidth="1"/>
    <col min="1799" max="1800" width="7.296875" style="295" customWidth="1"/>
    <col min="1801" max="1801" width="14" style="295" customWidth="1"/>
    <col min="1802" max="1802" width="8.69921875" style="295" customWidth="1"/>
    <col min="1803" max="2048" width="8.796875" style="295"/>
    <col min="2049" max="2049" width="5.296875" style="295" customWidth="1"/>
    <col min="2050" max="2050" width="5.796875" style="295" customWidth="1"/>
    <col min="2051" max="2054" width="12.69921875" style="295" customWidth="1"/>
    <col min="2055" max="2056" width="7.296875" style="295" customWidth="1"/>
    <col min="2057" max="2057" width="14" style="295" customWidth="1"/>
    <col min="2058" max="2058" width="8.69921875" style="295" customWidth="1"/>
    <col min="2059" max="2304" width="8.796875" style="295"/>
    <col min="2305" max="2305" width="5.296875" style="295" customWidth="1"/>
    <col min="2306" max="2306" width="5.796875" style="295" customWidth="1"/>
    <col min="2307" max="2310" width="12.69921875" style="295" customWidth="1"/>
    <col min="2311" max="2312" width="7.296875" style="295" customWidth="1"/>
    <col min="2313" max="2313" width="14" style="295" customWidth="1"/>
    <col min="2314" max="2314" width="8.69921875" style="295" customWidth="1"/>
    <col min="2315" max="2560" width="8.796875" style="295"/>
    <col min="2561" max="2561" width="5.296875" style="295" customWidth="1"/>
    <col min="2562" max="2562" width="5.796875" style="295" customWidth="1"/>
    <col min="2563" max="2566" width="12.69921875" style="295" customWidth="1"/>
    <col min="2567" max="2568" width="7.296875" style="295" customWidth="1"/>
    <col min="2569" max="2569" width="14" style="295" customWidth="1"/>
    <col min="2570" max="2570" width="8.69921875" style="295" customWidth="1"/>
    <col min="2571" max="2816" width="8.796875" style="295"/>
    <col min="2817" max="2817" width="5.296875" style="295" customWidth="1"/>
    <col min="2818" max="2818" width="5.796875" style="295" customWidth="1"/>
    <col min="2819" max="2822" width="12.69921875" style="295" customWidth="1"/>
    <col min="2823" max="2824" width="7.296875" style="295" customWidth="1"/>
    <col min="2825" max="2825" width="14" style="295" customWidth="1"/>
    <col min="2826" max="2826" width="8.69921875" style="295" customWidth="1"/>
    <col min="2827" max="3072" width="8.796875" style="295"/>
    <col min="3073" max="3073" width="5.296875" style="295" customWidth="1"/>
    <col min="3074" max="3074" width="5.796875" style="295" customWidth="1"/>
    <col min="3075" max="3078" width="12.69921875" style="295" customWidth="1"/>
    <col min="3079" max="3080" width="7.296875" style="295" customWidth="1"/>
    <col min="3081" max="3081" width="14" style="295" customWidth="1"/>
    <col min="3082" max="3082" width="8.69921875" style="295" customWidth="1"/>
    <col min="3083" max="3328" width="8.796875" style="295"/>
    <col min="3329" max="3329" width="5.296875" style="295" customWidth="1"/>
    <col min="3330" max="3330" width="5.796875" style="295" customWidth="1"/>
    <col min="3331" max="3334" width="12.69921875" style="295" customWidth="1"/>
    <col min="3335" max="3336" width="7.296875" style="295" customWidth="1"/>
    <col min="3337" max="3337" width="14" style="295" customWidth="1"/>
    <col min="3338" max="3338" width="8.69921875" style="295" customWidth="1"/>
    <col min="3339" max="3584" width="8.796875" style="295"/>
    <col min="3585" max="3585" width="5.296875" style="295" customWidth="1"/>
    <col min="3586" max="3586" width="5.796875" style="295" customWidth="1"/>
    <col min="3587" max="3590" width="12.69921875" style="295" customWidth="1"/>
    <col min="3591" max="3592" width="7.296875" style="295" customWidth="1"/>
    <col min="3593" max="3593" width="14" style="295" customWidth="1"/>
    <col min="3594" max="3594" width="8.69921875" style="295" customWidth="1"/>
    <col min="3595" max="3840" width="8.796875" style="295"/>
    <col min="3841" max="3841" width="5.296875" style="295" customWidth="1"/>
    <col min="3842" max="3842" width="5.796875" style="295" customWidth="1"/>
    <col min="3843" max="3846" width="12.69921875" style="295" customWidth="1"/>
    <col min="3847" max="3848" width="7.296875" style="295" customWidth="1"/>
    <col min="3849" max="3849" width="14" style="295" customWidth="1"/>
    <col min="3850" max="3850" width="8.69921875" style="295" customWidth="1"/>
    <col min="3851" max="4096" width="8.796875" style="295"/>
    <col min="4097" max="4097" width="5.296875" style="295" customWidth="1"/>
    <col min="4098" max="4098" width="5.796875" style="295" customWidth="1"/>
    <col min="4099" max="4102" width="12.69921875" style="295" customWidth="1"/>
    <col min="4103" max="4104" width="7.296875" style="295" customWidth="1"/>
    <col min="4105" max="4105" width="14" style="295" customWidth="1"/>
    <col min="4106" max="4106" width="8.69921875" style="295" customWidth="1"/>
    <col min="4107" max="4352" width="8.796875" style="295"/>
    <col min="4353" max="4353" width="5.296875" style="295" customWidth="1"/>
    <col min="4354" max="4354" width="5.796875" style="295" customWidth="1"/>
    <col min="4355" max="4358" width="12.69921875" style="295" customWidth="1"/>
    <col min="4359" max="4360" width="7.296875" style="295" customWidth="1"/>
    <col min="4361" max="4361" width="14" style="295" customWidth="1"/>
    <col min="4362" max="4362" width="8.69921875" style="295" customWidth="1"/>
    <col min="4363" max="4608" width="8.796875" style="295"/>
    <col min="4609" max="4609" width="5.296875" style="295" customWidth="1"/>
    <col min="4610" max="4610" width="5.796875" style="295" customWidth="1"/>
    <col min="4611" max="4614" width="12.69921875" style="295" customWidth="1"/>
    <col min="4615" max="4616" width="7.296875" style="295" customWidth="1"/>
    <col min="4617" max="4617" width="14" style="295" customWidth="1"/>
    <col min="4618" max="4618" width="8.69921875" style="295" customWidth="1"/>
    <col min="4619" max="4864" width="8.796875" style="295"/>
    <col min="4865" max="4865" width="5.296875" style="295" customWidth="1"/>
    <col min="4866" max="4866" width="5.796875" style="295" customWidth="1"/>
    <col min="4867" max="4870" width="12.69921875" style="295" customWidth="1"/>
    <col min="4871" max="4872" width="7.296875" style="295" customWidth="1"/>
    <col min="4873" max="4873" width="14" style="295" customWidth="1"/>
    <col min="4874" max="4874" width="8.69921875" style="295" customWidth="1"/>
    <col min="4875" max="5120" width="8.796875" style="295"/>
    <col min="5121" max="5121" width="5.296875" style="295" customWidth="1"/>
    <col min="5122" max="5122" width="5.796875" style="295" customWidth="1"/>
    <col min="5123" max="5126" width="12.69921875" style="295" customWidth="1"/>
    <col min="5127" max="5128" width="7.296875" style="295" customWidth="1"/>
    <col min="5129" max="5129" width="14" style="295" customWidth="1"/>
    <col min="5130" max="5130" width="8.69921875" style="295" customWidth="1"/>
    <col min="5131" max="5376" width="8.796875" style="295"/>
    <col min="5377" max="5377" width="5.296875" style="295" customWidth="1"/>
    <col min="5378" max="5378" width="5.796875" style="295" customWidth="1"/>
    <col min="5379" max="5382" width="12.69921875" style="295" customWidth="1"/>
    <col min="5383" max="5384" width="7.296875" style="295" customWidth="1"/>
    <col min="5385" max="5385" width="14" style="295" customWidth="1"/>
    <col min="5386" max="5386" width="8.69921875" style="295" customWidth="1"/>
    <col min="5387" max="5632" width="8.796875" style="295"/>
    <col min="5633" max="5633" width="5.296875" style="295" customWidth="1"/>
    <col min="5634" max="5634" width="5.796875" style="295" customWidth="1"/>
    <col min="5635" max="5638" width="12.69921875" style="295" customWidth="1"/>
    <col min="5639" max="5640" width="7.296875" style="295" customWidth="1"/>
    <col min="5641" max="5641" width="14" style="295" customWidth="1"/>
    <col min="5642" max="5642" width="8.69921875" style="295" customWidth="1"/>
    <col min="5643" max="5888" width="8.796875" style="295"/>
    <col min="5889" max="5889" width="5.296875" style="295" customWidth="1"/>
    <col min="5890" max="5890" width="5.796875" style="295" customWidth="1"/>
    <col min="5891" max="5894" width="12.69921875" style="295" customWidth="1"/>
    <col min="5895" max="5896" width="7.296875" style="295" customWidth="1"/>
    <col min="5897" max="5897" width="14" style="295" customWidth="1"/>
    <col min="5898" max="5898" width="8.69921875" style="295" customWidth="1"/>
    <col min="5899" max="6144" width="8.796875" style="295"/>
    <col min="6145" max="6145" width="5.296875" style="295" customWidth="1"/>
    <col min="6146" max="6146" width="5.796875" style="295" customWidth="1"/>
    <col min="6147" max="6150" width="12.69921875" style="295" customWidth="1"/>
    <col min="6151" max="6152" width="7.296875" style="295" customWidth="1"/>
    <col min="6153" max="6153" width="14" style="295" customWidth="1"/>
    <col min="6154" max="6154" width="8.69921875" style="295" customWidth="1"/>
    <col min="6155" max="6400" width="8.796875" style="295"/>
    <col min="6401" max="6401" width="5.296875" style="295" customWidth="1"/>
    <col min="6402" max="6402" width="5.796875" style="295" customWidth="1"/>
    <col min="6403" max="6406" width="12.69921875" style="295" customWidth="1"/>
    <col min="6407" max="6408" width="7.296875" style="295" customWidth="1"/>
    <col min="6409" max="6409" width="14" style="295" customWidth="1"/>
    <col min="6410" max="6410" width="8.69921875" style="295" customWidth="1"/>
    <col min="6411" max="6656" width="8.796875" style="295"/>
    <col min="6657" max="6657" width="5.296875" style="295" customWidth="1"/>
    <col min="6658" max="6658" width="5.796875" style="295" customWidth="1"/>
    <col min="6659" max="6662" width="12.69921875" style="295" customWidth="1"/>
    <col min="6663" max="6664" width="7.296875" style="295" customWidth="1"/>
    <col min="6665" max="6665" width="14" style="295" customWidth="1"/>
    <col min="6666" max="6666" width="8.69921875" style="295" customWidth="1"/>
    <col min="6667" max="6912" width="8.796875" style="295"/>
    <col min="6913" max="6913" width="5.296875" style="295" customWidth="1"/>
    <col min="6914" max="6914" width="5.796875" style="295" customWidth="1"/>
    <col min="6915" max="6918" width="12.69921875" style="295" customWidth="1"/>
    <col min="6919" max="6920" width="7.296875" style="295" customWidth="1"/>
    <col min="6921" max="6921" width="14" style="295" customWidth="1"/>
    <col min="6922" max="6922" width="8.69921875" style="295" customWidth="1"/>
    <col min="6923" max="7168" width="8.796875" style="295"/>
    <col min="7169" max="7169" width="5.296875" style="295" customWidth="1"/>
    <col min="7170" max="7170" width="5.796875" style="295" customWidth="1"/>
    <col min="7171" max="7174" width="12.69921875" style="295" customWidth="1"/>
    <col min="7175" max="7176" width="7.296875" style="295" customWidth="1"/>
    <col min="7177" max="7177" width="14" style="295" customWidth="1"/>
    <col min="7178" max="7178" width="8.69921875" style="295" customWidth="1"/>
    <col min="7179" max="7424" width="8.796875" style="295"/>
    <col min="7425" max="7425" width="5.296875" style="295" customWidth="1"/>
    <col min="7426" max="7426" width="5.796875" style="295" customWidth="1"/>
    <col min="7427" max="7430" width="12.69921875" style="295" customWidth="1"/>
    <col min="7431" max="7432" width="7.296875" style="295" customWidth="1"/>
    <col min="7433" max="7433" width="14" style="295" customWidth="1"/>
    <col min="7434" max="7434" width="8.69921875" style="295" customWidth="1"/>
    <col min="7435" max="7680" width="8.796875" style="295"/>
    <col min="7681" max="7681" width="5.296875" style="295" customWidth="1"/>
    <col min="7682" max="7682" width="5.796875" style="295" customWidth="1"/>
    <col min="7683" max="7686" width="12.69921875" style="295" customWidth="1"/>
    <col min="7687" max="7688" width="7.296875" style="295" customWidth="1"/>
    <col min="7689" max="7689" width="14" style="295" customWidth="1"/>
    <col min="7690" max="7690" width="8.69921875" style="295" customWidth="1"/>
    <col min="7691" max="7936" width="8.796875" style="295"/>
    <col min="7937" max="7937" width="5.296875" style="295" customWidth="1"/>
    <col min="7938" max="7938" width="5.796875" style="295" customWidth="1"/>
    <col min="7939" max="7942" width="12.69921875" style="295" customWidth="1"/>
    <col min="7943" max="7944" width="7.296875" style="295" customWidth="1"/>
    <col min="7945" max="7945" width="14" style="295" customWidth="1"/>
    <col min="7946" max="7946" width="8.69921875" style="295" customWidth="1"/>
    <col min="7947" max="8192" width="8.796875" style="295"/>
    <col min="8193" max="8193" width="5.296875" style="295" customWidth="1"/>
    <col min="8194" max="8194" width="5.796875" style="295" customWidth="1"/>
    <col min="8195" max="8198" width="12.69921875" style="295" customWidth="1"/>
    <col min="8199" max="8200" width="7.296875" style="295" customWidth="1"/>
    <col min="8201" max="8201" width="14" style="295" customWidth="1"/>
    <col min="8202" max="8202" width="8.69921875" style="295" customWidth="1"/>
    <col min="8203" max="8448" width="8.796875" style="295"/>
    <col min="8449" max="8449" width="5.296875" style="295" customWidth="1"/>
    <col min="8450" max="8450" width="5.796875" style="295" customWidth="1"/>
    <col min="8451" max="8454" width="12.69921875" style="295" customWidth="1"/>
    <col min="8455" max="8456" width="7.296875" style="295" customWidth="1"/>
    <col min="8457" max="8457" width="14" style="295" customWidth="1"/>
    <col min="8458" max="8458" width="8.69921875" style="295" customWidth="1"/>
    <col min="8459" max="8704" width="8.796875" style="295"/>
    <col min="8705" max="8705" width="5.296875" style="295" customWidth="1"/>
    <col min="8706" max="8706" width="5.796875" style="295" customWidth="1"/>
    <col min="8707" max="8710" width="12.69921875" style="295" customWidth="1"/>
    <col min="8711" max="8712" width="7.296875" style="295" customWidth="1"/>
    <col min="8713" max="8713" width="14" style="295" customWidth="1"/>
    <col min="8714" max="8714" width="8.69921875" style="295" customWidth="1"/>
    <col min="8715" max="8960" width="8.796875" style="295"/>
    <col min="8961" max="8961" width="5.296875" style="295" customWidth="1"/>
    <col min="8962" max="8962" width="5.796875" style="295" customWidth="1"/>
    <col min="8963" max="8966" width="12.69921875" style="295" customWidth="1"/>
    <col min="8967" max="8968" width="7.296875" style="295" customWidth="1"/>
    <col min="8969" max="8969" width="14" style="295" customWidth="1"/>
    <col min="8970" max="8970" width="8.69921875" style="295" customWidth="1"/>
    <col min="8971" max="9216" width="8.796875" style="295"/>
    <col min="9217" max="9217" width="5.296875" style="295" customWidth="1"/>
    <col min="9218" max="9218" width="5.796875" style="295" customWidth="1"/>
    <col min="9219" max="9222" width="12.69921875" style="295" customWidth="1"/>
    <col min="9223" max="9224" width="7.296875" style="295" customWidth="1"/>
    <col min="9225" max="9225" width="14" style="295" customWidth="1"/>
    <col min="9226" max="9226" width="8.69921875" style="295" customWidth="1"/>
    <col min="9227" max="9472" width="8.796875" style="295"/>
    <col min="9473" max="9473" width="5.296875" style="295" customWidth="1"/>
    <col min="9474" max="9474" width="5.796875" style="295" customWidth="1"/>
    <col min="9475" max="9478" width="12.69921875" style="295" customWidth="1"/>
    <col min="9479" max="9480" width="7.296875" style="295" customWidth="1"/>
    <col min="9481" max="9481" width="14" style="295" customWidth="1"/>
    <col min="9482" max="9482" width="8.69921875" style="295" customWidth="1"/>
    <col min="9483" max="9728" width="8.796875" style="295"/>
    <col min="9729" max="9729" width="5.296875" style="295" customWidth="1"/>
    <col min="9730" max="9730" width="5.796875" style="295" customWidth="1"/>
    <col min="9731" max="9734" width="12.69921875" style="295" customWidth="1"/>
    <col min="9735" max="9736" width="7.296875" style="295" customWidth="1"/>
    <col min="9737" max="9737" width="14" style="295" customWidth="1"/>
    <col min="9738" max="9738" width="8.69921875" style="295" customWidth="1"/>
    <col min="9739" max="9984" width="8.796875" style="295"/>
    <col min="9985" max="9985" width="5.296875" style="295" customWidth="1"/>
    <col min="9986" max="9986" width="5.796875" style="295" customWidth="1"/>
    <col min="9987" max="9990" width="12.69921875" style="295" customWidth="1"/>
    <col min="9991" max="9992" width="7.296875" style="295" customWidth="1"/>
    <col min="9993" max="9993" width="14" style="295" customWidth="1"/>
    <col min="9994" max="9994" width="8.69921875" style="295" customWidth="1"/>
    <col min="9995" max="10240" width="8.796875" style="295"/>
    <col min="10241" max="10241" width="5.296875" style="295" customWidth="1"/>
    <col min="10242" max="10242" width="5.796875" style="295" customWidth="1"/>
    <col min="10243" max="10246" width="12.69921875" style="295" customWidth="1"/>
    <col min="10247" max="10248" width="7.296875" style="295" customWidth="1"/>
    <col min="10249" max="10249" width="14" style="295" customWidth="1"/>
    <col min="10250" max="10250" width="8.69921875" style="295" customWidth="1"/>
    <col min="10251" max="10496" width="8.796875" style="295"/>
    <col min="10497" max="10497" width="5.296875" style="295" customWidth="1"/>
    <col min="10498" max="10498" width="5.796875" style="295" customWidth="1"/>
    <col min="10499" max="10502" width="12.69921875" style="295" customWidth="1"/>
    <col min="10503" max="10504" width="7.296875" style="295" customWidth="1"/>
    <col min="10505" max="10505" width="14" style="295" customWidth="1"/>
    <col min="10506" max="10506" width="8.69921875" style="295" customWidth="1"/>
    <col min="10507" max="10752" width="8.796875" style="295"/>
    <col min="10753" max="10753" width="5.296875" style="295" customWidth="1"/>
    <col min="10754" max="10754" width="5.796875" style="295" customWidth="1"/>
    <col min="10755" max="10758" width="12.69921875" style="295" customWidth="1"/>
    <col min="10759" max="10760" width="7.296875" style="295" customWidth="1"/>
    <col min="10761" max="10761" width="14" style="295" customWidth="1"/>
    <col min="10762" max="10762" width="8.69921875" style="295" customWidth="1"/>
    <col min="10763" max="11008" width="8.796875" style="295"/>
    <col min="11009" max="11009" width="5.296875" style="295" customWidth="1"/>
    <col min="11010" max="11010" width="5.796875" style="295" customWidth="1"/>
    <col min="11011" max="11014" width="12.69921875" style="295" customWidth="1"/>
    <col min="11015" max="11016" width="7.296875" style="295" customWidth="1"/>
    <col min="11017" max="11017" width="14" style="295" customWidth="1"/>
    <col min="11018" max="11018" width="8.69921875" style="295" customWidth="1"/>
    <col min="11019" max="11264" width="8.796875" style="295"/>
    <col min="11265" max="11265" width="5.296875" style="295" customWidth="1"/>
    <col min="11266" max="11266" width="5.796875" style="295" customWidth="1"/>
    <col min="11267" max="11270" width="12.69921875" style="295" customWidth="1"/>
    <col min="11271" max="11272" width="7.296875" style="295" customWidth="1"/>
    <col min="11273" max="11273" width="14" style="295" customWidth="1"/>
    <col min="11274" max="11274" width="8.69921875" style="295" customWidth="1"/>
    <col min="11275" max="11520" width="8.796875" style="295"/>
    <col min="11521" max="11521" width="5.296875" style="295" customWidth="1"/>
    <col min="11522" max="11522" width="5.796875" style="295" customWidth="1"/>
    <col min="11523" max="11526" width="12.69921875" style="295" customWidth="1"/>
    <col min="11527" max="11528" width="7.296875" style="295" customWidth="1"/>
    <col min="11529" max="11529" width="14" style="295" customWidth="1"/>
    <col min="11530" max="11530" width="8.69921875" style="295" customWidth="1"/>
    <col min="11531" max="11776" width="8.796875" style="295"/>
    <col min="11777" max="11777" width="5.296875" style="295" customWidth="1"/>
    <col min="11778" max="11778" width="5.796875" style="295" customWidth="1"/>
    <col min="11779" max="11782" width="12.69921875" style="295" customWidth="1"/>
    <col min="11783" max="11784" width="7.296875" style="295" customWidth="1"/>
    <col min="11785" max="11785" width="14" style="295" customWidth="1"/>
    <col min="11786" max="11786" width="8.69921875" style="295" customWidth="1"/>
    <col min="11787" max="12032" width="8.796875" style="295"/>
    <col min="12033" max="12033" width="5.296875" style="295" customWidth="1"/>
    <col min="12034" max="12034" width="5.796875" style="295" customWidth="1"/>
    <col min="12035" max="12038" width="12.69921875" style="295" customWidth="1"/>
    <col min="12039" max="12040" width="7.296875" style="295" customWidth="1"/>
    <col min="12041" max="12041" width="14" style="295" customWidth="1"/>
    <col min="12042" max="12042" width="8.69921875" style="295" customWidth="1"/>
    <col min="12043" max="12288" width="8.796875" style="295"/>
    <col min="12289" max="12289" width="5.296875" style="295" customWidth="1"/>
    <col min="12290" max="12290" width="5.796875" style="295" customWidth="1"/>
    <col min="12291" max="12294" width="12.69921875" style="295" customWidth="1"/>
    <col min="12295" max="12296" width="7.296875" style="295" customWidth="1"/>
    <col min="12297" max="12297" width="14" style="295" customWidth="1"/>
    <col min="12298" max="12298" width="8.69921875" style="295" customWidth="1"/>
    <col min="12299" max="12544" width="8.796875" style="295"/>
    <col min="12545" max="12545" width="5.296875" style="295" customWidth="1"/>
    <col min="12546" max="12546" width="5.796875" style="295" customWidth="1"/>
    <col min="12547" max="12550" width="12.69921875" style="295" customWidth="1"/>
    <col min="12551" max="12552" width="7.296875" style="295" customWidth="1"/>
    <col min="12553" max="12553" width="14" style="295" customWidth="1"/>
    <col min="12554" max="12554" width="8.69921875" style="295" customWidth="1"/>
    <col min="12555" max="12800" width="8.796875" style="295"/>
    <col min="12801" max="12801" width="5.296875" style="295" customWidth="1"/>
    <col min="12802" max="12802" width="5.796875" style="295" customWidth="1"/>
    <col min="12803" max="12806" width="12.69921875" style="295" customWidth="1"/>
    <col min="12807" max="12808" width="7.296875" style="295" customWidth="1"/>
    <col min="12809" max="12809" width="14" style="295" customWidth="1"/>
    <col min="12810" max="12810" width="8.69921875" style="295" customWidth="1"/>
    <col min="12811" max="13056" width="8.796875" style="295"/>
    <col min="13057" max="13057" width="5.296875" style="295" customWidth="1"/>
    <col min="13058" max="13058" width="5.796875" style="295" customWidth="1"/>
    <col min="13059" max="13062" width="12.69921875" style="295" customWidth="1"/>
    <col min="13063" max="13064" width="7.296875" style="295" customWidth="1"/>
    <col min="13065" max="13065" width="14" style="295" customWidth="1"/>
    <col min="13066" max="13066" width="8.69921875" style="295" customWidth="1"/>
    <col min="13067" max="13312" width="8.796875" style="295"/>
    <col min="13313" max="13313" width="5.296875" style="295" customWidth="1"/>
    <col min="13314" max="13314" width="5.796875" style="295" customWidth="1"/>
    <col min="13315" max="13318" width="12.69921875" style="295" customWidth="1"/>
    <col min="13319" max="13320" width="7.296875" style="295" customWidth="1"/>
    <col min="13321" max="13321" width="14" style="295" customWidth="1"/>
    <col min="13322" max="13322" width="8.69921875" style="295" customWidth="1"/>
    <col min="13323" max="13568" width="8.796875" style="295"/>
    <col min="13569" max="13569" width="5.296875" style="295" customWidth="1"/>
    <col min="13570" max="13570" width="5.796875" style="295" customWidth="1"/>
    <col min="13571" max="13574" width="12.69921875" style="295" customWidth="1"/>
    <col min="13575" max="13576" width="7.296875" style="295" customWidth="1"/>
    <col min="13577" max="13577" width="14" style="295" customWidth="1"/>
    <col min="13578" max="13578" width="8.69921875" style="295" customWidth="1"/>
    <col min="13579" max="13824" width="8.796875" style="295"/>
    <col min="13825" max="13825" width="5.296875" style="295" customWidth="1"/>
    <col min="13826" max="13826" width="5.796875" style="295" customWidth="1"/>
    <col min="13827" max="13830" width="12.69921875" style="295" customWidth="1"/>
    <col min="13831" max="13832" width="7.296875" style="295" customWidth="1"/>
    <col min="13833" max="13833" width="14" style="295" customWidth="1"/>
    <col min="13834" max="13834" width="8.69921875" style="295" customWidth="1"/>
    <col min="13835" max="14080" width="8.796875" style="295"/>
    <col min="14081" max="14081" width="5.296875" style="295" customWidth="1"/>
    <col min="14082" max="14082" width="5.796875" style="295" customWidth="1"/>
    <col min="14083" max="14086" width="12.69921875" style="295" customWidth="1"/>
    <col min="14087" max="14088" width="7.296875" style="295" customWidth="1"/>
    <col min="14089" max="14089" width="14" style="295" customWidth="1"/>
    <col min="14090" max="14090" width="8.69921875" style="295" customWidth="1"/>
    <col min="14091" max="14336" width="8.796875" style="295"/>
    <col min="14337" max="14337" width="5.296875" style="295" customWidth="1"/>
    <col min="14338" max="14338" width="5.796875" style="295" customWidth="1"/>
    <col min="14339" max="14342" width="12.69921875" style="295" customWidth="1"/>
    <col min="14343" max="14344" width="7.296875" style="295" customWidth="1"/>
    <col min="14345" max="14345" width="14" style="295" customWidth="1"/>
    <col min="14346" max="14346" width="8.69921875" style="295" customWidth="1"/>
    <col min="14347" max="14592" width="8.796875" style="295"/>
    <col min="14593" max="14593" width="5.296875" style="295" customWidth="1"/>
    <col min="14594" max="14594" width="5.796875" style="295" customWidth="1"/>
    <col min="14595" max="14598" width="12.69921875" style="295" customWidth="1"/>
    <col min="14599" max="14600" width="7.296875" style="295" customWidth="1"/>
    <col min="14601" max="14601" width="14" style="295" customWidth="1"/>
    <col min="14602" max="14602" width="8.69921875" style="295" customWidth="1"/>
    <col min="14603" max="14848" width="8.796875" style="295"/>
    <col min="14849" max="14849" width="5.296875" style="295" customWidth="1"/>
    <col min="14850" max="14850" width="5.796875" style="295" customWidth="1"/>
    <col min="14851" max="14854" width="12.69921875" style="295" customWidth="1"/>
    <col min="14855" max="14856" width="7.296875" style="295" customWidth="1"/>
    <col min="14857" max="14857" width="14" style="295" customWidth="1"/>
    <col min="14858" max="14858" width="8.69921875" style="295" customWidth="1"/>
    <col min="14859" max="15104" width="8.796875" style="295"/>
    <col min="15105" max="15105" width="5.296875" style="295" customWidth="1"/>
    <col min="15106" max="15106" width="5.796875" style="295" customWidth="1"/>
    <col min="15107" max="15110" width="12.69921875" style="295" customWidth="1"/>
    <col min="15111" max="15112" width="7.296875" style="295" customWidth="1"/>
    <col min="15113" max="15113" width="14" style="295" customWidth="1"/>
    <col min="15114" max="15114" width="8.69921875" style="295" customWidth="1"/>
    <col min="15115" max="15360" width="8.796875" style="295"/>
    <col min="15361" max="15361" width="5.296875" style="295" customWidth="1"/>
    <col min="15362" max="15362" width="5.796875" style="295" customWidth="1"/>
    <col min="15363" max="15366" width="12.69921875" style="295" customWidth="1"/>
    <col min="15367" max="15368" width="7.296875" style="295" customWidth="1"/>
    <col min="15369" max="15369" width="14" style="295" customWidth="1"/>
    <col min="15370" max="15370" width="8.69921875" style="295" customWidth="1"/>
    <col min="15371" max="15616" width="8.796875" style="295"/>
    <col min="15617" max="15617" width="5.296875" style="295" customWidth="1"/>
    <col min="15618" max="15618" width="5.796875" style="295" customWidth="1"/>
    <col min="15619" max="15622" width="12.69921875" style="295" customWidth="1"/>
    <col min="15623" max="15624" width="7.296875" style="295" customWidth="1"/>
    <col min="15625" max="15625" width="14" style="295" customWidth="1"/>
    <col min="15626" max="15626" width="8.69921875" style="295" customWidth="1"/>
    <col min="15627" max="15872" width="8.796875" style="295"/>
    <col min="15873" max="15873" width="5.296875" style="295" customWidth="1"/>
    <col min="15874" max="15874" width="5.796875" style="295" customWidth="1"/>
    <col min="15875" max="15878" width="12.69921875" style="295" customWidth="1"/>
    <col min="15879" max="15880" width="7.296875" style="295" customWidth="1"/>
    <col min="15881" max="15881" width="14" style="295" customWidth="1"/>
    <col min="15882" max="15882" width="8.69921875" style="295" customWidth="1"/>
    <col min="15883" max="16128" width="8.796875" style="295"/>
    <col min="16129" max="16129" width="5.296875" style="295" customWidth="1"/>
    <col min="16130" max="16130" width="5.796875" style="295" customWidth="1"/>
    <col min="16131" max="16134" width="12.69921875" style="295" customWidth="1"/>
    <col min="16135" max="16136" width="7.296875" style="295" customWidth="1"/>
    <col min="16137" max="16137" width="14" style="295" customWidth="1"/>
    <col min="16138" max="16138" width="8.69921875" style="295" customWidth="1"/>
    <col min="16139" max="16384" width="8.796875" style="295"/>
  </cols>
  <sheetData>
    <row r="1" spans="1:11" s="296" customFormat="1" ht="21.75" customHeight="1" thickBot="1">
      <c r="A1" s="86" t="s">
        <v>396</v>
      </c>
      <c r="B1" s="86"/>
      <c r="C1" s="86"/>
      <c r="D1" s="86"/>
      <c r="F1" s="448" t="s">
        <v>380</v>
      </c>
      <c r="G1" s="448"/>
      <c r="H1" s="448"/>
      <c r="I1" s="448"/>
    </row>
    <row r="2" spans="1:11" ht="16.899999999999999" customHeight="1">
      <c r="A2" s="402"/>
      <c r="B2" s="402"/>
      <c r="C2" s="403"/>
      <c r="D2" s="625" t="s">
        <v>128</v>
      </c>
      <c r="E2" s="609" t="s">
        <v>1</v>
      </c>
      <c r="F2" s="621"/>
      <c r="G2" s="609" t="s">
        <v>0</v>
      </c>
      <c r="H2" s="788"/>
      <c r="I2" s="788"/>
      <c r="J2" s="296"/>
      <c r="K2" s="296"/>
    </row>
    <row r="3" spans="1:11" s="78" customFormat="1" ht="16.899999999999999" customHeight="1">
      <c r="A3" s="87"/>
      <c r="B3" s="87"/>
      <c r="C3" s="88"/>
      <c r="D3" s="823"/>
      <c r="E3" s="258" t="s">
        <v>68</v>
      </c>
      <c r="F3" s="258" t="s">
        <v>69</v>
      </c>
      <c r="G3" s="721" t="s">
        <v>68</v>
      </c>
      <c r="H3" s="723"/>
      <c r="I3" s="258" t="s">
        <v>69</v>
      </c>
      <c r="J3" s="149"/>
      <c r="K3" s="149"/>
    </row>
    <row r="4" spans="1:11" s="408" customFormat="1" ht="15" customHeight="1">
      <c r="A4" s="848" t="s">
        <v>340</v>
      </c>
      <c r="B4" s="844" t="s">
        <v>397</v>
      </c>
      <c r="C4" s="849"/>
      <c r="D4" s="404">
        <f>SUM(D5:D6)</f>
        <v>716893</v>
      </c>
      <c r="E4" s="405"/>
      <c r="F4" s="406"/>
      <c r="G4" s="716"/>
      <c r="H4" s="716"/>
      <c r="I4" s="406"/>
      <c r="J4" s="407"/>
      <c r="K4" s="92"/>
    </row>
    <row r="5" spans="1:11" ht="15" customHeight="1">
      <c r="A5" s="837"/>
      <c r="B5" s="840" t="s">
        <v>129</v>
      </c>
      <c r="C5" s="846"/>
      <c r="D5" s="91">
        <f>E5+G5</f>
        <v>11695</v>
      </c>
      <c r="E5" s="92">
        <v>2541</v>
      </c>
      <c r="F5" s="94">
        <f t="shared" ref="F5:F13" si="0">SUM(E5)/365</f>
        <v>6.9616438356164387</v>
      </c>
      <c r="G5" s="824">
        <v>9154</v>
      </c>
      <c r="H5" s="824"/>
      <c r="I5" s="94">
        <f t="shared" ref="I5:I13" si="1">G5/245</f>
        <v>37.36326530612245</v>
      </c>
      <c r="J5" s="297"/>
      <c r="K5" s="92"/>
    </row>
    <row r="6" spans="1:11" ht="15" customHeight="1">
      <c r="A6" s="837"/>
      <c r="B6" s="840" t="s">
        <v>130</v>
      </c>
      <c r="C6" s="846"/>
      <c r="D6" s="91">
        <f>SUM(D7:D13)</f>
        <v>705198</v>
      </c>
      <c r="E6" s="92">
        <f>SUM(E7:E13)</f>
        <v>229066</v>
      </c>
      <c r="F6" s="94">
        <f t="shared" si="0"/>
        <v>627.57808219178082</v>
      </c>
      <c r="G6" s="824">
        <f>SUM(G7:H13)</f>
        <v>476132</v>
      </c>
      <c r="H6" s="824"/>
      <c r="I6" s="94">
        <f t="shared" si="1"/>
        <v>1943.3959183673469</v>
      </c>
      <c r="J6" s="297"/>
      <c r="K6" s="92"/>
    </row>
    <row r="7" spans="1:11" ht="15" customHeight="1">
      <c r="A7" s="837"/>
      <c r="B7" s="829" t="s">
        <v>398</v>
      </c>
      <c r="C7" s="847"/>
      <c r="D7" s="91">
        <f>E7+G7</f>
        <v>15094</v>
      </c>
      <c r="E7" s="92">
        <v>2534</v>
      </c>
      <c r="F7" s="94">
        <f t="shared" si="0"/>
        <v>6.9424657534246572</v>
      </c>
      <c r="G7" s="824">
        <v>12560</v>
      </c>
      <c r="H7" s="824"/>
      <c r="I7" s="94">
        <f t="shared" si="1"/>
        <v>51.265306122448976</v>
      </c>
      <c r="J7" s="297"/>
      <c r="K7" s="92"/>
    </row>
    <row r="8" spans="1:11" ht="15" customHeight="1">
      <c r="A8" s="85">
        <v>26</v>
      </c>
      <c r="B8" s="825" t="s">
        <v>399</v>
      </c>
      <c r="C8" s="804"/>
      <c r="D8" s="91">
        <f t="shared" ref="D8:D13" si="2">E8+G8</f>
        <v>589348</v>
      </c>
      <c r="E8" s="92">
        <v>192976</v>
      </c>
      <c r="F8" s="94">
        <f t="shared" si="0"/>
        <v>528.70136986301372</v>
      </c>
      <c r="G8" s="824">
        <v>396372</v>
      </c>
      <c r="H8" s="824"/>
      <c r="I8" s="94">
        <f t="shared" si="1"/>
        <v>1617.8448979591838</v>
      </c>
      <c r="J8" s="297"/>
    </row>
    <row r="9" spans="1:11" ht="15" customHeight="1">
      <c r="A9" s="834" t="s">
        <v>122</v>
      </c>
      <c r="B9" s="825" t="s">
        <v>131</v>
      </c>
      <c r="C9" s="804"/>
      <c r="D9" s="91">
        <f t="shared" si="2"/>
        <v>15701</v>
      </c>
      <c r="E9" s="92">
        <v>2021</v>
      </c>
      <c r="F9" s="94">
        <f t="shared" si="0"/>
        <v>5.536986301369863</v>
      </c>
      <c r="G9" s="824">
        <v>13680</v>
      </c>
      <c r="H9" s="824"/>
      <c r="I9" s="94">
        <f t="shared" si="1"/>
        <v>55.836734693877553</v>
      </c>
      <c r="J9" s="297"/>
      <c r="K9" s="92"/>
    </row>
    <row r="10" spans="1:11" ht="15" customHeight="1">
      <c r="A10" s="834"/>
      <c r="B10" s="825" t="s">
        <v>400</v>
      </c>
      <c r="C10" s="804"/>
      <c r="D10" s="91">
        <f t="shared" si="2"/>
        <v>63806</v>
      </c>
      <c r="E10" s="92">
        <v>23440</v>
      </c>
      <c r="F10" s="94">
        <f t="shared" si="0"/>
        <v>64.219178082191775</v>
      </c>
      <c r="G10" s="824">
        <v>40366</v>
      </c>
      <c r="H10" s="824"/>
      <c r="I10" s="94">
        <f t="shared" si="1"/>
        <v>164.75918367346938</v>
      </c>
      <c r="J10" s="297"/>
      <c r="K10" s="296"/>
    </row>
    <row r="11" spans="1:11" ht="15" customHeight="1">
      <c r="A11" s="834"/>
      <c r="B11" s="825" t="s">
        <v>401</v>
      </c>
      <c r="C11" s="804"/>
      <c r="D11" s="91">
        <f t="shared" si="2"/>
        <v>6651</v>
      </c>
      <c r="E11" s="92">
        <v>4540</v>
      </c>
      <c r="F11" s="94">
        <f t="shared" si="0"/>
        <v>12.438356164383562</v>
      </c>
      <c r="G11" s="824">
        <v>2111</v>
      </c>
      <c r="H11" s="824"/>
      <c r="I11" s="94">
        <f t="shared" si="1"/>
        <v>8.6163265306122447</v>
      </c>
      <c r="J11" s="297"/>
      <c r="K11" s="296"/>
    </row>
    <row r="12" spans="1:11" ht="15" customHeight="1">
      <c r="A12" s="834"/>
      <c r="B12" s="825" t="s">
        <v>402</v>
      </c>
      <c r="C12" s="804"/>
      <c r="D12" s="91">
        <f t="shared" si="2"/>
        <v>14334</v>
      </c>
      <c r="E12" s="92">
        <v>3337</v>
      </c>
      <c r="F12" s="94">
        <f t="shared" si="0"/>
        <v>9.1424657534246574</v>
      </c>
      <c r="G12" s="824">
        <v>10997</v>
      </c>
      <c r="H12" s="824"/>
      <c r="I12" s="94">
        <f t="shared" si="1"/>
        <v>44.885714285714286</v>
      </c>
      <c r="J12" s="297"/>
      <c r="K12" s="296"/>
    </row>
    <row r="13" spans="1:11" ht="15" customHeight="1">
      <c r="A13" s="843"/>
      <c r="B13" s="619" t="s">
        <v>132</v>
      </c>
      <c r="C13" s="835"/>
      <c r="D13" s="95">
        <f t="shared" si="2"/>
        <v>264</v>
      </c>
      <c r="E13" s="96">
        <v>218</v>
      </c>
      <c r="F13" s="97">
        <f t="shared" si="0"/>
        <v>0.59726027397260273</v>
      </c>
      <c r="G13" s="827">
        <v>46</v>
      </c>
      <c r="H13" s="827"/>
      <c r="I13" s="97">
        <f t="shared" si="1"/>
        <v>0.18775510204081633</v>
      </c>
      <c r="J13" s="297"/>
      <c r="K13" s="296"/>
    </row>
    <row r="14" spans="1:11" s="408" customFormat="1" ht="15" customHeight="1">
      <c r="A14" s="836" t="s">
        <v>340</v>
      </c>
      <c r="B14" s="844" t="s">
        <v>397</v>
      </c>
      <c r="C14" s="845"/>
      <c r="D14" s="409">
        <f>SUM(D15:D16)</f>
        <v>719024</v>
      </c>
      <c r="E14" s="410"/>
      <c r="F14" s="411"/>
      <c r="G14" s="699"/>
      <c r="H14" s="699"/>
      <c r="I14" s="411"/>
      <c r="J14" s="407"/>
      <c r="K14" s="412"/>
    </row>
    <row r="15" spans="1:11" ht="15" customHeight="1">
      <c r="A15" s="837"/>
      <c r="B15" s="840" t="s">
        <v>129</v>
      </c>
      <c r="C15" s="841"/>
      <c r="D15" s="91">
        <f>E15+G15</f>
        <v>4220</v>
      </c>
      <c r="E15" s="92">
        <v>1510</v>
      </c>
      <c r="F15" s="93">
        <f t="shared" ref="F15:F23" si="3">SUM(E15)/366</f>
        <v>4.1256830601092895</v>
      </c>
      <c r="G15" s="842">
        <v>2710</v>
      </c>
      <c r="H15" s="842"/>
      <c r="I15" s="93">
        <f t="shared" ref="I15:I23" si="4">G15/244</f>
        <v>11.10655737704918</v>
      </c>
      <c r="J15" s="297"/>
      <c r="K15" s="296"/>
    </row>
    <row r="16" spans="1:11" ht="15" customHeight="1">
      <c r="A16" s="837"/>
      <c r="B16" s="840" t="s">
        <v>130</v>
      </c>
      <c r="C16" s="841"/>
      <c r="D16" s="91">
        <f>SUM(D17:D23)</f>
        <v>714804</v>
      </c>
      <c r="E16" s="92">
        <f>SUM(E17:E23)</f>
        <v>232557</v>
      </c>
      <c r="F16" s="93">
        <f t="shared" si="3"/>
        <v>635.40163934426232</v>
      </c>
      <c r="G16" s="824">
        <f>SUM(G17:H23)</f>
        <v>482247</v>
      </c>
      <c r="H16" s="824"/>
      <c r="I16" s="93">
        <f t="shared" si="4"/>
        <v>1976.422131147541</v>
      </c>
      <c r="J16" s="297"/>
      <c r="K16" s="296"/>
    </row>
    <row r="17" spans="1:11" ht="15" customHeight="1">
      <c r="A17" s="837"/>
      <c r="B17" s="829" t="s">
        <v>398</v>
      </c>
      <c r="C17" s="830"/>
      <c r="D17" s="91">
        <f>E17+G17</f>
        <v>14044</v>
      </c>
      <c r="E17" s="92">
        <v>3166</v>
      </c>
      <c r="F17" s="93">
        <f t="shared" si="3"/>
        <v>8.6502732240437155</v>
      </c>
      <c r="G17" s="824">
        <v>10878</v>
      </c>
      <c r="H17" s="824"/>
      <c r="I17" s="93">
        <f t="shared" si="4"/>
        <v>44.581967213114751</v>
      </c>
      <c r="J17" s="297"/>
      <c r="K17" s="296"/>
    </row>
    <row r="18" spans="1:11" ht="15" customHeight="1">
      <c r="A18" s="85">
        <f>A8+1</f>
        <v>27</v>
      </c>
      <c r="B18" s="831" t="s">
        <v>399</v>
      </c>
      <c r="C18" s="832"/>
      <c r="D18" s="209">
        <f t="shared" ref="D18:D23" si="5">E18+G18</f>
        <v>582368</v>
      </c>
      <c r="E18" s="208">
        <v>191070</v>
      </c>
      <c r="F18" s="207">
        <f t="shared" si="3"/>
        <v>522.04918032786884</v>
      </c>
      <c r="G18" s="833">
        <v>391298</v>
      </c>
      <c r="H18" s="833"/>
      <c r="I18" s="207">
        <f t="shared" si="4"/>
        <v>1603.6803278688524</v>
      </c>
      <c r="J18" s="297"/>
      <c r="K18" s="296"/>
    </row>
    <row r="19" spans="1:11" ht="15" customHeight="1">
      <c r="A19" s="834" t="s">
        <v>122</v>
      </c>
      <c r="B19" s="831" t="s">
        <v>131</v>
      </c>
      <c r="C19" s="832"/>
      <c r="D19" s="209">
        <f t="shared" si="5"/>
        <v>16749</v>
      </c>
      <c r="E19" s="413">
        <v>1944</v>
      </c>
      <c r="F19" s="414">
        <f t="shared" si="3"/>
        <v>5.3114754098360653</v>
      </c>
      <c r="G19" s="833">
        <v>14805</v>
      </c>
      <c r="H19" s="833"/>
      <c r="I19" s="414">
        <f t="shared" si="4"/>
        <v>60.67622950819672</v>
      </c>
      <c r="J19" s="297"/>
      <c r="K19" s="296"/>
    </row>
    <row r="20" spans="1:11" ht="15" customHeight="1">
      <c r="A20" s="834"/>
      <c r="B20" s="825" t="s">
        <v>400</v>
      </c>
      <c r="C20" s="826"/>
      <c r="D20" s="91">
        <f t="shared" si="5"/>
        <v>81356</v>
      </c>
      <c r="E20" s="92">
        <v>28525</v>
      </c>
      <c r="F20" s="94">
        <f t="shared" si="3"/>
        <v>77.937158469945359</v>
      </c>
      <c r="G20" s="824">
        <v>52831</v>
      </c>
      <c r="H20" s="824"/>
      <c r="I20" s="94">
        <f t="shared" si="4"/>
        <v>216.5204918032787</v>
      </c>
      <c r="J20" s="297"/>
      <c r="K20" s="296"/>
    </row>
    <row r="21" spans="1:11" ht="15" customHeight="1">
      <c r="A21" s="834"/>
      <c r="B21" s="825" t="s">
        <v>401</v>
      </c>
      <c r="C21" s="826"/>
      <c r="D21" s="91">
        <f t="shared" si="5"/>
        <v>7640</v>
      </c>
      <c r="E21" s="92">
        <v>5362</v>
      </c>
      <c r="F21" s="94">
        <f t="shared" si="3"/>
        <v>14.650273224043715</v>
      </c>
      <c r="G21" s="824">
        <v>2278</v>
      </c>
      <c r="H21" s="824"/>
      <c r="I21" s="94">
        <f t="shared" si="4"/>
        <v>9.3360655737704921</v>
      </c>
      <c r="J21" s="297"/>
      <c r="K21" s="296"/>
    </row>
    <row r="22" spans="1:11" ht="15" customHeight="1">
      <c r="A22" s="834"/>
      <c r="B22" s="825" t="s">
        <v>402</v>
      </c>
      <c r="C22" s="826"/>
      <c r="D22" s="91">
        <f t="shared" si="5"/>
        <v>12418</v>
      </c>
      <c r="E22" s="92">
        <v>2305</v>
      </c>
      <c r="F22" s="94">
        <f t="shared" si="3"/>
        <v>6.2978142076502737</v>
      </c>
      <c r="G22" s="824">
        <v>10113</v>
      </c>
      <c r="H22" s="824"/>
      <c r="I22" s="94">
        <f t="shared" si="4"/>
        <v>41.446721311475407</v>
      </c>
      <c r="J22" s="297"/>
      <c r="K22" s="296"/>
    </row>
    <row r="23" spans="1:11" ht="15" customHeight="1">
      <c r="A23" s="843"/>
      <c r="B23" s="619" t="s">
        <v>132</v>
      </c>
      <c r="C23" s="835"/>
      <c r="D23" s="95">
        <f t="shared" si="5"/>
        <v>229</v>
      </c>
      <c r="E23" s="96">
        <v>185</v>
      </c>
      <c r="F23" s="97">
        <f t="shared" si="3"/>
        <v>0.50546448087431695</v>
      </c>
      <c r="G23" s="827">
        <v>44</v>
      </c>
      <c r="H23" s="827"/>
      <c r="I23" s="97">
        <f t="shared" si="4"/>
        <v>0.18032786885245902</v>
      </c>
      <c r="J23" s="297"/>
      <c r="K23" s="296"/>
    </row>
    <row r="24" spans="1:11" s="408" customFormat="1" ht="15" customHeight="1">
      <c r="A24" s="836" t="s">
        <v>340</v>
      </c>
      <c r="B24" s="838" t="s">
        <v>397</v>
      </c>
      <c r="C24" s="839"/>
      <c r="D24" s="409">
        <f>SUM(D25:D26)</f>
        <v>761349</v>
      </c>
      <c r="E24" s="410"/>
      <c r="F24" s="411"/>
      <c r="G24" s="699"/>
      <c r="H24" s="699"/>
      <c r="I24" s="411"/>
      <c r="J24" s="407"/>
      <c r="K24" s="412"/>
    </row>
    <row r="25" spans="1:11" ht="15" customHeight="1">
      <c r="A25" s="837"/>
      <c r="B25" s="840" t="s">
        <v>129</v>
      </c>
      <c r="C25" s="841"/>
      <c r="D25" s="91">
        <f>E25+G25</f>
        <v>5275</v>
      </c>
      <c r="E25" s="92">
        <v>1534</v>
      </c>
      <c r="F25" s="93">
        <f t="shared" ref="F25:F33" si="6">SUM(E25)/366</f>
        <v>4.1912568306010929</v>
      </c>
      <c r="G25" s="842">
        <v>3741</v>
      </c>
      <c r="H25" s="842"/>
      <c r="I25" s="93">
        <f t="shared" ref="I25:I33" si="7">G25/244</f>
        <v>15.331967213114755</v>
      </c>
      <c r="J25" s="297"/>
      <c r="K25" s="296"/>
    </row>
    <row r="26" spans="1:11" ht="15" customHeight="1">
      <c r="A26" s="837"/>
      <c r="B26" s="840" t="s">
        <v>130</v>
      </c>
      <c r="C26" s="841"/>
      <c r="D26" s="91">
        <f>SUM(D27:D33)</f>
        <v>756074</v>
      </c>
      <c r="E26" s="92">
        <f>SUM(E27:E33)</f>
        <v>261832</v>
      </c>
      <c r="F26" s="93">
        <f t="shared" si="6"/>
        <v>715.38797814207646</v>
      </c>
      <c r="G26" s="824">
        <f>SUM(G27:H33)</f>
        <v>494242</v>
      </c>
      <c r="H26" s="824"/>
      <c r="I26" s="93">
        <f t="shared" si="7"/>
        <v>2025.5819672131147</v>
      </c>
      <c r="J26" s="297"/>
      <c r="K26" s="296"/>
    </row>
    <row r="27" spans="1:11" ht="15" customHeight="1">
      <c r="A27" s="837"/>
      <c r="B27" s="829" t="s">
        <v>398</v>
      </c>
      <c r="C27" s="830"/>
      <c r="D27" s="91">
        <f>E27+G27</f>
        <v>13741</v>
      </c>
      <c r="E27" s="92">
        <v>3673</v>
      </c>
      <c r="F27" s="93">
        <f t="shared" si="6"/>
        <v>10.035519125683059</v>
      </c>
      <c r="G27" s="824">
        <v>10068</v>
      </c>
      <c r="H27" s="824"/>
      <c r="I27" s="93">
        <f t="shared" si="7"/>
        <v>41.26229508196721</v>
      </c>
      <c r="J27" s="297"/>
      <c r="K27" s="296"/>
    </row>
    <row r="28" spans="1:11" ht="15" customHeight="1">
      <c r="A28" s="85">
        <f>A18+1</f>
        <v>28</v>
      </c>
      <c r="B28" s="831" t="s">
        <v>399</v>
      </c>
      <c r="C28" s="832"/>
      <c r="D28" s="209">
        <f t="shared" ref="D28:D33" si="8">E28+G28</f>
        <v>625182</v>
      </c>
      <c r="E28" s="208">
        <v>216504</v>
      </c>
      <c r="F28" s="207">
        <f t="shared" si="6"/>
        <v>591.54098360655735</v>
      </c>
      <c r="G28" s="833">
        <v>408678</v>
      </c>
      <c r="H28" s="833"/>
      <c r="I28" s="207">
        <f t="shared" si="7"/>
        <v>1674.9098360655737</v>
      </c>
      <c r="J28" s="297"/>
      <c r="K28" s="296"/>
    </row>
    <row r="29" spans="1:11" ht="15" customHeight="1">
      <c r="A29" s="834" t="s">
        <v>122</v>
      </c>
      <c r="B29" s="831" t="s">
        <v>131</v>
      </c>
      <c r="C29" s="832"/>
      <c r="D29" s="209">
        <f t="shared" si="8"/>
        <v>14370</v>
      </c>
      <c r="E29" s="208">
        <v>1861</v>
      </c>
      <c r="F29" s="207">
        <f t="shared" si="6"/>
        <v>5.084699453551913</v>
      </c>
      <c r="G29" s="833">
        <v>12509</v>
      </c>
      <c r="H29" s="833"/>
      <c r="I29" s="207">
        <f t="shared" si="7"/>
        <v>51.266393442622949</v>
      </c>
      <c r="J29" s="297"/>
      <c r="K29" s="296"/>
    </row>
    <row r="30" spans="1:11" ht="15" customHeight="1">
      <c r="A30" s="834"/>
      <c r="B30" s="825" t="s">
        <v>400</v>
      </c>
      <c r="C30" s="826"/>
      <c r="D30" s="91">
        <f t="shared" si="8"/>
        <v>82881</v>
      </c>
      <c r="E30" s="92">
        <v>31851</v>
      </c>
      <c r="F30" s="94">
        <f t="shared" si="6"/>
        <v>87.02459016393442</v>
      </c>
      <c r="G30" s="824">
        <v>51030</v>
      </c>
      <c r="H30" s="824"/>
      <c r="I30" s="93">
        <f t="shared" si="7"/>
        <v>209.13934426229508</v>
      </c>
      <c r="J30" s="297"/>
      <c r="K30" s="296"/>
    </row>
    <row r="31" spans="1:11" ht="15" customHeight="1">
      <c r="A31" s="834"/>
      <c r="B31" s="825" t="s">
        <v>401</v>
      </c>
      <c r="C31" s="826"/>
      <c r="D31" s="91">
        <f t="shared" si="8"/>
        <v>7989</v>
      </c>
      <c r="E31" s="92">
        <v>5108</v>
      </c>
      <c r="F31" s="94">
        <f t="shared" si="6"/>
        <v>13.956284153005464</v>
      </c>
      <c r="G31" s="824">
        <v>2881</v>
      </c>
      <c r="H31" s="824"/>
      <c r="I31" s="93">
        <f t="shared" si="7"/>
        <v>11.807377049180328</v>
      </c>
      <c r="J31" s="297"/>
      <c r="K31" s="296"/>
    </row>
    <row r="32" spans="1:11" ht="15" customHeight="1">
      <c r="A32" s="834"/>
      <c r="B32" s="825" t="s">
        <v>402</v>
      </c>
      <c r="C32" s="826"/>
      <c r="D32" s="91">
        <f t="shared" si="8"/>
        <v>11700</v>
      </c>
      <c r="E32" s="92">
        <v>2645</v>
      </c>
      <c r="F32" s="94">
        <f t="shared" si="6"/>
        <v>7.2267759562841531</v>
      </c>
      <c r="G32" s="824">
        <v>9055</v>
      </c>
      <c r="H32" s="824"/>
      <c r="I32" s="93">
        <f t="shared" si="7"/>
        <v>37.110655737704917</v>
      </c>
      <c r="J32" s="297"/>
      <c r="K32" s="296"/>
    </row>
    <row r="33" spans="1:11" ht="15" customHeight="1" thickBot="1">
      <c r="A33" s="834"/>
      <c r="B33" s="825" t="s">
        <v>132</v>
      </c>
      <c r="C33" s="826"/>
      <c r="D33" s="91">
        <f t="shared" si="8"/>
        <v>211</v>
      </c>
      <c r="E33" s="92">
        <v>190</v>
      </c>
      <c r="F33" s="94">
        <f t="shared" si="6"/>
        <v>0.51912568306010931</v>
      </c>
      <c r="G33" s="827">
        <v>21</v>
      </c>
      <c r="H33" s="827"/>
      <c r="I33" s="94">
        <f t="shared" si="7"/>
        <v>8.6065573770491802E-2</v>
      </c>
      <c r="J33" s="297"/>
      <c r="K33" s="296"/>
    </row>
    <row r="34" spans="1:11" ht="16.899999999999999" customHeight="1">
      <c r="A34" s="353"/>
      <c r="B34" s="353"/>
      <c r="C34" s="399"/>
      <c r="D34" s="399"/>
      <c r="E34" s="415"/>
      <c r="F34" s="828" t="s">
        <v>251</v>
      </c>
      <c r="G34" s="828"/>
      <c r="H34" s="828"/>
      <c r="I34" s="828"/>
      <c r="J34" s="297"/>
      <c r="K34" s="296"/>
    </row>
    <row r="35" spans="1:11" ht="21" customHeight="1" thickBot="1">
      <c r="A35" s="86" t="s">
        <v>276</v>
      </c>
      <c r="B35" s="86"/>
      <c r="C35" s="86"/>
      <c r="D35" s="86"/>
      <c r="E35" s="111"/>
      <c r="F35" s="448" t="str">
        <f>F1</f>
        <v>平成26～28年度</v>
      </c>
      <c r="G35" s="448"/>
      <c r="H35" s="448"/>
      <c r="I35" s="448"/>
      <c r="J35" s="296"/>
      <c r="K35" s="296"/>
    </row>
    <row r="36" spans="1:11" ht="15" customHeight="1">
      <c r="A36" s="402"/>
      <c r="B36" s="403"/>
      <c r="C36" s="625" t="s">
        <v>53</v>
      </c>
      <c r="D36" s="625" t="s">
        <v>1</v>
      </c>
      <c r="E36" s="625" t="s">
        <v>0</v>
      </c>
      <c r="F36" s="490" t="s">
        <v>133</v>
      </c>
      <c r="G36" s="491"/>
      <c r="H36" s="491"/>
      <c r="I36" s="491"/>
      <c r="J36" s="296"/>
      <c r="K36" s="296"/>
    </row>
    <row r="37" spans="1:11" s="78" customFormat="1" ht="15" customHeight="1">
      <c r="A37" s="87"/>
      <c r="B37" s="88"/>
      <c r="C37" s="823"/>
      <c r="D37" s="823"/>
      <c r="E37" s="823"/>
      <c r="F37" s="258" t="s">
        <v>53</v>
      </c>
      <c r="G37" s="721" t="s">
        <v>134</v>
      </c>
      <c r="H37" s="723"/>
      <c r="I37" s="258" t="s">
        <v>135</v>
      </c>
      <c r="J37" s="149"/>
      <c r="K37" s="149"/>
    </row>
    <row r="38" spans="1:11" ht="15" customHeight="1">
      <c r="A38" s="741" t="s">
        <v>241</v>
      </c>
      <c r="B38" s="742"/>
      <c r="C38" s="102">
        <f>SUM(D38:E38)</f>
        <v>2316</v>
      </c>
      <c r="D38" s="98">
        <v>1931</v>
      </c>
      <c r="E38" s="98">
        <v>385</v>
      </c>
      <c r="F38" s="99">
        <f>SUM(G38,I38)</f>
        <v>228</v>
      </c>
      <c r="G38" s="98">
        <v>211</v>
      </c>
      <c r="H38" s="100">
        <v>-11</v>
      </c>
      <c r="I38" s="101">
        <v>17</v>
      </c>
      <c r="K38" s="296"/>
    </row>
    <row r="39" spans="1:11" ht="15" customHeight="1">
      <c r="A39" s="736" t="s">
        <v>266</v>
      </c>
      <c r="B39" s="737"/>
      <c r="C39" s="102">
        <f>SUM(D39:E39)</f>
        <v>2673</v>
      </c>
      <c r="D39" s="103">
        <v>2053</v>
      </c>
      <c r="E39" s="103">
        <v>620</v>
      </c>
      <c r="F39" s="147">
        <f>SUM(G39,I39)</f>
        <v>230</v>
      </c>
      <c r="G39" s="103">
        <v>210</v>
      </c>
      <c r="H39" s="104">
        <v>-17</v>
      </c>
      <c r="I39" s="103">
        <v>20</v>
      </c>
      <c r="K39" s="296"/>
    </row>
    <row r="40" spans="1:11" ht="15" customHeight="1" thickBot="1">
      <c r="A40" s="730" t="s">
        <v>354</v>
      </c>
      <c r="B40" s="731"/>
      <c r="C40" s="102">
        <f>SUM(D40:E40)</f>
        <v>2464</v>
      </c>
      <c r="D40" s="103">
        <f>2051+36</f>
        <v>2087</v>
      </c>
      <c r="E40" s="103">
        <v>377</v>
      </c>
      <c r="F40" s="43">
        <f>SUM(G40,I40)</f>
        <v>270</v>
      </c>
      <c r="G40" s="43">
        <v>249</v>
      </c>
      <c r="H40" s="139">
        <v>-18</v>
      </c>
      <c r="I40" s="43">
        <v>21</v>
      </c>
      <c r="K40" s="296"/>
    </row>
    <row r="41" spans="1:11" ht="15" customHeight="1">
      <c r="A41" s="815"/>
      <c r="B41" s="816"/>
      <c r="C41" s="817" t="s">
        <v>136</v>
      </c>
      <c r="D41" s="818"/>
      <c r="E41" s="818"/>
      <c r="F41" s="818"/>
      <c r="G41" s="818"/>
      <c r="H41" s="818"/>
      <c r="I41" s="819" t="s">
        <v>137</v>
      </c>
      <c r="K41" s="296"/>
    </row>
    <row r="42" spans="1:11" s="416" customFormat="1" ht="15" customHeight="1">
      <c r="A42" s="821"/>
      <c r="B42" s="822"/>
      <c r="C42" s="105" t="s">
        <v>138</v>
      </c>
      <c r="D42" s="105" t="s">
        <v>139</v>
      </c>
      <c r="E42" s="105" t="s">
        <v>140</v>
      </c>
      <c r="F42" s="105" t="s">
        <v>141</v>
      </c>
      <c r="G42" s="749" t="s">
        <v>226</v>
      </c>
      <c r="H42" s="750"/>
      <c r="I42" s="820"/>
      <c r="K42" s="417"/>
    </row>
    <row r="43" spans="1:11" s="416" customFormat="1" ht="15" customHeight="1">
      <c r="A43" s="810" t="s">
        <v>241</v>
      </c>
      <c r="B43" s="742"/>
      <c r="C43" s="102">
        <v>2261</v>
      </c>
      <c r="D43" s="103">
        <v>50</v>
      </c>
      <c r="E43" s="147" t="s">
        <v>112</v>
      </c>
      <c r="F43" s="147" t="s">
        <v>112</v>
      </c>
      <c r="G43" s="103"/>
      <c r="H43" s="206">
        <v>5</v>
      </c>
      <c r="I43" s="102">
        <v>420</v>
      </c>
      <c r="K43" s="417"/>
    </row>
    <row r="44" spans="1:11" s="416" customFormat="1" ht="15" customHeight="1">
      <c r="A44" s="811" t="s">
        <v>266</v>
      </c>
      <c r="B44" s="737"/>
      <c r="C44" s="102">
        <v>2643</v>
      </c>
      <c r="D44" s="103">
        <v>28</v>
      </c>
      <c r="E44" s="147" t="s">
        <v>112</v>
      </c>
      <c r="F44" s="147" t="s">
        <v>112</v>
      </c>
      <c r="G44" s="103"/>
      <c r="H44" s="160">
        <v>2</v>
      </c>
      <c r="I44" s="102">
        <v>455</v>
      </c>
      <c r="K44" s="417"/>
    </row>
    <row r="45" spans="1:11" s="416" customFormat="1" ht="15" customHeight="1" thickBot="1">
      <c r="A45" s="812" t="s">
        <v>354</v>
      </c>
      <c r="B45" s="731"/>
      <c r="C45" s="108">
        <v>2428</v>
      </c>
      <c r="D45" s="109">
        <v>36</v>
      </c>
      <c r="E45" s="147" t="s">
        <v>331</v>
      </c>
      <c r="F45" s="146" t="s">
        <v>331</v>
      </c>
      <c r="G45" s="109"/>
      <c r="H45" s="159">
        <v>0</v>
      </c>
      <c r="I45" s="110">
        <v>514</v>
      </c>
      <c r="K45" s="417"/>
    </row>
    <row r="46" spans="1:11" ht="18.75" customHeight="1">
      <c r="A46" s="813" t="s">
        <v>142</v>
      </c>
      <c r="B46" s="813"/>
      <c r="C46" s="813"/>
      <c r="D46" s="813"/>
      <c r="E46" s="399"/>
      <c r="F46" s="399"/>
      <c r="G46" s="576" t="s">
        <v>251</v>
      </c>
      <c r="H46" s="576"/>
      <c r="I46" s="576"/>
      <c r="J46" s="296"/>
      <c r="K46" s="296"/>
    </row>
    <row r="47" spans="1:11" ht="8.25" customHeight="1">
      <c r="A47" s="296"/>
      <c r="B47" s="296"/>
      <c r="C47" s="296"/>
      <c r="D47" s="296"/>
      <c r="E47" s="296"/>
      <c r="F47" s="296"/>
      <c r="G47" s="296"/>
      <c r="H47" s="296"/>
      <c r="I47" s="296"/>
      <c r="J47" s="296"/>
      <c r="K47" s="296"/>
    </row>
    <row r="48" spans="1:11" ht="21.75" customHeight="1">
      <c r="A48" s="814" t="s">
        <v>143</v>
      </c>
      <c r="B48" s="814"/>
      <c r="C48" s="814"/>
      <c r="D48" s="77"/>
      <c r="E48" s="77"/>
      <c r="F48" s="77"/>
      <c r="G48" s="77"/>
      <c r="H48" s="77"/>
      <c r="I48" s="77"/>
    </row>
    <row r="49" spans="1:9" ht="119.25" customHeight="1">
      <c r="A49" s="77"/>
      <c r="B49" s="808" t="s">
        <v>403</v>
      </c>
      <c r="C49" s="808"/>
      <c r="D49" s="808"/>
      <c r="E49" s="808"/>
      <c r="F49" s="808"/>
      <c r="G49" s="808"/>
      <c r="H49" s="808"/>
      <c r="I49" s="808"/>
    </row>
    <row r="50" spans="1:9" s="416" customFormat="1" ht="68.25" customHeight="1">
      <c r="A50" s="106"/>
      <c r="B50" s="809" t="s">
        <v>275</v>
      </c>
      <c r="C50" s="809"/>
      <c r="D50" s="809"/>
      <c r="E50" s="809"/>
      <c r="F50" s="809"/>
      <c r="G50" s="809"/>
      <c r="H50" s="809"/>
      <c r="I50" s="809"/>
    </row>
    <row r="51" spans="1:9" ht="19.5" customHeight="1" thickBot="1">
      <c r="A51" s="76"/>
      <c r="B51" s="86" t="s">
        <v>404</v>
      </c>
      <c r="C51" s="86"/>
      <c r="D51" s="86"/>
      <c r="E51" s="111"/>
      <c r="F51" s="448" t="s">
        <v>405</v>
      </c>
      <c r="G51" s="448"/>
      <c r="H51" s="448"/>
      <c r="I51" s="76"/>
    </row>
    <row r="52" spans="1:9" s="78" customFormat="1" ht="15" customHeight="1">
      <c r="B52" s="285"/>
      <c r="C52" s="286"/>
      <c r="D52" s="609" t="s">
        <v>406</v>
      </c>
      <c r="E52" s="621"/>
      <c r="F52" s="729" t="s">
        <v>407</v>
      </c>
      <c r="G52" s="729"/>
      <c r="H52" s="609"/>
    </row>
    <row r="53" spans="1:9" s="78" customFormat="1" ht="15" customHeight="1">
      <c r="B53" s="287"/>
      <c r="C53" s="288"/>
      <c r="D53" s="258" t="s">
        <v>4</v>
      </c>
      <c r="E53" s="258" t="s">
        <v>6</v>
      </c>
      <c r="F53" s="278" t="s">
        <v>4</v>
      </c>
      <c r="G53" s="720" t="s">
        <v>6</v>
      </c>
      <c r="H53" s="721"/>
    </row>
    <row r="54" spans="1:9" ht="15" customHeight="1">
      <c r="A54" s="76"/>
      <c r="B54" s="807" t="s">
        <v>144</v>
      </c>
      <c r="C54" s="807"/>
      <c r="D54" s="205">
        <v>669</v>
      </c>
      <c r="E54" s="113">
        <v>2681</v>
      </c>
      <c r="F54" s="261" t="s">
        <v>112</v>
      </c>
      <c r="G54" s="699" t="s">
        <v>112</v>
      </c>
      <c r="H54" s="699"/>
      <c r="I54" s="76"/>
    </row>
    <row r="55" spans="1:9" ht="15" customHeight="1">
      <c r="A55" s="76"/>
      <c r="B55" s="691" t="s">
        <v>408</v>
      </c>
      <c r="C55" s="691"/>
      <c r="D55" s="112">
        <v>754</v>
      </c>
      <c r="E55" s="113">
        <v>3361</v>
      </c>
      <c r="F55" s="261" t="s">
        <v>112</v>
      </c>
      <c r="G55" s="699" t="s">
        <v>112</v>
      </c>
      <c r="H55" s="699"/>
      <c r="I55" s="76"/>
    </row>
    <row r="56" spans="1:9" ht="15" customHeight="1">
      <c r="A56" s="76"/>
      <c r="B56" s="691" t="s">
        <v>145</v>
      </c>
      <c r="C56" s="691"/>
      <c r="D56" s="114">
        <v>507</v>
      </c>
      <c r="E56" s="113">
        <v>2901</v>
      </c>
      <c r="F56" s="113">
        <v>146</v>
      </c>
      <c r="G56" s="280"/>
      <c r="H56" s="280">
        <v>1067</v>
      </c>
      <c r="I56" s="76"/>
    </row>
    <row r="57" spans="1:9" ht="15" customHeight="1">
      <c r="A57" s="77"/>
      <c r="B57" s="691" t="s">
        <v>146</v>
      </c>
      <c r="C57" s="691"/>
      <c r="D57" s="114">
        <v>478</v>
      </c>
      <c r="E57" s="113">
        <v>2395</v>
      </c>
      <c r="F57" s="113">
        <v>160</v>
      </c>
      <c r="G57" s="261"/>
      <c r="H57" s="261">
        <v>1060</v>
      </c>
      <c r="I57" s="77"/>
    </row>
    <row r="58" spans="1:9" s="296" customFormat="1" ht="15" customHeight="1">
      <c r="A58" s="77"/>
      <c r="B58" s="691" t="s">
        <v>147</v>
      </c>
      <c r="C58" s="691"/>
      <c r="D58" s="114">
        <v>490</v>
      </c>
      <c r="E58" s="113">
        <v>2341</v>
      </c>
      <c r="F58" s="113">
        <v>117</v>
      </c>
      <c r="G58" s="261"/>
      <c r="H58" s="261">
        <v>1051</v>
      </c>
      <c r="I58" s="77"/>
    </row>
    <row r="59" spans="1:9" s="296" customFormat="1" ht="15" customHeight="1">
      <c r="A59" s="77"/>
      <c r="B59" s="691" t="s">
        <v>148</v>
      </c>
      <c r="C59" s="691"/>
      <c r="D59" s="114">
        <v>582</v>
      </c>
      <c r="E59" s="113">
        <v>2326</v>
      </c>
      <c r="F59" s="113">
        <v>112</v>
      </c>
      <c r="G59" s="261"/>
      <c r="H59" s="261">
        <v>1923</v>
      </c>
      <c r="I59" s="77"/>
    </row>
    <row r="60" spans="1:9" ht="15" customHeight="1">
      <c r="A60" s="77"/>
      <c r="B60" s="691" t="s">
        <v>149</v>
      </c>
      <c r="C60" s="691"/>
      <c r="D60" s="114">
        <v>1115</v>
      </c>
      <c r="E60" s="113">
        <v>4278</v>
      </c>
      <c r="F60" s="113">
        <v>98</v>
      </c>
      <c r="G60" s="113"/>
      <c r="H60" s="113">
        <v>2061</v>
      </c>
      <c r="I60" s="77"/>
    </row>
    <row r="61" spans="1:9" s="408" customFormat="1" ht="15" customHeight="1">
      <c r="A61" s="89"/>
      <c r="B61" s="691" t="s">
        <v>225</v>
      </c>
      <c r="C61" s="691"/>
      <c r="D61" s="112">
        <v>1020</v>
      </c>
      <c r="E61" s="113">
        <v>4689</v>
      </c>
      <c r="F61" s="113">
        <v>86</v>
      </c>
      <c r="G61" s="113"/>
      <c r="H61" s="113">
        <v>1592</v>
      </c>
      <c r="I61" s="115"/>
    </row>
    <row r="62" spans="1:9" ht="15" customHeight="1">
      <c r="A62" s="89"/>
      <c r="B62" s="691" t="s">
        <v>224</v>
      </c>
      <c r="C62" s="691"/>
      <c r="D62" s="112">
        <v>986</v>
      </c>
      <c r="E62" s="113">
        <v>4757</v>
      </c>
      <c r="F62" s="113">
        <v>79</v>
      </c>
      <c r="G62" s="113"/>
      <c r="H62" s="113">
        <v>1475</v>
      </c>
      <c r="I62" s="76"/>
    </row>
    <row r="63" spans="1:9" ht="15" customHeight="1">
      <c r="A63" s="89"/>
      <c r="B63" s="691" t="s">
        <v>223</v>
      </c>
      <c r="C63" s="691"/>
      <c r="D63" s="112">
        <v>809</v>
      </c>
      <c r="E63" s="113">
        <v>4467</v>
      </c>
      <c r="F63" s="113">
        <v>102</v>
      </c>
      <c r="G63" s="113"/>
      <c r="H63" s="113">
        <v>1482</v>
      </c>
      <c r="I63" s="76"/>
    </row>
    <row r="64" spans="1:9" ht="15" customHeight="1">
      <c r="A64" s="89"/>
      <c r="B64" s="691" t="s">
        <v>250</v>
      </c>
      <c r="C64" s="691"/>
      <c r="D64" s="112">
        <v>800</v>
      </c>
      <c r="E64" s="113">
        <v>4490</v>
      </c>
      <c r="F64" s="113">
        <v>74</v>
      </c>
      <c r="G64" s="113"/>
      <c r="H64" s="113">
        <v>1648</v>
      </c>
      <c r="I64" s="76"/>
    </row>
    <row r="65" spans="1:9" ht="15" customHeight="1">
      <c r="A65" s="149"/>
      <c r="B65" s="691" t="s">
        <v>409</v>
      </c>
      <c r="C65" s="691"/>
      <c r="D65" s="102">
        <v>768</v>
      </c>
      <c r="E65" s="103">
        <v>4447</v>
      </c>
      <c r="F65" s="103">
        <v>72</v>
      </c>
      <c r="G65" s="103"/>
      <c r="H65" s="103">
        <v>1648</v>
      </c>
      <c r="I65" s="76"/>
    </row>
    <row r="66" spans="1:9">
      <c r="A66" s="149"/>
      <c r="B66" s="691" t="s">
        <v>410</v>
      </c>
      <c r="C66" s="804"/>
      <c r="D66" s="103">
        <v>801</v>
      </c>
      <c r="E66" s="103">
        <v>4525</v>
      </c>
      <c r="F66" s="103">
        <v>49</v>
      </c>
      <c r="G66" s="103"/>
      <c r="H66" s="103">
        <v>1429</v>
      </c>
      <c r="I66" s="76"/>
    </row>
    <row r="67" spans="1:9" ht="18" thickBot="1">
      <c r="A67" s="149"/>
      <c r="B67" s="805" t="s">
        <v>411</v>
      </c>
      <c r="C67" s="806"/>
      <c r="D67" s="116">
        <v>798</v>
      </c>
      <c r="E67" s="116">
        <v>4414</v>
      </c>
      <c r="F67" s="116">
        <v>61</v>
      </c>
      <c r="G67" s="116"/>
      <c r="H67" s="116">
        <v>1340</v>
      </c>
      <c r="I67" s="76"/>
    </row>
    <row r="68" spans="1:9">
      <c r="A68" s="76"/>
      <c r="B68" s="76"/>
      <c r="C68" s="76"/>
      <c r="D68" s="76"/>
      <c r="E68" s="76"/>
      <c r="F68" s="76"/>
      <c r="G68" s="117" t="s">
        <v>150</v>
      </c>
      <c r="H68" s="76"/>
      <c r="I68" s="76"/>
    </row>
  </sheetData>
  <mergeCells count="114">
    <mergeCell ref="A4:A7"/>
    <mergeCell ref="B4:C4"/>
    <mergeCell ref="G4:H4"/>
    <mergeCell ref="B5:C5"/>
    <mergeCell ref="G5:H5"/>
    <mergeCell ref="B6:C6"/>
    <mergeCell ref="G6:H6"/>
    <mergeCell ref="B7:C7"/>
    <mergeCell ref="G7:H7"/>
    <mergeCell ref="B8:C8"/>
    <mergeCell ref="G8:H8"/>
    <mergeCell ref="F1:I1"/>
    <mergeCell ref="D2:D3"/>
    <mergeCell ref="E2:F2"/>
    <mergeCell ref="G2:I2"/>
    <mergeCell ref="G3:H3"/>
    <mergeCell ref="G13:H13"/>
    <mergeCell ref="A14:A17"/>
    <mergeCell ref="B14:C14"/>
    <mergeCell ref="G14:H14"/>
    <mergeCell ref="B15:C15"/>
    <mergeCell ref="G15:H15"/>
    <mergeCell ref="B16:C16"/>
    <mergeCell ref="G16:H16"/>
    <mergeCell ref="B17:C17"/>
    <mergeCell ref="G17:H17"/>
    <mergeCell ref="A9:A13"/>
    <mergeCell ref="B9:C9"/>
    <mergeCell ref="G9:H9"/>
    <mergeCell ref="B10:C10"/>
    <mergeCell ref="G10:H10"/>
    <mergeCell ref="B11:C11"/>
    <mergeCell ref="G11:H11"/>
    <mergeCell ref="B12:C12"/>
    <mergeCell ref="G12:H12"/>
    <mergeCell ref="B13:C13"/>
    <mergeCell ref="B18:C18"/>
    <mergeCell ref="G18:H18"/>
    <mergeCell ref="A19:A23"/>
    <mergeCell ref="B19:C19"/>
    <mergeCell ref="G19:H19"/>
    <mergeCell ref="B20:C20"/>
    <mergeCell ref="G20:H20"/>
    <mergeCell ref="B21:C21"/>
    <mergeCell ref="G21:H21"/>
    <mergeCell ref="B22:C22"/>
    <mergeCell ref="G22:H22"/>
    <mergeCell ref="B23:C23"/>
    <mergeCell ref="G23:H23"/>
    <mergeCell ref="A24:A27"/>
    <mergeCell ref="B24:C24"/>
    <mergeCell ref="G24:H24"/>
    <mergeCell ref="B25:C25"/>
    <mergeCell ref="G25:H25"/>
    <mergeCell ref="B26:C26"/>
    <mergeCell ref="G26:H26"/>
    <mergeCell ref="B27:C27"/>
    <mergeCell ref="G27:H27"/>
    <mergeCell ref="B28:C28"/>
    <mergeCell ref="G28:H28"/>
    <mergeCell ref="A29:A33"/>
    <mergeCell ref="B29:C29"/>
    <mergeCell ref="G29:H29"/>
    <mergeCell ref="B30:C30"/>
    <mergeCell ref="G30:H30"/>
    <mergeCell ref="B31:C31"/>
    <mergeCell ref="F35:I35"/>
    <mergeCell ref="C36:C37"/>
    <mergeCell ref="D36:D37"/>
    <mergeCell ref="E36:E37"/>
    <mergeCell ref="F36:I36"/>
    <mergeCell ref="G37:H37"/>
    <mergeCell ref="G31:H31"/>
    <mergeCell ref="B32:C32"/>
    <mergeCell ref="G32:H32"/>
    <mergeCell ref="B33:C33"/>
    <mergeCell ref="G33:H33"/>
    <mergeCell ref="F34:I34"/>
    <mergeCell ref="A43:B43"/>
    <mergeCell ref="A44:B44"/>
    <mergeCell ref="A45:B45"/>
    <mergeCell ref="A46:D46"/>
    <mergeCell ref="G46:I46"/>
    <mergeCell ref="A48:C48"/>
    <mergeCell ref="A38:B38"/>
    <mergeCell ref="A39:B39"/>
    <mergeCell ref="A40:B40"/>
    <mergeCell ref="A41:B41"/>
    <mergeCell ref="C41:H41"/>
    <mergeCell ref="I41:I42"/>
    <mergeCell ref="A42:B42"/>
    <mergeCell ref="G42:H42"/>
    <mergeCell ref="B54:C54"/>
    <mergeCell ref="G54:H54"/>
    <mergeCell ref="B55:C55"/>
    <mergeCell ref="G55:H55"/>
    <mergeCell ref="B56:C56"/>
    <mergeCell ref="B57:C57"/>
    <mergeCell ref="B49:I49"/>
    <mergeCell ref="B50:I50"/>
    <mergeCell ref="F51:H51"/>
    <mergeCell ref="D52:E52"/>
    <mergeCell ref="F52:H52"/>
    <mergeCell ref="G53:H53"/>
    <mergeCell ref="B64:C64"/>
    <mergeCell ref="B65:C65"/>
    <mergeCell ref="B66:C66"/>
    <mergeCell ref="B67:C67"/>
    <mergeCell ref="B58:C58"/>
    <mergeCell ref="B59:C59"/>
    <mergeCell ref="B60:C60"/>
    <mergeCell ref="B61:C61"/>
    <mergeCell ref="B62:C62"/>
    <mergeCell ref="B63:C63"/>
  </mergeCells>
  <phoneticPr fontId="2"/>
  <printOptions horizontalCentered="1" verticalCentered="1"/>
  <pageMargins left="0.39370078740157483" right="0.39370078740157483" top="0.59055118110236227" bottom="0.31" header="0.51181102362204722" footer="0.25"/>
  <pageSetup paperSize="9" scale="72"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H52"/>
  <sheetViews>
    <sheetView showGridLines="0" zoomScale="85" zoomScaleNormal="85" zoomScaleSheetLayoutView="85" workbookViewId="0">
      <selection activeCell="E46" sqref="E46:F46"/>
    </sheetView>
  </sheetViews>
  <sheetFormatPr defaultColWidth="8.796875" defaultRowHeight="17.25"/>
  <cols>
    <col min="1" max="1" width="3" customWidth="1"/>
    <col min="2" max="6" width="19.59765625" customWidth="1"/>
    <col min="257" max="257" width="3" customWidth="1"/>
    <col min="258" max="262" width="19.59765625" customWidth="1"/>
    <col min="513" max="513" width="3" customWidth="1"/>
    <col min="514" max="518" width="19.59765625" customWidth="1"/>
    <col min="769" max="769" width="3" customWidth="1"/>
    <col min="770" max="774" width="19.59765625" customWidth="1"/>
    <col min="1025" max="1025" width="3" customWidth="1"/>
    <col min="1026" max="1030" width="19.59765625" customWidth="1"/>
    <col min="1281" max="1281" width="3" customWidth="1"/>
    <col min="1282" max="1286" width="19.59765625" customWidth="1"/>
    <col min="1537" max="1537" width="3" customWidth="1"/>
    <col min="1538" max="1542" width="19.59765625" customWidth="1"/>
    <col min="1793" max="1793" width="3" customWidth="1"/>
    <col min="1794" max="1798" width="19.59765625" customWidth="1"/>
    <col min="2049" max="2049" width="3" customWidth="1"/>
    <col min="2050" max="2054" width="19.59765625" customWidth="1"/>
    <col min="2305" max="2305" width="3" customWidth="1"/>
    <col min="2306" max="2310" width="19.59765625" customWidth="1"/>
    <col min="2561" max="2561" width="3" customWidth="1"/>
    <col min="2562" max="2566" width="19.59765625" customWidth="1"/>
    <col min="2817" max="2817" width="3" customWidth="1"/>
    <col min="2818" max="2822" width="19.59765625" customWidth="1"/>
    <col min="3073" max="3073" width="3" customWidth="1"/>
    <col min="3074" max="3078" width="19.59765625" customWidth="1"/>
    <col min="3329" max="3329" width="3" customWidth="1"/>
    <col min="3330" max="3334" width="19.59765625" customWidth="1"/>
    <col min="3585" max="3585" width="3" customWidth="1"/>
    <col min="3586" max="3590" width="19.59765625" customWidth="1"/>
    <col min="3841" max="3841" width="3" customWidth="1"/>
    <col min="3842" max="3846" width="19.59765625" customWidth="1"/>
    <col min="4097" max="4097" width="3" customWidth="1"/>
    <col min="4098" max="4102" width="19.59765625" customWidth="1"/>
    <col min="4353" max="4353" width="3" customWidth="1"/>
    <col min="4354" max="4358" width="19.59765625" customWidth="1"/>
    <col min="4609" max="4609" width="3" customWidth="1"/>
    <col min="4610" max="4614" width="19.59765625" customWidth="1"/>
    <col min="4865" max="4865" width="3" customWidth="1"/>
    <col min="4866" max="4870" width="19.59765625" customWidth="1"/>
    <col min="5121" max="5121" width="3" customWidth="1"/>
    <col min="5122" max="5126" width="19.59765625" customWidth="1"/>
    <col min="5377" max="5377" width="3" customWidth="1"/>
    <col min="5378" max="5382" width="19.59765625" customWidth="1"/>
    <col min="5633" max="5633" width="3" customWidth="1"/>
    <col min="5634" max="5638" width="19.59765625" customWidth="1"/>
    <col min="5889" max="5889" width="3" customWidth="1"/>
    <col min="5890" max="5894" width="19.59765625" customWidth="1"/>
    <col min="6145" max="6145" width="3" customWidth="1"/>
    <col min="6146" max="6150" width="19.59765625" customWidth="1"/>
    <col min="6401" max="6401" width="3" customWidth="1"/>
    <col min="6402" max="6406" width="19.59765625" customWidth="1"/>
    <col min="6657" max="6657" width="3" customWidth="1"/>
    <col min="6658" max="6662" width="19.59765625" customWidth="1"/>
    <col min="6913" max="6913" width="3" customWidth="1"/>
    <col min="6914" max="6918" width="19.59765625" customWidth="1"/>
    <col min="7169" max="7169" width="3" customWidth="1"/>
    <col min="7170" max="7174" width="19.59765625" customWidth="1"/>
    <col min="7425" max="7425" width="3" customWidth="1"/>
    <col min="7426" max="7430" width="19.59765625" customWidth="1"/>
    <col min="7681" max="7681" width="3" customWidth="1"/>
    <col min="7682" max="7686" width="19.59765625" customWidth="1"/>
    <col min="7937" max="7937" width="3" customWidth="1"/>
    <col min="7938" max="7942" width="19.59765625" customWidth="1"/>
    <col min="8193" max="8193" width="3" customWidth="1"/>
    <col min="8194" max="8198" width="19.59765625" customWidth="1"/>
    <col min="8449" max="8449" width="3" customWidth="1"/>
    <col min="8450" max="8454" width="19.59765625" customWidth="1"/>
    <col min="8705" max="8705" width="3" customWidth="1"/>
    <col min="8706" max="8710" width="19.59765625" customWidth="1"/>
    <col min="8961" max="8961" width="3" customWidth="1"/>
    <col min="8962" max="8966" width="19.59765625" customWidth="1"/>
    <col min="9217" max="9217" width="3" customWidth="1"/>
    <col min="9218" max="9222" width="19.59765625" customWidth="1"/>
    <col min="9473" max="9473" width="3" customWidth="1"/>
    <col min="9474" max="9478" width="19.59765625" customWidth="1"/>
    <col min="9729" max="9729" width="3" customWidth="1"/>
    <col min="9730" max="9734" width="19.59765625" customWidth="1"/>
    <col min="9985" max="9985" width="3" customWidth="1"/>
    <col min="9986" max="9990" width="19.59765625" customWidth="1"/>
    <col min="10241" max="10241" width="3" customWidth="1"/>
    <col min="10242" max="10246" width="19.59765625" customWidth="1"/>
    <col min="10497" max="10497" width="3" customWidth="1"/>
    <col min="10498" max="10502" width="19.59765625" customWidth="1"/>
    <col min="10753" max="10753" width="3" customWidth="1"/>
    <col min="10754" max="10758" width="19.59765625" customWidth="1"/>
    <col min="11009" max="11009" width="3" customWidth="1"/>
    <col min="11010" max="11014" width="19.59765625" customWidth="1"/>
    <col min="11265" max="11265" width="3" customWidth="1"/>
    <col min="11266" max="11270" width="19.59765625" customWidth="1"/>
    <col min="11521" max="11521" width="3" customWidth="1"/>
    <col min="11522" max="11526" width="19.59765625" customWidth="1"/>
    <col min="11777" max="11777" width="3" customWidth="1"/>
    <col min="11778" max="11782" width="19.59765625" customWidth="1"/>
    <col min="12033" max="12033" width="3" customWidth="1"/>
    <col min="12034" max="12038" width="19.59765625" customWidth="1"/>
    <col min="12289" max="12289" width="3" customWidth="1"/>
    <col min="12290" max="12294" width="19.59765625" customWidth="1"/>
    <col min="12545" max="12545" width="3" customWidth="1"/>
    <col min="12546" max="12550" width="19.59765625" customWidth="1"/>
    <col min="12801" max="12801" width="3" customWidth="1"/>
    <col min="12802" max="12806" width="19.59765625" customWidth="1"/>
    <col min="13057" max="13057" width="3" customWidth="1"/>
    <col min="13058" max="13062" width="19.59765625" customWidth="1"/>
    <col min="13313" max="13313" width="3" customWidth="1"/>
    <col min="13314" max="13318" width="19.59765625" customWidth="1"/>
    <col min="13569" max="13569" width="3" customWidth="1"/>
    <col min="13570" max="13574" width="19.59765625" customWidth="1"/>
    <col min="13825" max="13825" width="3" customWidth="1"/>
    <col min="13826" max="13830" width="19.59765625" customWidth="1"/>
    <col min="14081" max="14081" width="3" customWidth="1"/>
    <col min="14082" max="14086" width="19.59765625" customWidth="1"/>
    <col min="14337" max="14337" width="3" customWidth="1"/>
    <col min="14338" max="14342" width="19.59765625" customWidth="1"/>
    <col min="14593" max="14593" width="3" customWidth="1"/>
    <col min="14594" max="14598" width="19.59765625" customWidth="1"/>
    <col min="14849" max="14849" width="3" customWidth="1"/>
    <col min="14850" max="14854" width="19.59765625" customWidth="1"/>
    <col min="15105" max="15105" width="3" customWidth="1"/>
    <col min="15106" max="15110" width="19.59765625" customWidth="1"/>
    <col min="15361" max="15361" width="3" customWidth="1"/>
    <col min="15362" max="15366" width="19.59765625" customWidth="1"/>
    <col min="15617" max="15617" width="3" customWidth="1"/>
    <col min="15618" max="15622" width="19.59765625" customWidth="1"/>
    <col min="15873" max="15873" width="3" customWidth="1"/>
    <col min="15874" max="15878" width="19.59765625" customWidth="1"/>
    <col min="16129" max="16129" width="3" customWidth="1"/>
    <col min="16130" max="16134" width="19.59765625" customWidth="1"/>
  </cols>
  <sheetData>
    <row r="1" spans="1:6" ht="21.75" customHeight="1">
      <c r="A1" s="687" t="s">
        <v>151</v>
      </c>
      <c r="B1" s="687"/>
      <c r="C1" s="76"/>
      <c r="D1" s="76"/>
      <c r="E1" s="76"/>
      <c r="F1" s="76"/>
    </row>
    <row r="2" spans="1:6" ht="145.5" customHeight="1">
      <c r="A2" s="76"/>
      <c r="B2" s="863" t="s">
        <v>412</v>
      </c>
      <c r="C2" s="864"/>
      <c r="D2" s="864"/>
      <c r="E2" s="864"/>
      <c r="F2" s="864"/>
    </row>
    <row r="3" spans="1:6" ht="70.5" customHeight="1">
      <c r="A3" s="76"/>
      <c r="B3" s="864" t="s">
        <v>279</v>
      </c>
      <c r="C3" s="864"/>
      <c r="D3" s="864"/>
      <c r="E3" s="864"/>
      <c r="F3" s="864"/>
    </row>
    <row r="4" spans="1:6" ht="21" customHeight="1" thickBot="1">
      <c r="A4" s="728" t="s">
        <v>404</v>
      </c>
      <c r="B4" s="728"/>
      <c r="C4" s="728"/>
      <c r="D4" s="81"/>
      <c r="E4" s="448" t="s">
        <v>405</v>
      </c>
      <c r="F4" s="448"/>
    </row>
    <row r="5" spans="1:6" s="1" customFormat="1" ht="18" customHeight="1">
      <c r="A5" s="865"/>
      <c r="B5" s="866"/>
      <c r="C5" s="748" t="s">
        <v>413</v>
      </c>
      <c r="D5" s="620"/>
      <c r="E5" s="619" t="s">
        <v>414</v>
      </c>
      <c r="F5" s="748"/>
    </row>
    <row r="6" spans="1:6" s="1" customFormat="1" ht="18" customHeight="1">
      <c r="A6" s="867"/>
      <c r="B6" s="868"/>
      <c r="C6" s="274" t="s">
        <v>4</v>
      </c>
      <c r="D6" s="258" t="s">
        <v>6</v>
      </c>
      <c r="E6" s="258" t="s">
        <v>4</v>
      </c>
      <c r="F6" s="258" t="s">
        <v>6</v>
      </c>
    </row>
    <row r="7" spans="1:6" ht="18" customHeight="1">
      <c r="A7" s="855" t="s">
        <v>144</v>
      </c>
      <c r="B7" s="857"/>
      <c r="C7" s="113">
        <v>1195</v>
      </c>
      <c r="D7" s="113">
        <v>7007</v>
      </c>
      <c r="E7" s="113">
        <v>157</v>
      </c>
      <c r="F7" s="113">
        <v>1137</v>
      </c>
    </row>
    <row r="8" spans="1:6" ht="5.0999999999999996" customHeight="1">
      <c r="A8" s="282"/>
      <c r="B8" s="284"/>
      <c r="C8" s="113"/>
      <c r="D8" s="113"/>
      <c r="E8" s="113"/>
      <c r="F8" s="113"/>
    </row>
    <row r="9" spans="1:6" ht="17.25" customHeight="1">
      <c r="A9" s="855" t="s">
        <v>152</v>
      </c>
      <c r="B9" s="857"/>
      <c r="C9" s="113">
        <v>659</v>
      </c>
      <c r="D9" s="113">
        <v>3552</v>
      </c>
      <c r="E9" s="113">
        <v>67</v>
      </c>
      <c r="F9" s="113">
        <v>871</v>
      </c>
    </row>
    <row r="10" spans="1:6" ht="5.0999999999999996" customHeight="1">
      <c r="A10" s="282"/>
      <c r="B10" s="284"/>
      <c r="C10" s="113"/>
      <c r="D10" s="113"/>
      <c r="E10" s="113"/>
      <c r="F10" s="113"/>
    </row>
    <row r="11" spans="1:6" s="6" customFormat="1" ht="17.25" customHeight="1">
      <c r="A11" s="282"/>
      <c r="B11" s="283" t="s">
        <v>153</v>
      </c>
      <c r="C11" s="107">
        <v>349</v>
      </c>
      <c r="D11" s="118">
        <v>3240</v>
      </c>
      <c r="E11" s="107">
        <v>57</v>
      </c>
      <c r="F11" s="107">
        <v>326</v>
      </c>
    </row>
    <row r="12" spans="1:6" s="6" customFormat="1" ht="17.25" customHeight="1">
      <c r="A12" s="282"/>
      <c r="B12" s="283" t="s">
        <v>154</v>
      </c>
      <c r="C12" s="107">
        <v>335</v>
      </c>
      <c r="D12" s="118">
        <v>2918</v>
      </c>
      <c r="E12" s="107">
        <v>53</v>
      </c>
      <c r="F12" s="107">
        <v>527</v>
      </c>
    </row>
    <row r="13" spans="1:6" s="6" customFormat="1" ht="17.25" customHeight="1">
      <c r="A13" s="282"/>
      <c r="B13" s="283" t="s">
        <v>155</v>
      </c>
      <c r="C13" s="107">
        <v>470</v>
      </c>
      <c r="D13" s="119">
        <v>3471</v>
      </c>
      <c r="E13" s="107">
        <v>61</v>
      </c>
      <c r="F13" s="107">
        <v>738</v>
      </c>
    </row>
    <row r="14" spans="1:6" s="6" customFormat="1" ht="17.25" customHeight="1">
      <c r="A14" s="282"/>
      <c r="B14" s="283" t="s">
        <v>156</v>
      </c>
      <c r="C14" s="107">
        <v>408</v>
      </c>
      <c r="D14" s="118">
        <v>3586</v>
      </c>
      <c r="E14" s="107">
        <v>73</v>
      </c>
      <c r="F14" s="107">
        <v>918</v>
      </c>
    </row>
    <row r="15" spans="1:6" s="90" customFormat="1" ht="17.25" customHeight="1">
      <c r="A15" s="282"/>
      <c r="B15" s="283" t="s">
        <v>157</v>
      </c>
      <c r="C15" s="107">
        <v>384</v>
      </c>
      <c r="D15" s="118">
        <v>3555</v>
      </c>
      <c r="E15" s="107">
        <v>62</v>
      </c>
      <c r="F15" s="107">
        <v>728</v>
      </c>
    </row>
    <row r="16" spans="1:6" s="90" customFormat="1" ht="17.25" customHeight="1">
      <c r="A16" s="282"/>
      <c r="B16" s="283" t="s">
        <v>158</v>
      </c>
      <c r="C16" s="120">
        <v>309</v>
      </c>
      <c r="D16" s="92">
        <v>2614</v>
      </c>
      <c r="E16" s="120">
        <v>55</v>
      </c>
      <c r="F16" s="120">
        <v>735</v>
      </c>
    </row>
    <row r="17" spans="1:8" s="64" customFormat="1" ht="22.5" customHeight="1">
      <c r="A17" s="121"/>
      <c r="B17" s="283" t="s">
        <v>159</v>
      </c>
      <c r="C17" s="120">
        <v>288</v>
      </c>
      <c r="D17" s="92">
        <v>2365</v>
      </c>
      <c r="E17" s="120">
        <v>52</v>
      </c>
      <c r="F17" s="120">
        <v>522</v>
      </c>
      <c r="G17" s="122"/>
    </row>
    <row r="18" spans="1:8" s="64" customFormat="1" ht="22.5" customHeight="1">
      <c r="A18" s="121"/>
      <c r="B18" s="283" t="s">
        <v>221</v>
      </c>
      <c r="C18" s="120">
        <v>351</v>
      </c>
      <c r="D18" s="92">
        <v>2465</v>
      </c>
      <c r="E18" s="120">
        <v>50</v>
      </c>
      <c r="F18" s="120">
        <v>682</v>
      </c>
      <c r="G18" s="122"/>
    </row>
    <row r="19" spans="1:8" s="64" customFormat="1" ht="22.5" customHeight="1">
      <c r="A19" s="121"/>
      <c r="B19" s="283" t="s">
        <v>227</v>
      </c>
      <c r="C19" s="120">
        <v>328</v>
      </c>
      <c r="D19" s="92">
        <v>2421</v>
      </c>
      <c r="E19" s="120">
        <v>42</v>
      </c>
      <c r="F19" s="120">
        <v>630</v>
      </c>
      <c r="G19" s="122"/>
    </row>
    <row r="20" spans="1:8" s="64" customFormat="1" ht="22.5" customHeight="1">
      <c r="A20" s="121"/>
      <c r="B20" s="283" t="s">
        <v>252</v>
      </c>
      <c r="C20" s="120">
        <v>290</v>
      </c>
      <c r="D20" s="92">
        <v>2322</v>
      </c>
      <c r="E20" s="120">
        <v>45</v>
      </c>
      <c r="F20" s="120">
        <v>516</v>
      </c>
      <c r="G20" s="122"/>
    </row>
    <row r="21" spans="1:8" s="64" customFormat="1" ht="22.5" customHeight="1">
      <c r="A21" s="121"/>
      <c r="B21" s="283" t="s">
        <v>277</v>
      </c>
      <c r="C21" s="120">
        <v>250</v>
      </c>
      <c r="D21" s="92">
        <v>1883</v>
      </c>
      <c r="E21" s="120">
        <v>36</v>
      </c>
      <c r="F21" s="120">
        <v>550</v>
      </c>
    </row>
    <row r="22" spans="1:8" s="64" customFormat="1" ht="22.5" customHeight="1" thickBot="1">
      <c r="A22" s="123"/>
      <c r="B22" s="124" t="s">
        <v>415</v>
      </c>
      <c r="C22" s="126">
        <v>275</v>
      </c>
      <c r="D22" s="125">
        <v>1671</v>
      </c>
      <c r="E22" s="126">
        <v>34</v>
      </c>
      <c r="F22" s="126">
        <v>404</v>
      </c>
    </row>
    <row r="23" spans="1:8" ht="34.5" customHeight="1">
      <c r="A23" s="82"/>
      <c r="B23" s="127"/>
      <c r="C23" s="127"/>
      <c r="D23" s="127"/>
      <c r="E23" s="127"/>
      <c r="F23" s="281" t="s">
        <v>150</v>
      </c>
    </row>
    <row r="24" spans="1:8" ht="25.5" customHeight="1">
      <c r="A24" s="687" t="s">
        <v>160</v>
      </c>
      <c r="B24" s="687"/>
      <c r="C24" s="76"/>
      <c r="D24" s="76"/>
      <c r="E24" s="76"/>
      <c r="F24" s="76"/>
      <c r="G24" s="8"/>
      <c r="H24" s="8"/>
    </row>
    <row r="25" spans="1:8" ht="117" customHeight="1">
      <c r="A25" s="76"/>
      <c r="B25" s="860" t="s">
        <v>416</v>
      </c>
      <c r="C25" s="861"/>
      <c r="D25" s="861"/>
      <c r="E25" s="861"/>
      <c r="F25" s="861"/>
      <c r="G25" s="8"/>
      <c r="H25" s="8"/>
    </row>
    <row r="26" spans="1:8" ht="60" customHeight="1">
      <c r="A26" s="76"/>
      <c r="B26" s="862" t="s">
        <v>278</v>
      </c>
      <c r="C26" s="862"/>
      <c r="D26" s="862"/>
      <c r="E26" s="862"/>
      <c r="F26" s="862"/>
      <c r="G26" s="8"/>
      <c r="H26" s="8"/>
    </row>
    <row r="27" spans="1:8" ht="7.5" customHeight="1">
      <c r="A27" s="76"/>
      <c r="B27" s="128"/>
      <c r="C27" s="128"/>
      <c r="D27" s="128"/>
      <c r="E27" s="128"/>
      <c r="F27" s="128"/>
      <c r="G27" s="8"/>
      <c r="H27" s="8"/>
    </row>
    <row r="28" spans="1:8" ht="22.5" customHeight="1" thickBot="1">
      <c r="A28" s="419" t="s">
        <v>417</v>
      </c>
      <c r="B28" s="419"/>
      <c r="C28" s="419"/>
      <c r="D28" s="81"/>
      <c r="E28" s="448" t="s">
        <v>405</v>
      </c>
      <c r="F28" s="448"/>
      <c r="G28" s="8"/>
      <c r="H28" s="8"/>
    </row>
    <row r="29" spans="1:8" ht="19.5" customHeight="1">
      <c r="A29" s="858"/>
      <c r="B29" s="859"/>
      <c r="C29" s="491" t="s">
        <v>4</v>
      </c>
      <c r="D29" s="492"/>
      <c r="E29" s="490" t="s">
        <v>6</v>
      </c>
      <c r="F29" s="491"/>
      <c r="G29" s="8"/>
      <c r="H29" s="8"/>
    </row>
    <row r="30" spans="1:8" ht="22.5" customHeight="1">
      <c r="A30" s="855" t="s">
        <v>144</v>
      </c>
      <c r="B30" s="857"/>
      <c r="C30" s="739">
        <v>60</v>
      </c>
      <c r="D30" s="739"/>
      <c r="E30" s="739">
        <v>382</v>
      </c>
      <c r="F30" s="739"/>
      <c r="G30" s="13"/>
      <c r="H30" s="8"/>
    </row>
    <row r="31" spans="1:8" ht="5.0999999999999996" customHeight="1">
      <c r="A31" s="282"/>
      <c r="B31" s="284"/>
      <c r="C31" s="276"/>
      <c r="D31" s="276"/>
      <c r="E31" s="276"/>
      <c r="F31" s="276"/>
      <c r="G31" s="13"/>
      <c r="H31" s="8"/>
    </row>
    <row r="32" spans="1:8" ht="22.5" customHeight="1">
      <c r="A32" s="855" t="s">
        <v>152</v>
      </c>
      <c r="B32" s="857"/>
      <c r="C32" s="739">
        <v>44</v>
      </c>
      <c r="D32" s="739"/>
      <c r="E32" s="739">
        <v>449</v>
      </c>
      <c r="F32" s="739"/>
      <c r="G32" s="13"/>
      <c r="H32" s="8"/>
    </row>
    <row r="33" spans="1:8" ht="5.0999999999999996" customHeight="1">
      <c r="A33" s="282"/>
      <c r="B33" s="284"/>
      <c r="C33" s="739"/>
      <c r="D33" s="739"/>
      <c r="E33" s="276"/>
      <c r="F33" s="276"/>
      <c r="G33" s="13"/>
      <c r="H33" s="8"/>
    </row>
    <row r="34" spans="1:8" s="6" customFormat="1" ht="22.5" customHeight="1">
      <c r="A34" s="855" t="s">
        <v>161</v>
      </c>
      <c r="B34" s="856"/>
      <c r="C34" s="739">
        <v>28</v>
      </c>
      <c r="D34" s="739"/>
      <c r="E34" s="739">
        <v>539</v>
      </c>
      <c r="F34" s="739"/>
      <c r="G34" s="7"/>
    </row>
    <row r="35" spans="1:8" s="6" customFormat="1" ht="22.5" customHeight="1">
      <c r="A35" s="855" t="s">
        <v>162</v>
      </c>
      <c r="B35" s="856"/>
      <c r="C35" s="739">
        <v>51</v>
      </c>
      <c r="D35" s="739"/>
      <c r="E35" s="739">
        <v>478</v>
      </c>
      <c r="F35" s="739"/>
      <c r="G35" s="7"/>
    </row>
    <row r="36" spans="1:8" s="6" customFormat="1" ht="22.5" customHeight="1">
      <c r="A36" s="855" t="s">
        <v>163</v>
      </c>
      <c r="B36" s="856"/>
      <c r="C36" s="739">
        <v>47</v>
      </c>
      <c r="D36" s="739"/>
      <c r="E36" s="739">
        <v>427</v>
      </c>
      <c r="F36" s="739"/>
      <c r="G36" s="7"/>
    </row>
    <row r="37" spans="1:8" s="6" customFormat="1" ht="22.5" customHeight="1">
      <c r="A37" s="855" t="s">
        <v>164</v>
      </c>
      <c r="B37" s="856"/>
      <c r="C37" s="739">
        <v>54</v>
      </c>
      <c r="D37" s="739"/>
      <c r="E37" s="739">
        <v>386</v>
      </c>
      <c r="F37" s="739"/>
      <c r="G37" s="7"/>
    </row>
    <row r="38" spans="1:8" s="5" customFormat="1" ht="22.5" customHeight="1">
      <c r="A38" s="855" t="s">
        <v>165</v>
      </c>
      <c r="B38" s="856"/>
      <c r="C38" s="739">
        <v>46</v>
      </c>
      <c r="D38" s="739"/>
      <c r="E38" s="739">
        <v>320</v>
      </c>
      <c r="F38" s="739"/>
      <c r="G38" s="7"/>
      <c r="H38" s="6"/>
    </row>
    <row r="39" spans="1:8" s="5" customFormat="1" ht="22.5" customHeight="1">
      <c r="A39" s="855" t="s">
        <v>166</v>
      </c>
      <c r="B39" s="856"/>
      <c r="C39" s="739">
        <v>56</v>
      </c>
      <c r="D39" s="739"/>
      <c r="E39" s="739">
        <v>366</v>
      </c>
      <c r="F39" s="739"/>
      <c r="G39" s="7"/>
      <c r="H39" s="6"/>
    </row>
    <row r="40" spans="1:8" s="90" customFormat="1" ht="26.25" customHeight="1">
      <c r="A40" s="855" t="s">
        <v>229</v>
      </c>
      <c r="B40" s="856"/>
      <c r="C40" s="739">
        <v>50</v>
      </c>
      <c r="D40" s="739"/>
      <c r="E40" s="739">
        <v>341</v>
      </c>
      <c r="F40" s="739"/>
      <c r="G40" s="83"/>
      <c r="H40" s="89"/>
    </row>
    <row r="41" spans="1:8" s="90" customFormat="1" ht="26.25" customHeight="1">
      <c r="A41" s="855" t="s">
        <v>228</v>
      </c>
      <c r="B41" s="856"/>
      <c r="C41" s="739">
        <v>48</v>
      </c>
      <c r="D41" s="739"/>
      <c r="E41" s="739">
        <v>224</v>
      </c>
      <c r="F41" s="739"/>
      <c r="G41" s="83"/>
      <c r="H41" s="89"/>
    </row>
    <row r="42" spans="1:8" s="90" customFormat="1" ht="26.25" customHeight="1">
      <c r="A42" s="282"/>
      <c r="B42" s="283" t="s">
        <v>227</v>
      </c>
      <c r="C42" s="739">
        <v>68</v>
      </c>
      <c r="D42" s="739"/>
      <c r="E42" s="852">
        <v>249</v>
      </c>
      <c r="F42" s="852"/>
      <c r="G42" s="83"/>
      <c r="H42" s="89"/>
    </row>
    <row r="43" spans="1:8" s="90" customFormat="1" ht="26.25" customHeight="1">
      <c r="A43" s="282"/>
      <c r="B43" s="283" t="s">
        <v>252</v>
      </c>
      <c r="C43" s="739">
        <v>61</v>
      </c>
      <c r="D43" s="739"/>
      <c r="E43" s="852">
        <v>206</v>
      </c>
      <c r="F43" s="852"/>
      <c r="G43" s="83"/>
      <c r="H43" s="89"/>
    </row>
    <row r="44" spans="1:8" s="90" customFormat="1" ht="26.25" customHeight="1">
      <c r="A44" s="121"/>
      <c r="B44" s="283" t="s">
        <v>277</v>
      </c>
      <c r="C44" s="739">
        <v>62</v>
      </c>
      <c r="D44" s="739"/>
      <c r="E44" s="852">
        <v>139</v>
      </c>
      <c r="F44" s="852"/>
      <c r="G44" s="83"/>
      <c r="H44" s="89"/>
    </row>
    <row r="45" spans="1:8" s="90" customFormat="1" ht="26.25" customHeight="1" thickBot="1">
      <c r="A45" s="121"/>
      <c r="B45" s="124" t="s">
        <v>415</v>
      </c>
      <c r="C45" s="853">
        <v>52</v>
      </c>
      <c r="D45" s="853"/>
      <c r="E45" s="854">
        <v>110</v>
      </c>
      <c r="F45" s="854"/>
      <c r="G45" s="83"/>
      <c r="H45" s="89"/>
    </row>
    <row r="46" spans="1:8">
      <c r="A46" s="60"/>
      <c r="B46" s="60"/>
      <c r="C46" s="60"/>
      <c r="D46" s="60"/>
      <c r="E46" s="576" t="s">
        <v>150</v>
      </c>
      <c r="F46" s="576"/>
      <c r="G46" s="13"/>
      <c r="H46" s="8"/>
    </row>
    <row r="47" spans="1:8">
      <c r="A47" s="8"/>
      <c r="B47" s="8"/>
      <c r="C47" s="13"/>
      <c r="D47" s="13"/>
      <c r="E47" s="13"/>
      <c r="F47" s="13"/>
      <c r="G47" s="13"/>
      <c r="H47" s="8"/>
    </row>
    <row r="48" spans="1:8" ht="17.25" customHeight="1">
      <c r="A48" s="419" t="s">
        <v>418</v>
      </c>
      <c r="B48" s="419"/>
      <c r="C48" s="419"/>
      <c r="D48" s="419"/>
      <c r="E48" s="8"/>
      <c r="F48" s="8"/>
      <c r="G48" s="8"/>
      <c r="H48" s="8"/>
    </row>
    <row r="49" spans="1:8" ht="18" thickBot="1">
      <c r="A49" s="81"/>
      <c r="B49" s="81"/>
      <c r="C49" s="81"/>
      <c r="D49" s="81"/>
      <c r="E49" s="81"/>
      <c r="F49" s="250" t="s">
        <v>343</v>
      </c>
      <c r="G49" s="8"/>
      <c r="H49" s="8"/>
    </row>
    <row r="50" spans="1:8" s="1" customFormat="1" ht="22.5" customHeight="1">
      <c r="A50" s="129"/>
      <c r="B50" s="183"/>
      <c r="C50" s="277" t="s">
        <v>53</v>
      </c>
      <c r="D50" s="277" t="s">
        <v>105</v>
      </c>
      <c r="E50" s="277" t="s">
        <v>167</v>
      </c>
      <c r="F50" s="257" t="s">
        <v>65</v>
      </c>
      <c r="G50" s="29"/>
      <c r="H50" s="29"/>
    </row>
    <row r="51" spans="1:8" ht="22.5" customHeight="1" thickBot="1">
      <c r="A51" s="850" t="s">
        <v>168</v>
      </c>
      <c r="B51" s="851"/>
      <c r="C51" s="130">
        <f>SUM(D51:F51)</f>
        <v>502</v>
      </c>
      <c r="D51" s="140">
        <v>357</v>
      </c>
      <c r="E51" s="140">
        <v>79</v>
      </c>
      <c r="F51" s="130">
        <v>66</v>
      </c>
      <c r="G51" s="8"/>
      <c r="H51" s="8"/>
    </row>
    <row r="52" spans="1:8">
      <c r="A52" s="60"/>
      <c r="B52" s="60"/>
      <c r="C52" s="60"/>
      <c r="D52" s="84"/>
      <c r="E52" s="84"/>
      <c r="F52" s="255" t="s">
        <v>150</v>
      </c>
      <c r="G52" s="8"/>
      <c r="H52" s="8"/>
    </row>
  </sheetData>
  <mergeCells count="60">
    <mergeCell ref="A28:C28"/>
    <mergeCell ref="E28:F28"/>
    <mergeCell ref="A1:B1"/>
    <mergeCell ref="B2:F2"/>
    <mergeCell ref="B3:F3"/>
    <mergeCell ref="A4:C4"/>
    <mergeCell ref="E4:F4"/>
    <mergeCell ref="A5:B6"/>
    <mergeCell ref="C5:D5"/>
    <mergeCell ref="E5:F5"/>
    <mergeCell ref="A7:B7"/>
    <mergeCell ref="A9:B9"/>
    <mergeCell ref="A24:B24"/>
    <mergeCell ref="B25:F25"/>
    <mergeCell ref="B26:F26"/>
    <mergeCell ref="A29:B29"/>
    <mergeCell ref="C29:D29"/>
    <mergeCell ref="E29:F29"/>
    <mergeCell ref="A30:B30"/>
    <mergeCell ref="C30:D30"/>
    <mergeCell ref="E30:F30"/>
    <mergeCell ref="A32:B32"/>
    <mergeCell ref="C32:D32"/>
    <mergeCell ref="E32:F32"/>
    <mergeCell ref="C33:D33"/>
    <mergeCell ref="A34:B34"/>
    <mergeCell ref="C34:D34"/>
    <mergeCell ref="E34:F34"/>
    <mergeCell ref="A35:B35"/>
    <mergeCell ref="C35:D35"/>
    <mergeCell ref="E35:F35"/>
    <mergeCell ref="A36:B36"/>
    <mergeCell ref="C36:D36"/>
    <mergeCell ref="E36:F36"/>
    <mergeCell ref="A37:B37"/>
    <mergeCell ref="C37:D37"/>
    <mergeCell ref="E37:F37"/>
    <mergeCell ref="A38:B38"/>
    <mergeCell ref="C38:D38"/>
    <mergeCell ref="E38:F38"/>
    <mergeCell ref="C43:D43"/>
    <mergeCell ref="E43:F43"/>
    <mergeCell ref="A39:B39"/>
    <mergeCell ref="C39:D39"/>
    <mergeCell ref="E39:F39"/>
    <mergeCell ref="A40:B40"/>
    <mergeCell ref="C40:D40"/>
    <mergeCell ref="E40:F40"/>
    <mergeCell ref="A41:B41"/>
    <mergeCell ref="C41:D41"/>
    <mergeCell ref="E41:F41"/>
    <mergeCell ref="C42:D42"/>
    <mergeCell ref="E42:F42"/>
    <mergeCell ref="A51:B51"/>
    <mergeCell ref="C44:D44"/>
    <mergeCell ref="E44:F44"/>
    <mergeCell ref="C45:D45"/>
    <mergeCell ref="E45:F45"/>
    <mergeCell ref="E46:F46"/>
    <mergeCell ref="A48:D48"/>
  </mergeCells>
  <phoneticPr fontId="2"/>
  <printOptions horizontalCentered="1"/>
  <pageMargins left="0.39370078740157483" right="0.39370078740157483" top="0.59055118110236227" bottom="0.78740157480314965" header="0.51181102362204722" footer="0.39370078740157483"/>
  <pageSetup paperSize="9" scale="6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V67"/>
  <sheetViews>
    <sheetView showGridLines="0" tabSelected="1" zoomScaleNormal="100" zoomScaleSheetLayoutView="85" workbookViewId="0">
      <selection activeCell="H30" sqref="H30"/>
    </sheetView>
  </sheetViews>
  <sheetFormatPr defaultRowHeight="17.25"/>
  <cols>
    <col min="1" max="1" width="2.796875" style="17" customWidth="1"/>
    <col min="2" max="2" width="6.59765625" style="17" customWidth="1"/>
    <col min="3" max="6" width="9.09765625" style="17" customWidth="1"/>
    <col min="7" max="7" width="11.59765625" style="17" customWidth="1"/>
    <col min="8" max="8" width="9.09765625" style="17" customWidth="1"/>
    <col min="9" max="9" width="9.8984375" style="17" customWidth="1"/>
    <col min="10" max="12" width="9.09765625" style="17" customWidth="1"/>
    <col min="13" max="15" width="13.796875" style="17" customWidth="1"/>
    <col min="16" max="16" width="8.69921875" style="17" customWidth="1"/>
    <col min="17" max="256" width="8.796875" style="17"/>
    <col min="257" max="257" width="2.796875" style="17" customWidth="1"/>
    <col min="258" max="258" width="6.59765625" style="17" customWidth="1"/>
    <col min="259" max="262" width="9.09765625" style="17" customWidth="1"/>
    <col min="263" max="263" width="11.59765625" style="17" customWidth="1"/>
    <col min="264" max="264" width="9.09765625" style="17" customWidth="1"/>
    <col min="265" max="265" width="9.8984375" style="17" customWidth="1"/>
    <col min="266" max="268" width="9.09765625" style="17" customWidth="1"/>
    <col min="269" max="271" width="13.796875" style="17" customWidth="1"/>
    <col min="272" max="272" width="8.69921875" style="17" customWidth="1"/>
    <col min="273" max="512" width="8.796875" style="17"/>
    <col min="513" max="513" width="2.796875" style="17" customWidth="1"/>
    <col min="514" max="514" width="6.59765625" style="17" customWidth="1"/>
    <col min="515" max="518" width="9.09765625" style="17" customWidth="1"/>
    <col min="519" max="519" width="11.59765625" style="17" customWidth="1"/>
    <col min="520" max="520" width="9.09765625" style="17" customWidth="1"/>
    <col min="521" max="521" width="9.8984375" style="17" customWidth="1"/>
    <col min="522" max="524" width="9.09765625" style="17" customWidth="1"/>
    <col min="525" max="527" width="13.796875" style="17" customWidth="1"/>
    <col min="528" max="528" width="8.69921875" style="17" customWidth="1"/>
    <col min="529" max="768" width="8.796875" style="17"/>
    <col min="769" max="769" width="2.796875" style="17" customWidth="1"/>
    <col min="770" max="770" width="6.59765625" style="17" customWidth="1"/>
    <col min="771" max="774" width="9.09765625" style="17" customWidth="1"/>
    <col min="775" max="775" width="11.59765625" style="17" customWidth="1"/>
    <col min="776" max="776" width="9.09765625" style="17" customWidth="1"/>
    <col min="777" max="777" width="9.8984375" style="17" customWidth="1"/>
    <col min="778" max="780" width="9.09765625" style="17" customWidth="1"/>
    <col min="781" max="783" width="13.796875" style="17" customWidth="1"/>
    <col min="784" max="784" width="8.69921875" style="17" customWidth="1"/>
    <col min="785" max="1024" width="8.796875" style="17"/>
    <col min="1025" max="1025" width="2.796875" style="17" customWidth="1"/>
    <col min="1026" max="1026" width="6.59765625" style="17" customWidth="1"/>
    <col min="1027" max="1030" width="9.09765625" style="17" customWidth="1"/>
    <col min="1031" max="1031" width="11.59765625" style="17" customWidth="1"/>
    <col min="1032" max="1032" width="9.09765625" style="17" customWidth="1"/>
    <col min="1033" max="1033" width="9.8984375" style="17" customWidth="1"/>
    <col min="1034" max="1036" width="9.09765625" style="17" customWidth="1"/>
    <col min="1037" max="1039" width="13.796875" style="17" customWidth="1"/>
    <col min="1040" max="1040" width="8.69921875" style="17" customWidth="1"/>
    <col min="1041" max="1280" width="8.796875" style="17"/>
    <col min="1281" max="1281" width="2.796875" style="17" customWidth="1"/>
    <col min="1282" max="1282" width="6.59765625" style="17" customWidth="1"/>
    <col min="1283" max="1286" width="9.09765625" style="17" customWidth="1"/>
    <col min="1287" max="1287" width="11.59765625" style="17" customWidth="1"/>
    <col min="1288" max="1288" width="9.09765625" style="17" customWidth="1"/>
    <col min="1289" max="1289" width="9.8984375" style="17" customWidth="1"/>
    <col min="1290" max="1292" width="9.09765625" style="17" customWidth="1"/>
    <col min="1293" max="1295" width="13.796875" style="17" customWidth="1"/>
    <col min="1296" max="1296" width="8.69921875" style="17" customWidth="1"/>
    <col min="1297" max="1536" width="8.796875" style="17"/>
    <col min="1537" max="1537" width="2.796875" style="17" customWidth="1"/>
    <col min="1538" max="1538" width="6.59765625" style="17" customWidth="1"/>
    <col min="1539" max="1542" width="9.09765625" style="17" customWidth="1"/>
    <col min="1543" max="1543" width="11.59765625" style="17" customWidth="1"/>
    <col min="1544" max="1544" width="9.09765625" style="17" customWidth="1"/>
    <col min="1545" max="1545" width="9.8984375" style="17" customWidth="1"/>
    <col min="1546" max="1548" width="9.09765625" style="17" customWidth="1"/>
    <col min="1549" max="1551" width="13.796875" style="17" customWidth="1"/>
    <col min="1552" max="1552" width="8.69921875" style="17" customWidth="1"/>
    <col min="1553" max="1792" width="8.796875" style="17"/>
    <col min="1793" max="1793" width="2.796875" style="17" customWidth="1"/>
    <col min="1794" max="1794" width="6.59765625" style="17" customWidth="1"/>
    <col min="1795" max="1798" width="9.09765625" style="17" customWidth="1"/>
    <col min="1799" max="1799" width="11.59765625" style="17" customWidth="1"/>
    <col min="1800" max="1800" width="9.09765625" style="17" customWidth="1"/>
    <col min="1801" max="1801" width="9.8984375" style="17" customWidth="1"/>
    <col min="1802" max="1804" width="9.09765625" style="17" customWidth="1"/>
    <col min="1805" max="1807" width="13.796875" style="17" customWidth="1"/>
    <col min="1808" max="1808" width="8.69921875" style="17" customWidth="1"/>
    <col min="1809" max="2048" width="8.796875" style="17"/>
    <col min="2049" max="2049" width="2.796875" style="17" customWidth="1"/>
    <col min="2050" max="2050" width="6.59765625" style="17" customWidth="1"/>
    <col min="2051" max="2054" width="9.09765625" style="17" customWidth="1"/>
    <col min="2055" max="2055" width="11.59765625" style="17" customWidth="1"/>
    <col min="2056" max="2056" width="9.09765625" style="17" customWidth="1"/>
    <col min="2057" max="2057" width="9.8984375" style="17" customWidth="1"/>
    <col min="2058" max="2060" width="9.09765625" style="17" customWidth="1"/>
    <col min="2061" max="2063" width="13.796875" style="17" customWidth="1"/>
    <col min="2064" max="2064" width="8.69921875" style="17" customWidth="1"/>
    <col min="2065" max="2304" width="8.796875" style="17"/>
    <col min="2305" max="2305" width="2.796875" style="17" customWidth="1"/>
    <col min="2306" max="2306" width="6.59765625" style="17" customWidth="1"/>
    <col min="2307" max="2310" width="9.09765625" style="17" customWidth="1"/>
    <col min="2311" max="2311" width="11.59765625" style="17" customWidth="1"/>
    <col min="2312" max="2312" width="9.09765625" style="17" customWidth="1"/>
    <col min="2313" max="2313" width="9.8984375" style="17" customWidth="1"/>
    <col min="2314" max="2316" width="9.09765625" style="17" customWidth="1"/>
    <col min="2317" max="2319" width="13.796875" style="17" customWidth="1"/>
    <col min="2320" max="2320" width="8.69921875" style="17" customWidth="1"/>
    <col min="2321" max="2560" width="8.796875" style="17"/>
    <col min="2561" max="2561" width="2.796875" style="17" customWidth="1"/>
    <col min="2562" max="2562" width="6.59765625" style="17" customWidth="1"/>
    <col min="2563" max="2566" width="9.09765625" style="17" customWidth="1"/>
    <col min="2567" max="2567" width="11.59765625" style="17" customWidth="1"/>
    <col min="2568" max="2568" width="9.09765625" style="17" customWidth="1"/>
    <col min="2569" max="2569" width="9.8984375" style="17" customWidth="1"/>
    <col min="2570" max="2572" width="9.09765625" style="17" customWidth="1"/>
    <col min="2573" max="2575" width="13.796875" style="17" customWidth="1"/>
    <col min="2576" max="2576" width="8.69921875" style="17" customWidth="1"/>
    <col min="2577" max="2816" width="8.796875" style="17"/>
    <col min="2817" max="2817" width="2.796875" style="17" customWidth="1"/>
    <col min="2818" max="2818" width="6.59765625" style="17" customWidth="1"/>
    <col min="2819" max="2822" width="9.09765625" style="17" customWidth="1"/>
    <col min="2823" max="2823" width="11.59765625" style="17" customWidth="1"/>
    <col min="2824" max="2824" width="9.09765625" style="17" customWidth="1"/>
    <col min="2825" max="2825" width="9.8984375" style="17" customWidth="1"/>
    <col min="2826" max="2828" width="9.09765625" style="17" customWidth="1"/>
    <col min="2829" max="2831" width="13.796875" style="17" customWidth="1"/>
    <col min="2832" max="2832" width="8.69921875" style="17" customWidth="1"/>
    <col min="2833" max="3072" width="8.796875" style="17"/>
    <col min="3073" max="3073" width="2.796875" style="17" customWidth="1"/>
    <col min="3074" max="3074" width="6.59765625" style="17" customWidth="1"/>
    <col min="3075" max="3078" width="9.09765625" style="17" customWidth="1"/>
    <col min="3079" max="3079" width="11.59765625" style="17" customWidth="1"/>
    <col min="3080" max="3080" width="9.09765625" style="17" customWidth="1"/>
    <col min="3081" max="3081" width="9.8984375" style="17" customWidth="1"/>
    <col min="3082" max="3084" width="9.09765625" style="17" customWidth="1"/>
    <col min="3085" max="3087" width="13.796875" style="17" customWidth="1"/>
    <col min="3088" max="3088" width="8.69921875" style="17" customWidth="1"/>
    <col min="3089" max="3328" width="8.796875" style="17"/>
    <col min="3329" max="3329" width="2.796875" style="17" customWidth="1"/>
    <col min="3330" max="3330" width="6.59765625" style="17" customWidth="1"/>
    <col min="3331" max="3334" width="9.09765625" style="17" customWidth="1"/>
    <col min="3335" max="3335" width="11.59765625" style="17" customWidth="1"/>
    <col min="3336" max="3336" width="9.09765625" style="17" customWidth="1"/>
    <col min="3337" max="3337" width="9.8984375" style="17" customWidth="1"/>
    <col min="3338" max="3340" width="9.09765625" style="17" customWidth="1"/>
    <col min="3341" max="3343" width="13.796875" style="17" customWidth="1"/>
    <col min="3344" max="3344" width="8.69921875" style="17" customWidth="1"/>
    <col min="3345" max="3584" width="8.796875" style="17"/>
    <col min="3585" max="3585" width="2.796875" style="17" customWidth="1"/>
    <col min="3586" max="3586" width="6.59765625" style="17" customWidth="1"/>
    <col min="3587" max="3590" width="9.09765625" style="17" customWidth="1"/>
    <col min="3591" max="3591" width="11.59765625" style="17" customWidth="1"/>
    <col min="3592" max="3592" width="9.09765625" style="17" customWidth="1"/>
    <col min="3593" max="3593" width="9.8984375" style="17" customWidth="1"/>
    <col min="3594" max="3596" width="9.09765625" style="17" customWidth="1"/>
    <col min="3597" max="3599" width="13.796875" style="17" customWidth="1"/>
    <col min="3600" max="3600" width="8.69921875" style="17" customWidth="1"/>
    <col min="3601" max="3840" width="8.796875" style="17"/>
    <col min="3841" max="3841" width="2.796875" style="17" customWidth="1"/>
    <col min="3842" max="3842" width="6.59765625" style="17" customWidth="1"/>
    <col min="3843" max="3846" width="9.09765625" style="17" customWidth="1"/>
    <col min="3847" max="3847" width="11.59765625" style="17" customWidth="1"/>
    <col min="3848" max="3848" width="9.09765625" style="17" customWidth="1"/>
    <col min="3849" max="3849" width="9.8984375" style="17" customWidth="1"/>
    <col min="3850" max="3852" width="9.09765625" style="17" customWidth="1"/>
    <col min="3853" max="3855" width="13.796875" style="17" customWidth="1"/>
    <col min="3856" max="3856" width="8.69921875" style="17" customWidth="1"/>
    <col min="3857" max="4096" width="8.796875" style="17"/>
    <col min="4097" max="4097" width="2.796875" style="17" customWidth="1"/>
    <col min="4098" max="4098" width="6.59765625" style="17" customWidth="1"/>
    <col min="4099" max="4102" width="9.09765625" style="17" customWidth="1"/>
    <col min="4103" max="4103" width="11.59765625" style="17" customWidth="1"/>
    <col min="4104" max="4104" width="9.09765625" style="17" customWidth="1"/>
    <col min="4105" max="4105" width="9.8984375" style="17" customWidth="1"/>
    <col min="4106" max="4108" width="9.09765625" style="17" customWidth="1"/>
    <col min="4109" max="4111" width="13.796875" style="17" customWidth="1"/>
    <col min="4112" max="4112" width="8.69921875" style="17" customWidth="1"/>
    <col min="4113" max="4352" width="8.796875" style="17"/>
    <col min="4353" max="4353" width="2.796875" style="17" customWidth="1"/>
    <col min="4354" max="4354" width="6.59765625" style="17" customWidth="1"/>
    <col min="4355" max="4358" width="9.09765625" style="17" customWidth="1"/>
    <col min="4359" max="4359" width="11.59765625" style="17" customWidth="1"/>
    <col min="4360" max="4360" width="9.09765625" style="17" customWidth="1"/>
    <col min="4361" max="4361" width="9.8984375" style="17" customWidth="1"/>
    <col min="4362" max="4364" width="9.09765625" style="17" customWidth="1"/>
    <col min="4365" max="4367" width="13.796875" style="17" customWidth="1"/>
    <col min="4368" max="4368" width="8.69921875" style="17" customWidth="1"/>
    <col min="4369" max="4608" width="8.796875" style="17"/>
    <col min="4609" max="4609" width="2.796875" style="17" customWidth="1"/>
    <col min="4610" max="4610" width="6.59765625" style="17" customWidth="1"/>
    <col min="4611" max="4614" width="9.09765625" style="17" customWidth="1"/>
    <col min="4615" max="4615" width="11.59765625" style="17" customWidth="1"/>
    <col min="4616" max="4616" width="9.09765625" style="17" customWidth="1"/>
    <col min="4617" max="4617" width="9.8984375" style="17" customWidth="1"/>
    <col min="4618" max="4620" width="9.09765625" style="17" customWidth="1"/>
    <col min="4621" max="4623" width="13.796875" style="17" customWidth="1"/>
    <col min="4624" max="4624" width="8.69921875" style="17" customWidth="1"/>
    <col min="4625" max="4864" width="8.796875" style="17"/>
    <col min="4865" max="4865" width="2.796875" style="17" customWidth="1"/>
    <col min="4866" max="4866" width="6.59765625" style="17" customWidth="1"/>
    <col min="4867" max="4870" width="9.09765625" style="17" customWidth="1"/>
    <col min="4871" max="4871" width="11.59765625" style="17" customWidth="1"/>
    <col min="4872" max="4872" width="9.09765625" style="17" customWidth="1"/>
    <col min="4873" max="4873" width="9.8984375" style="17" customWidth="1"/>
    <col min="4874" max="4876" width="9.09765625" style="17" customWidth="1"/>
    <col min="4877" max="4879" width="13.796875" style="17" customWidth="1"/>
    <col min="4880" max="4880" width="8.69921875" style="17" customWidth="1"/>
    <col min="4881" max="5120" width="8.796875" style="17"/>
    <col min="5121" max="5121" width="2.796875" style="17" customWidth="1"/>
    <col min="5122" max="5122" width="6.59765625" style="17" customWidth="1"/>
    <col min="5123" max="5126" width="9.09765625" style="17" customWidth="1"/>
    <col min="5127" max="5127" width="11.59765625" style="17" customWidth="1"/>
    <col min="5128" max="5128" width="9.09765625" style="17" customWidth="1"/>
    <col min="5129" max="5129" width="9.8984375" style="17" customWidth="1"/>
    <col min="5130" max="5132" width="9.09765625" style="17" customWidth="1"/>
    <col min="5133" max="5135" width="13.796875" style="17" customWidth="1"/>
    <col min="5136" max="5136" width="8.69921875" style="17" customWidth="1"/>
    <col min="5137" max="5376" width="8.796875" style="17"/>
    <col min="5377" max="5377" width="2.796875" style="17" customWidth="1"/>
    <col min="5378" max="5378" width="6.59765625" style="17" customWidth="1"/>
    <col min="5379" max="5382" width="9.09765625" style="17" customWidth="1"/>
    <col min="5383" max="5383" width="11.59765625" style="17" customWidth="1"/>
    <col min="5384" max="5384" width="9.09765625" style="17" customWidth="1"/>
    <col min="5385" max="5385" width="9.8984375" style="17" customWidth="1"/>
    <col min="5386" max="5388" width="9.09765625" style="17" customWidth="1"/>
    <col min="5389" max="5391" width="13.796875" style="17" customWidth="1"/>
    <col min="5392" max="5392" width="8.69921875" style="17" customWidth="1"/>
    <col min="5393" max="5632" width="8.796875" style="17"/>
    <col min="5633" max="5633" width="2.796875" style="17" customWidth="1"/>
    <col min="5634" max="5634" width="6.59765625" style="17" customWidth="1"/>
    <col min="5635" max="5638" width="9.09765625" style="17" customWidth="1"/>
    <col min="5639" max="5639" width="11.59765625" style="17" customWidth="1"/>
    <col min="5640" max="5640" width="9.09765625" style="17" customWidth="1"/>
    <col min="5641" max="5641" width="9.8984375" style="17" customWidth="1"/>
    <col min="5642" max="5644" width="9.09765625" style="17" customWidth="1"/>
    <col min="5645" max="5647" width="13.796875" style="17" customWidth="1"/>
    <col min="5648" max="5648" width="8.69921875" style="17" customWidth="1"/>
    <col min="5649" max="5888" width="8.796875" style="17"/>
    <col min="5889" max="5889" width="2.796875" style="17" customWidth="1"/>
    <col min="5890" max="5890" width="6.59765625" style="17" customWidth="1"/>
    <col min="5891" max="5894" width="9.09765625" style="17" customWidth="1"/>
    <col min="5895" max="5895" width="11.59765625" style="17" customWidth="1"/>
    <col min="5896" max="5896" width="9.09765625" style="17" customWidth="1"/>
    <col min="5897" max="5897" width="9.8984375" style="17" customWidth="1"/>
    <col min="5898" max="5900" width="9.09765625" style="17" customWidth="1"/>
    <col min="5901" max="5903" width="13.796875" style="17" customWidth="1"/>
    <col min="5904" max="5904" width="8.69921875" style="17" customWidth="1"/>
    <col min="5905" max="6144" width="8.796875" style="17"/>
    <col min="6145" max="6145" width="2.796875" style="17" customWidth="1"/>
    <col min="6146" max="6146" width="6.59765625" style="17" customWidth="1"/>
    <col min="6147" max="6150" width="9.09765625" style="17" customWidth="1"/>
    <col min="6151" max="6151" width="11.59765625" style="17" customWidth="1"/>
    <col min="6152" max="6152" width="9.09765625" style="17" customWidth="1"/>
    <col min="6153" max="6153" width="9.8984375" style="17" customWidth="1"/>
    <col min="6154" max="6156" width="9.09765625" style="17" customWidth="1"/>
    <col min="6157" max="6159" width="13.796875" style="17" customWidth="1"/>
    <col min="6160" max="6160" width="8.69921875" style="17" customWidth="1"/>
    <col min="6161" max="6400" width="8.796875" style="17"/>
    <col min="6401" max="6401" width="2.796875" style="17" customWidth="1"/>
    <col min="6402" max="6402" width="6.59765625" style="17" customWidth="1"/>
    <col min="6403" max="6406" width="9.09765625" style="17" customWidth="1"/>
    <col min="6407" max="6407" width="11.59765625" style="17" customWidth="1"/>
    <col min="6408" max="6408" width="9.09765625" style="17" customWidth="1"/>
    <col min="6409" max="6409" width="9.8984375" style="17" customWidth="1"/>
    <col min="6410" max="6412" width="9.09765625" style="17" customWidth="1"/>
    <col min="6413" max="6415" width="13.796875" style="17" customWidth="1"/>
    <col min="6416" max="6416" width="8.69921875" style="17" customWidth="1"/>
    <col min="6417" max="6656" width="8.796875" style="17"/>
    <col min="6657" max="6657" width="2.796875" style="17" customWidth="1"/>
    <col min="6658" max="6658" width="6.59765625" style="17" customWidth="1"/>
    <col min="6659" max="6662" width="9.09765625" style="17" customWidth="1"/>
    <col min="6663" max="6663" width="11.59765625" style="17" customWidth="1"/>
    <col min="6664" max="6664" width="9.09765625" style="17" customWidth="1"/>
    <col min="6665" max="6665" width="9.8984375" style="17" customWidth="1"/>
    <col min="6666" max="6668" width="9.09765625" style="17" customWidth="1"/>
    <col min="6669" max="6671" width="13.796875" style="17" customWidth="1"/>
    <col min="6672" max="6672" width="8.69921875" style="17" customWidth="1"/>
    <col min="6673" max="6912" width="8.796875" style="17"/>
    <col min="6913" max="6913" width="2.796875" style="17" customWidth="1"/>
    <col min="6914" max="6914" width="6.59765625" style="17" customWidth="1"/>
    <col min="6915" max="6918" width="9.09765625" style="17" customWidth="1"/>
    <col min="6919" max="6919" width="11.59765625" style="17" customWidth="1"/>
    <col min="6920" max="6920" width="9.09765625" style="17" customWidth="1"/>
    <col min="6921" max="6921" width="9.8984375" style="17" customWidth="1"/>
    <col min="6922" max="6924" width="9.09765625" style="17" customWidth="1"/>
    <col min="6925" max="6927" width="13.796875" style="17" customWidth="1"/>
    <col min="6928" max="6928" width="8.69921875" style="17" customWidth="1"/>
    <col min="6929" max="7168" width="8.796875" style="17"/>
    <col min="7169" max="7169" width="2.796875" style="17" customWidth="1"/>
    <col min="7170" max="7170" width="6.59765625" style="17" customWidth="1"/>
    <col min="7171" max="7174" width="9.09765625" style="17" customWidth="1"/>
    <col min="7175" max="7175" width="11.59765625" style="17" customWidth="1"/>
    <col min="7176" max="7176" width="9.09765625" style="17" customWidth="1"/>
    <col min="7177" max="7177" width="9.8984375" style="17" customWidth="1"/>
    <col min="7178" max="7180" width="9.09765625" style="17" customWidth="1"/>
    <col min="7181" max="7183" width="13.796875" style="17" customWidth="1"/>
    <col min="7184" max="7184" width="8.69921875" style="17" customWidth="1"/>
    <col min="7185" max="7424" width="8.796875" style="17"/>
    <col min="7425" max="7425" width="2.796875" style="17" customWidth="1"/>
    <col min="7426" max="7426" width="6.59765625" style="17" customWidth="1"/>
    <col min="7427" max="7430" width="9.09765625" style="17" customWidth="1"/>
    <col min="7431" max="7431" width="11.59765625" style="17" customWidth="1"/>
    <col min="7432" max="7432" width="9.09765625" style="17" customWidth="1"/>
    <col min="7433" max="7433" width="9.8984375" style="17" customWidth="1"/>
    <col min="7434" max="7436" width="9.09765625" style="17" customWidth="1"/>
    <col min="7437" max="7439" width="13.796875" style="17" customWidth="1"/>
    <col min="7440" max="7440" width="8.69921875" style="17" customWidth="1"/>
    <col min="7441" max="7680" width="8.796875" style="17"/>
    <col min="7681" max="7681" width="2.796875" style="17" customWidth="1"/>
    <col min="7682" max="7682" width="6.59765625" style="17" customWidth="1"/>
    <col min="7683" max="7686" width="9.09765625" style="17" customWidth="1"/>
    <col min="7687" max="7687" width="11.59765625" style="17" customWidth="1"/>
    <col min="7688" max="7688" width="9.09765625" style="17" customWidth="1"/>
    <col min="7689" max="7689" width="9.8984375" style="17" customWidth="1"/>
    <col min="7690" max="7692" width="9.09765625" style="17" customWidth="1"/>
    <col min="7693" max="7695" width="13.796875" style="17" customWidth="1"/>
    <col min="7696" max="7696" width="8.69921875" style="17" customWidth="1"/>
    <col min="7697" max="7936" width="8.796875" style="17"/>
    <col min="7937" max="7937" width="2.796875" style="17" customWidth="1"/>
    <col min="7938" max="7938" width="6.59765625" style="17" customWidth="1"/>
    <col min="7939" max="7942" width="9.09765625" style="17" customWidth="1"/>
    <col min="7943" max="7943" width="11.59765625" style="17" customWidth="1"/>
    <col min="7944" max="7944" width="9.09765625" style="17" customWidth="1"/>
    <col min="7945" max="7945" width="9.8984375" style="17" customWidth="1"/>
    <col min="7946" max="7948" width="9.09765625" style="17" customWidth="1"/>
    <col min="7949" max="7951" width="13.796875" style="17" customWidth="1"/>
    <col min="7952" max="7952" width="8.69921875" style="17" customWidth="1"/>
    <col min="7953" max="8192" width="8.796875" style="17"/>
    <col min="8193" max="8193" width="2.796875" style="17" customWidth="1"/>
    <col min="8194" max="8194" width="6.59765625" style="17" customWidth="1"/>
    <col min="8195" max="8198" width="9.09765625" style="17" customWidth="1"/>
    <col min="8199" max="8199" width="11.59765625" style="17" customWidth="1"/>
    <col min="8200" max="8200" width="9.09765625" style="17" customWidth="1"/>
    <col min="8201" max="8201" width="9.8984375" style="17" customWidth="1"/>
    <col min="8202" max="8204" width="9.09765625" style="17" customWidth="1"/>
    <col min="8205" max="8207" width="13.796875" style="17" customWidth="1"/>
    <col min="8208" max="8208" width="8.69921875" style="17" customWidth="1"/>
    <col min="8209" max="8448" width="8.796875" style="17"/>
    <col min="8449" max="8449" width="2.796875" style="17" customWidth="1"/>
    <col min="8450" max="8450" width="6.59765625" style="17" customWidth="1"/>
    <col min="8451" max="8454" width="9.09765625" style="17" customWidth="1"/>
    <col min="8455" max="8455" width="11.59765625" style="17" customWidth="1"/>
    <col min="8456" max="8456" width="9.09765625" style="17" customWidth="1"/>
    <col min="8457" max="8457" width="9.8984375" style="17" customWidth="1"/>
    <col min="8458" max="8460" width="9.09765625" style="17" customWidth="1"/>
    <col min="8461" max="8463" width="13.796875" style="17" customWidth="1"/>
    <col min="8464" max="8464" width="8.69921875" style="17" customWidth="1"/>
    <col min="8465" max="8704" width="8.796875" style="17"/>
    <col min="8705" max="8705" width="2.796875" style="17" customWidth="1"/>
    <col min="8706" max="8706" width="6.59765625" style="17" customWidth="1"/>
    <col min="8707" max="8710" width="9.09765625" style="17" customWidth="1"/>
    <col min="8711" max="8711" width="11.59765625" style="17" customWidth="1"/>
    <col min="8712" max="8712" width="9.09765625" style="17" customWidth="1"/>
    <col min="8713" max="8713" width="9.8984375" style="17" customWidth="1"/>
    <col min="8714" max="8716" width="9.09765625" style="17" customWidth="1"/>
    <col min="8717" max="8719" width="13.796875" style="17" customWidth="1"/>
    <col min="8720" max="8720" width="8.69921875" style="17" customWidth="1"/>
    <col min="8721" max="8960" width="8.796875" style="17"/>
    <col min="8961" max="8961" width="2.796875" style="17" customWidth="1"/>
    <col min="8962" max="8962" width="6.59765625" style="17" customWidth="1"/>
    <col min="8963" max="8966" width="9.09765625" style="17" customWidth="1"/>
    <col min="8967" max="8967" width="11.59765625" style="17" customWidth="1"/>
    <col min="8968" max="8968" width="9.09765625" style="17" customWidth="1"/>
    <col min="8969" max="8969" width="9.8984375" style="17" customWidth="1"/>
    <col min="8970" max="8972" width="9.09765625" style="17" customWidth="1"/>
    <col min="8973" max="8975" width="13.796875" style="17" customWidth="1"/>
    <col min="8976" max="8976" width="8.69921875" style="17" customWidth="1"/>
    <col min="8977" max="9216" width="8.796875" style="17"/>
    <col min="9217" max="9217" width="2.796875" style="17" customWidth="1"/>
    <col min="9218" max="9218" width="6.59765625" style="17" customWidth="1"/>
    <col min="9219" max="9222" width="9.09765625" style="17" customWidth="1"/>
    <col min="9223" max="9223" width="11.59765625" style="17" customWidth="1"/>
    <col min="9224" max="9224" width="9.09765625" style="17" customWidth="1"/>
    <col min="9225" max="9225" width="9.8984375" style="17" customWidth="1"/>
    <col min="9226" max="9228" width="9.09765625" style="17" customWidth="1"/>
    <col min="9229" max="9231" width="13.796875" style="17" customWidth="1"/>
    <col min="9232" max="9232" width="8.69921875" style="17" customWidth="1"/>
    <col min="9233" max="9472" width="8.796875" style="17"/>
    <col min="9473" max="9473" width="2.796875" style="17" customWidth="1"/>
    <col min="9474" max="9474" width="6.59765625" style="17" customWidth="1"/>
    <col min="9475" max="9478" width="9.09765625" style="17" customWidth="1"/>
    <col min="9479" max="9479" width="11.59765625" style="17" customWidth="1"/>
    <col min="9480" max="9480" width="9.09765625" style="17" customWidth="1"/>
    <col min="9481" max="9481" width="9.8984375" style="17" customWidth="1"/>
    <col min="9482" max="9484" width="9.09765625" style="17" customWidth="1"/>
    <col min="9485" max="9487" width="13.796875" style="17" customWidth="1"/>
    <col min="9488" max="9488" width="8.69921875" style="17" customWidth="1"/>
    <col min="9489" max="9728" width="8.796875" style="17"/>
    <col min="9729" max="9729" width="2.796875" style="17" customWidth="1"/>
    <col min="9730" max="9730" width="6.59765625" style="17" customWidth="1"/>
    <col min="9731" max="9734" width="9.09765625" style="17" customWidth="1"/>
    <col min="9735" max="9735" width="11.59765625" style="17" customWidth="1"/>
    <col min="9736" max="9736" width="9.09765625" style="17" customWidth="1"/>
    <col min="9737" max="9737" width="9.8984375" style="17" customWidth="1"/>
    <col min="9738" max="9740" width="9.09765625" style="17" customWidth="1"/>
    <col min="9741" max="9743" width="13.796875" style="17" customWidth="1"/>
    <col min="9744" max="9744" width="8.69921875" style="17" customWidth="1"/>
    <col min="9745" max="9984" width="8.796875" style="17"/>
    <col min="9985" max="9985" width="2.796875" style="17" customWidth="1"/>
    <col min="9986" max="9986" width="6.59765625" style="17" customWidth="1"/>
    <col min="9987" max="9990" width="9.09765625" style="17" customWidth="1"/>
    <col min="9991" max="9991" width="11.59765625" style="17" customWidth="1"/>
    <col min="9992" max="9992" width="9.09765625" style="17" customWidth="1"/>
    <col min="9993" max="9993" width="9.8984375" style="17" customWidth="1"/>
    <col min="9994" max="9996" width="9.09765625" style="17" customWidth="1"/>
    <col min="9997" max="9999" width="13.796875" style="17" customWidth="1"/>
    <col min="10000" max="10000" width="8.69921875" style="17" customWidth="1"/>
    <col min="10001" max="10240" width="8.796875" style="17"/>
    <col min="10241" max="10241" width="2.796875" style="17" customWidth="1"/>
    <col min="10242" max="10242" width="6.59765625" style="17" customWidth="1"/>
    <col min="10243" max="10246" width="9.09765625" style="17" customWidth="1"/>
    <col min="10247" max="10247" width="11.59765625" style="17" customWidth="1"/>
    <col min="10248" max="10248" width="9.09765625" style="17" customWidth="1"/>
    <col min="10249" max="10249" width="9.8984375" style="17" customWidth="1"/>
    <col min="10250" max="10252" width="9.09765625" style="17" customWidth="1"/>
    <col min="10253" max="10255" width="13.796875" style="17" customWidth="1"/>
    <col min="10256" max="10256" width="8.69921875" style="17" customWidth="1"/>
    <col min="10257" max="10496" width="8.796875" style="17"/>
    <col min="10497" max="10497" width="2.796875" style="17" customWidth="1"/>
    <col min="10498" max="10498" width="6.59765625" style="17" customWidth="1"/>
    <col min="10499" max="10502" width="9.09765625" style="17" customWidth="1"/>
    <col min="10503" max="10503" width="11.59765625" style="17" customWidth="1"/>
    <col min="10504" max="10504" width="9.09765625" style="17" customWidth="1"/>
    <col min="10505" max="10505" width="9.8984375" style="17" customWidth="1"/>
    <col min="10506" max="10508" width="9.09765625" style="17" customWidth="1"/>
    <col min="10509" max="10511" width="13.796875" style="17" customWidth="1"/>
    <col min="10512" max="10512" width="8.69921875" style="17" customWidth="1"/>
    <col min="10513" max="10752" width="8.796875" style="17"/>
    <col min="10753" max="10753" width="2.796875" style="17" customWidth="1"/>
    <col min="10754" max="10754" width="6.59765625" style="17" customWidth="1"/>
    <col min="10755" max="10758" width="9.09765625" style="17" customWidth="1"/>
    <col min="10759" max="10759" width="11.59765625" style="17" customWidth="1"/>
    <col min="10760" max="10760" width="9.09765625" style="17" customWidth="1"/>
    <col min="10761" max="10761" width="9.8984375" style="17" customWidth="1"/>
    <col min="10762" max="10764" width="9.09765625" style="17" customWidth="1"/>
    <col min="10765" max="10767" width="13.796875" style="17" customWidth="1"/>
    <col min="10768" max="10768" width="8.69921875" style="17" customWidth="1"/>
    <col min="10769" max="11008" width="8.796875" style="17"/>
    <col min="11009" max="11009" width="2.796875" style="17" customWidth="1"/>
    <col min="11010" max="11010" width="6.59765625" style="17" customWidth="1"/>
    <col min="11011" max="11014" width="9.09765625" style="17" customWidth="1"/>
    <col min="11015" max="11015" width="11.59765625" style="17" customWidth="1"/>
    <col min="11016" max="11016" width="9.09765625" style="17" customWidth="1"/>
    <col min="11017" max="11017" width="9.8984375" style="17" customWidth="1"/>
    <col min="11018" max="11020" width="9.09765625" style="17" customWidth="1"/>
    <col min="11021" max="11023" width="13.796875" style="17" customWidth="1"/>
    <col min="11024" max="11024" width="8.69921875" style="17" customWidth="1"/>
    <col min="11025" max="11264" width="8.796875" style="17"/>
    <col min="11265" max="11265" width="2.796875" style="17" customWidth="1"/>
    <col min="11266" max="11266" width="6.59765625" style="17" customWidth="1"/>
    <col min="11267" max="11270" width="9.09765625" style="17" customWidth="1"/>
    <col min="11271" max="11271" width="11.59765625" style="17" customWidth="1"/>
    <col min="11272" max="11272" width="9.09765625" style="17" customWidth="1"/>
    <col min="11273" max="11273" width="9.8984375" style="17" customWidth="1"/>
    <col min="11274" max="11276" width="9.09765625" style="17" customWidth="1"/>
    <col min="11277" max="11279" width="13.796875" style="17" customWidth="1"/>
    <col min="11280" max="11280" width="8.69921875" style="17" customWidth="1"/>
    <col min="11281" max="11520" width="8.796875" style="17"/>
    <col min="11521" max="11521" width="2.796875" style="17" customWidth="1"/>
    <col min="11522" max="11522" width="6.59765625" style="17" customWidth="1"/>
    <col min="11523" max="11526" width="9.09765625" style="17" customWidth="1"/>
    <col min="11527" max="11527" width="11.59765625" style="17" customWidth="1"/>
    <col min="11528" max="11528" width="9.09765625" style="17" customWidth="1"/>
    <col min="11529" max="11529" width="9.8984375" style="17" customWidth="1"/>
    <col min="11530" max="11532" width="9.09765625" style="17" customWidth="1"/>
    <col min="11533" max="11535" width="13.796875" style="17" customWidth="1"/>
    <col min="11536" max="11536" width="8.69921875" style="17" customWidth="1"/>
    <col min="11537" max="11776" width="8.796875" style="17"/>
    <col min="11777" max="11777" width="2.796875" style="17" customWidth="1"/>
    <col min="11778" max="11778" width="6.59765625" style="17" customWidth="1"/>
    <col min="11779" max="11782" width="9.09765625" style="17" customWidth="1"/>
    <col min="11783" max="11783" width="11.59765625" style="17" customWidth="1"/>
    <col min="11784" max="11784" width="9.09765625" style="17" customWidth="1"/>
    <col min="11785" max="11785" width="9.8984375" style="17" customWidth="1"/>
    <col min="11786" max="11788" width="9.09765625" style="17" customWidth="1"/>
    <col min="11789" max="11791" width="13.796875" style="17" customWidth="1"/>
    <col min="11792" max="11792" width="8.69921875" style="17" customWidth="1"/>
    <col min="11793" max="12032" width="8.796875" style="17"/>
    <col min="12033" max="12033" width="2.796875" style="17" customWidth="1"/>
    <col min="12034" max="12034" width="6.59765625" style="17" customWidth="1"/>
    <col min="12035" max="12038" width="9.09765625" style="17" customWidth="1"/>
    <col min="12039" max="12039" width="11.59765625" style="17" customWidth="1"/>
    <col min="12040" max="12040" width="9.09765625" style="17" customWidth="1"/>
    <col min="12041" max="12041" width="9.8984375" style="17" customWidth="1"/>
    <col min="12042" max="12044" width="9.09765625" style="17" customWidth="1"/>
    <col min="12045" max="12047" width="13.796875" style="17" customWidth="1"/>
    <col min="12048" max="12048" width="8.69921875" style="17" customWidth="1"/>
    <col min="12049" max="12288" width="8.796875" style="17"/>
    <col min="12289" max="12289" width="2.796875" style="17" customWidth="1"/>
    <col min="12290" max="12290" width="6.59765625" style="17" customWidth="1"/>
    <col min="12291" max="12294" width="9.09765625" style="17" customWidth="1"/>
    <col min="12295" max="12295" width="11.59765625" style="17" customWidth="1"/>
    <col min="12296" max="12296" width="9.09765625" style="17" customWidth="1"/>
    <col min="12297" max="12297" width="9.8984375" style="17" customWidth="1"/>
    <col min="12298" max="12300" width="9.09765625" style="17" customWidth="1"/>
    <col min="12301" max="12303" width="13.796875" style="17" customWidth="1"/>
    <col min="12304" max="12304" width="8.69921875" style="17" customWidth="1"/>
    <col min="12305" max="12544" width="8.796875" style="17"/>
    <col min="12545" max="12545" width="2.796875" style="17" customWidth="1"/>
    <col min="12546" max="12546" width="6.59765625" style="17" customWidth="1"/>
    <col min="12547" max="12550" width="9.09765625" style="17" customWidth="1"/>
    <col min="12551" max="12551" width="11.59765625" style="17" customWidth="1"/>
    <col min="12552" max="12552" width="9.09765625" style="17" customWidth="1"/>
    <col min="12553" max="12553" width="9.8984375" style="17" customWidth="1"/>
    <col min="12554" max="12556" width="9.09765625" style="17" customWidth="1"/>
    <col min="12557" max="12559" width="13.796875" style="17" customWidth="1"/>
    <col min="12560" max="12560" width="8.69921875" style="17" customWidth="1"/>
    <col min="12561" max="12800" width="8.796875" style="17"/>
    <col min="12801" max="12801" width="2.796875" style="17" customWidth="1"/>
    <col min="12802" max="12802" width="6.59765625" style="17" customWidth="1"/>
    <col min="12803" max="12806" width="9.09765625" style="17" customWidth="1"/>
    <col min="12807" max="12807" width="11.59765625" style="17" customWidth="1"/>
    <col min="12808" max="12808" width="9.09765625" style="17" customWidth="1"/>
    <col min="12809" max="12809" width="9.8984375" style="17" customWidth="1"/>
    <col min="12810" max="12812" width="9.09765625" style="17" customWidth="1"/>
    <col min="12813" max="12815" width="13.796875" style="17" customWidth="1"/>
    <col min="12816" max="12816" width="8.69921875" style="17" customWidth="1"/>
    <col min="12817" max="13056" width="8.796875" style="17"/>
    <col min="13057" max="13057" width="2.796875" style="17" customWidth="1"/>
    <col min="13058" max="13058" width="6.59765625" style="17" customWidth="1"/>
    <col min="13059" max="13062" width="9.09765625" style="17" customWidth="1"/>
    <col min="13063" max="13063" width="11.59765625" style="17" customWidth="1"/>
    <col min="13064" max="13064" width="9.09765625" style="17" customWidth="1"/>
    <col min="13065" max="13065" width="9.8984375" style="17" customWidth="1"/>
    <col min="13066" max="13068" width="9.09765625" style="17" customWidth="1"/>
    <col min="13069" max="13071" width="13.796875" style="17" customWidth="1"/>
    <col min="13072" max="13072" width="8.69921875" style="17" customWidth="1"/>
    <col min="13073" max="13312" width="8.796875" style="17"/>
    <col min="13313" max="13313" width="2.796875" style="17" customWidth="1"/>
    <col min="13314" max="13314" width="6.59765625" style="17" customWidth="1"/>
    <col min="13315" max="13318" width="9.09765625" style="17" customWidth="1"/>
    <col min="13319" max="13319" width="11.59765625" style="17" customWidth="1"/>
    <col min="13320" max="13320" width="9.09765625" style="17" customWidth="1"/>
    <col min="13321" max="13321" width="9.8984375" style="17" customWidth="1"/>
    <col min="13322" max="13324" width="9.09765625" style="17" customWidth="1"/>
    <col min="13325" max="13327" width="13.796875" style="17" customWidth="1"/>
    <col min="13328" max="13328" width="8.69921875" style="17" customWidth="1"/>
    <col min="13329" max="13568" width="8.796875" style="17"/>
    <col min="13569" max="13569" width="2.796875" style="17" customWidth="1"/>
    <col min="13570" max="13570" width="6.59765625" style="17" customWidth="1"/>
    <col min="13571" max="13574" width="9.09765625" style="17" customWidth="1"/>
    <col min="13575" max="13575" width="11.59765625" style="17" customWidth="1"/>
    <col min="13576" max="13576" width="9.09765625" style="17" customWidth="1"/>
    <col min="13577" max="13577" width="9.8984375" style="17" customWidth="1"/>
    <col min="13578" max="13580" width="9.09765625" style="17" customWidth="1"/>
    <col min="13581" max="13583" width="13.796875" style="17" customWidth="1"/>
    <col min="13584" max="13584" width="8.69921875" style="17" customWidth="1"/>
    <col min="13585" max="13824" width="8.796875" style="17"/>
    <col min="13825" max="13825" width="2.796875" style="17" customWidth="1"/>
    <col min="13826" max="13826" width="6.59765625" style="17" customWidth="1"/>
    <col min="13827" max="13830" width="9.09765625" style="17" customWidth="1"/>
    <col min="13831" max="13831" width="11.59765625" style="17" customWidth="1"/>
    <col min="13832" max="13832" width="9.09765625" style="17" customWidth="1"/>
    <col min="13833" max="13833" width="9.8984375" style="17" customWidth="1"/>
    <col min="13834" max="13836" width="9.09765625" style="17" customWidth="1"/>
    <col min="13837" max="13839" width="13.796875" style="17" customWidth="1"/>
    <col min="13840" max="13840" width="8.69921875" style="17" customWidth="1"/>
    <col min="13841" max="14080" width="8.796875" style="17"/>
    <col min="14081" max="14081" width="2.796875" style="17" customWidth="1"/>
    <col min="14082" max="14082" width="6.59765625" style="17" customWidth="1"/>
    <col min="14083" max="14086" width="9.09765625" style="17" customWidth="1"/>
    <col min="14087" max="14087" width="11.59765625" style="17" customWidth="1"/>
    <col min="14088" max="14088" width="9.09765625" style="17" customWidth="1"/>
    <col min="14089" max="14089" width="9.8984375" style="17" customWidth="1"/>
    <col min="14090" max="14092" width="9.09765625" style="17" customWidth="1"/>
    <col min="14093" max="14095" width="13.796875" style="17" customWidth="1"/>
    <col min="14096" max="14096" width="8.69921875" style="17" customWidth="1"/>
    <col min="14097" max="14336" width="8.796875" style="17"/>
    <col min="14337" max="14337" width="2.796875" style="17" customWidth="1"/>
    <col min="14338" max="14338" width="6.59765625" style="17" customWidth="1"/>
    <col min="14339" max="14342" width="9.09765625" style="17" customWidth="1"/>
    <col min="14343" max="14343" width="11.59765625" style="17" customWidth="1"/>
    <col min="14344" max="14344" width="9.09765625" style="17" customWidth="1"/>
    <col min="14345" max="14345" width="9.8984375" style="17" customWidth="1"/>
    <col min="14346" max="14348" width="9.09765625" style="17" customWidth="1"/>
    <col min="14349" max="14351" width="13.796875" style="17" customWidth="1"/>
    <col min="14352" max="14352" width="8.69921875" style="17" customWidth="1"/>
    <col min="14353" max="14592" width="8.796875" style="17"/>
    <col min="14593" max="14593" width="2.796875" style="17" customWidth="1"/>
    <col min="14594" max="14594" width="6.59765625" style="17" customWidth="1"/>
    <col min="14595" max="14598" width="9.09765625" style="17" customWidth="1"/>
    <col min="14599" max="14599" width="11.59765625" style="17" customWidth="1"/>
    <col min="14600" max="14600" width="9.09765625" style="17" customWidth="1"/>
    <col min="14601" max="14601" width="9.8984375" style="17" customWidth="1"/>
    <col min="14602" max="14604" width="9.09765625" style="17" customWidth="1"/>
    <col min="14605" max="14607" width="13.796875" style="17" customWidth="1"/>
    <col min="14608" max="14608" width="8.69921875" style="17" customWidth="1"/>
    <col min="14609" max="14848" width="8.796875" style="17"/>
    <col min="14849" max="14849" width="2.796875" style="17" customWidth="1"/>
    <col min="14850" max="14850" width="6.59765625" style="17" customWidth="1"/>
    <col min="14851" max="14854" width="9.09765625" style="17" customWidth="1"/>
    <col min="14855" max="14855" width="11.59765625" style="17" customWidth="1"/>
    <col min="14856" max="14856" width="9.09765625" style="17" customWidth="1"/>
    <col min="14857" max="14857" width="9.8984375" style="17" customWidth="1"/>
    <col min="14858" max="14860" width="9.09765625" style="17" customWidth="1"/>
    <col min="14861" max="14863" width="13.796875" style="17" customWidth="1"/>
    <col min="14864" max="14864" width="8.69921875" style="17" customWidth="1"/>
    <col min="14865" max="15104" width="8.796875" style="17"/>
    <col min="15105" max="15105" width="2.796875" style="17" customWidth="1"/>
    <col min="15106" max="15106" width="6.59765625" style="17" customWidth="1"/>
    <col min="15107" max="15110" width="9.09765625" style="17" customWidth="1"/>
    <col min="15111" max="15111" width="11.59765625" style="17" customWidth="1"/>
    <col min="15112" max="15112" width="9.09765625" style="17" customWidth="1"/>
    <col min="15113" max="15113" width="9.8984375" style="17" customWidth="1"/>
    <col min="15114" max="15116" width="9.09765625" style="17" customWidth="1"/>
    <col min="15117" max="15119" width="13.796875" style="17" customWidth="1"/>
    <col min="15120" max="15120" width="8.69921875" style="17" customWidth="1"/>
    <col min="15121" max="15360" width="8.796875" style="17"/>
    <col min="15361" max="15361" width="2.796875" style="17" customWidth="1"/>
    <col min="15362" max="15362" width="6.59765625" style="17" customWidth="1"/>
    <col min="15363" max="15366" width="9.09765625" style="17" customWidth="1"/>
    <col min="15367" max="15367" width="11.59765625" style="17" customWidth="1"/>
    <col min="15368" max="15368" width="9.09765625" style="17" customWidth="1"/>
    <col min="15369" max="15369" width="9.8984375" style="17" customWidth="1"/>
    <col min="15370" max="15372" width="9.09765625" style="17" customWidth="1"/>
    <col min="15373" max="15375" width="13.796875" style="17" customWidth="1"/>
    <col min="15376" max="15376" width="8.69921875" style="17" customWidth="1"/>
    <col min="15377" max="15616" width="8.796875" style="17"/>
    <col min="15617" max="15617" width="2.796875" style="17" customWidth="1"/>
    <col min="15618" max="15618" width="6.59765625" style="17" customWidth="1"/>
    <col min="15619" max="15622" width="9.09765625" style="17" customWidth="1"/>
    <col min="15623" max="15623" width="11.59765625" style="17" customWidth="1"/>
    <col min="15624" max="15624" width="9.09765625" style="17" customWidth="1"/>
    <col min="15625" max="15625" width="9.8984375" style="17" customWidth="1"/>
    <col min="15626" max="15628" width="9.09765625" style="17" customWidth="1"/>
    <col min="15629" max="15631" width="13.796875" style="17" customWidth="1"/>
    <col min="15632" max="15632" width="8.69921875" style="17" customWidth="1"/>
    <col min="15633" max="15872" width="8.796875" style="17"/>
    <col min="15873" max="15873" width="2.796875" style="17" customWidth="1"/>
    <col min="15874" max="15874" width="6.59765625" style="17" customWidth="1"/>
    <col min="15875" max="15878" width="9.09765625" style="17" customWidth="1"/>
    <col min="15879" max="15879" width="11.59765625" style="17" customWidth="1"/>
    <col min="15880" max="15880" width="9.09765625" style="17" customWidth="1"/>
    <col min="15881" max="15881" width="9.8984375" style="17" customWidth="1"/>
    <col min="15882" max="15884" width="9.09765625" style="17" customWidth="1"/>
    <col min="15885" max="15887" width="13.796875" style="17" customWidth="1"/>
    <col min="15888" max="15888" width="8.69921875" style="17" customWidth="1"/>
    <col min="15889" max="16128" width="8.796875" style="17"/>
    <col min="16129" max="16129" width="2.796875" style="17" customWidth="1"/>
    <col min="16130" max="16130" width="6.59765625" style="17" customWidth="1"/>
    <col min="16131" max="16134" width="9.09765625" style="17" customWidth="1"/>
    <col min="16135" max="16135" width="11.59765625" style="17" customWidth="1"/>
    <col min="16136" max="16136" width="9.09765625" style="17" customWidth="1"/>
    <col min="16137" max="16137" width="9.8984375" style="17" customWidth="1"/>
    <col min="16138" max="16140" width="9.09765625" style="17" customWidth="1"/>
    <col min="16141" max="16143" width="13.796875" style="17" customWidth="1"/>
    <col min="16144" max="16144" width="8.69921875" style="17" customWidth="1"/>
    <col min="16145" max="16384" width="8.796875" style="17"/>
  </cols>
  <sheetData>
    <row r="1" spans="1:22" ht="22.5" customHeight="1">
      <c r="A1" s="932" t="s">
        <v>169</v>
      </c>
      <c r="B1" s="932"/>
      <c r="C1" s="932"/>
      <c r="D1" s="932"/>
      <c r="E1" s="932"/>
      <c r="F1" s="932"/>
      <c r="G1" s="51"/>
      <c r="H1" s="51"/>
      <c r="I1" s="51"/>
      <c r="J1" s="51"/>
      <c r="K1" s="51"/>
      <c r="L1" s="51"/>
    </row>
    <row r="2" spans="1:22" ht="122.25" customHeight="1">
      <c r="A2" s="51"/>
      <c r="B2" s="933" t="s">
        <v>419</v>
      </c>
      <c r="C2" s="934"/>
      <c r="D2" s="934"/>
      <c r="E2" s="934"/>
      <c r="F2" s="934"/>
      <c r="G2" s="934"/>
      <c r="H2" s="934"/>
      <c r="I2" s="934"/>
      <c r="J2" s="934"/>
      <c r="K2" s="934"/>
      <c r="L2" s="934"/>
    </row>
    <row r="3" spans="1:22" ht="21.75" customHeight="1" thickBot="1">
      <c r="A3" s="240" t="s">
        <v>420</v>
      </c>
      <c r="B3" s="240"/>
      <c r="C3" s="240"/>
      <c r="D3" s="240"/>
      <c r="E3" s="240"/>
      <c r="F3" s="53"/>
      <c r="G3" s="53"/>
      <c r="H3" s="53"/>
      <c r="I3" s="53"/>
      <c r="J3" s="53"/>
      <c r="K3" s="53"/>
      <c r="L3" s="53"/>
      <c r="M3" s="16"/>
      <c r="N3" s="16"/>
      <c r="O3" s="16"/>
      <c r="P3" s="16"/>
      <c r="Q3" s="16"/>
      <c r="R3" s="16"/>
      <c r="S3" s="16"/>
    </row>
    <row r="4" spans="1:22">
      <c r="A4" s="935" t="s">
        <v>421</v>
      </c>
      <c r="B4" s="935"/>
      <c r="C4" s="936"/>
      <c r="D4" s="937" t="s">
        <v>170</v>
      </c>
      <c r="E4" s="935"/>
      <c r="F4" s="936"/>
      <c r="G4" s="937" t="s">
        <v>171</v>
      </c>
      <c r="H4" s="935"/>
      <c r="I4" s="936"/>
      <c r="J4" s="937" t="s">
        <v>172</v>
      </c>
      <c r="K4" s="935"/>
      <c r="L4" s="935"/>
      <c r="M4" s="16"/>
      <c r="N4" s="16"/>
      <c r="O4" s="16"/>
      <c r="P4" s="16"/>
      <c r="Q4" s="16"/>
      <c r="R4" s="16"/>
      <c r="S4" s="16"/>
    </row>
    <row r="5" spans="1:22" ht="18.75" customHeight="1">
      <c r="A5" s="890" t="s">
        <v>173</v>
      </c>
      <c r="B5" s="890"/>
      <c r="C5" s="924"/>
      <c r="D5" s="895" t="s">
        <v>422</v>
      </c>
      <c r="E5" s="896"/>
      <c r="F5" s="897"/>
      <c r="G5" s="232" t="s">
        <v>423</v>
      </c>
      <c r="H5" s="239"/>
      <c r="I5" s="238"/>
      <c r="J5" s="930" t="s">
        <v>424</v>
      </c>
      <c r="K5" s="931"/>
      <c r="L5" s="931"/>
      <c r="M5" s="16"/>
      <c r="N5" s="16"/>
      <c r="O5" s="16"/>
      <c r="P5" s="16"/>
      <c r="Q5" s="16"/>
      <c r="R5" s="16"/>
      <c r="S5" s="16"/>
    </row>
    <row r="6" spans="1:22" ht="18.75" customHeight="1">
      <c r="A6" s="925"/>
      <c r="B6" s="925"/>
      <c r="C6" s="926"/>
      <c r="D6" s="898"/>
      <c r="E6" s="899"/>
      <c r="F6" s="900"/>
      <c r="G6" s="231" t="s">
        <v>425</v>
      </c>
      <c r="H6" s="237"/>
      <c r="I6" s="236"/>
      <c r="J6" s="930"/>
      <c r="K6" s="931"/>
      <c r="L6" s="931"/>
      <c r="M6" s="16"/>
      <c r="N6" s="16"/>
      <c r="O6" s="16"/>
      <c r="P6" s="16"/>
      <c r="Q6" s="16"/>
      <c r="R6" s="16"/>
      <c r="S6" s="16"/>
    </row>
    <row r="7" spans="1:22" ht="18.75" customHeight="1">
      <c r="A7" s="925"/>
      <c r="B7" s="925"/>
      <c r="C7" s="926"/>
      <c r="D7" s="898"/>
      <c r="E7" s="899"/>
      <c r="F7" s="900"/>
      <c r="G7" s="231" t="s">
        <v>174</v>
      </c>
      <c r="H7" s="237"/>
      <c r="I7" s="236"/>
      <c r="J7" s="930"/>
      <c r="K7" s="931"/>
      <c r="L7" s="931"/>
      <c r="M7" s="16"/>
      <c r="N7" s="16"/>
      <c r="O7" s="16"/>
      <c r="P7" s="16"/>
      <c r="Q7" s="16"/>
      <c r="R7" s="16"/>
      <c r="S7" s="16"/>
    </row>
    <row r="8" spans="1:22" ht="18.75" customHeight="1">
      <c r="A8" s="925"/>
      <c r="B8" s="925"/>
      <c r="C8" s="926"/>
      <c r="D8" s="927"/>
      <c r="E8" s="928"/>
      <c r="F8" s="929"/>
      <c r="G8" s="235" t="s">
        <v>426</v>
      </c>
      <c r="H8" s="234"/>
      <c r="I8" s="233"/>
      <c r="J8" s="930"/>
      <c r="K8" s="931"/>
      <c r="L8" s="931"/>
      <c r="M8" s="16"/>
      <c r="N8" s="16"/>
      <c r="O8" s="16"/>
      <c r="P8" s="16"/>
      <c r="Q8" s="16"/>
      <c r="R8" s="16"/>
      <c r="S8" s="16"/>
    </row>
    <row r="9" spans="1:22" ht="14.25" customHeight="1">
      <c r="A9" s="890" t="s">
        <v>175</v>
      </c>
      <c r="B9" s="891"/>
      <c r="C9" s="892"/>
      <c r="D9" s="911" t="s">
        <v>176</v>
      </c>
      <c r="E9" s="912"/>
      <c r="F9" s="913"/>
      <c r="G9" s="911" t="s">
        <v>177</v>
      </c>
      <c r="H9" s="912"/>
      <c r="I9" s="913"/>
      <c r="J9" s="904" t="s">
        <v>178</v>
      </c>
      <c r="K9" s="914"/>
      <c r="L9" s="914"/>
      <c r="M9" s="16"/>
      <c r="N9" s="16"/>
      <c r="O9" s="16"/>
      <c r="P9" s="16"/>
      <c r="Q9" s="16"/>
      <c r="R9" s="16"/>
      <c r="S9" s="16"/>
    </row>
    <row r="10" spans="1:22" ht="14.25" customHeight="1">
      <c r="A10" s="909"/>
      <c r="B10" s="909"/>
      <c r="C10" s="910"/>
      <c r="D10" s="917" t="s">
        <v>427</v>
      </c>
      <c r="E10" s="918"/>
      <c r="F10" s="919"/>
      <c r="G10" s="920" t="s">
        <v>428</v>
      </c>
      <c r="H10" s="921"/>
      <c r="I10" s="922"/>
      <c r="J10" s="915"/>
      <c r="K10" s="916"/>
      <c r="L10" s="916"/>
      <c r="M10" s="16"/>
      <c r="N10" s="16"/>
      <c r="O10" s="16"/>
      <c r="P10" s="16"/>
      <c r="Q10" s="16"/>
      <c r="R10" s="16"/>
      <c r="S10" s="16"/>
    </row>
    <row r="11" spans="1:22" ht="14.25" customHeight="1">
      <c r="A11" s="890" t="s">
        <v>179</v>
      </c>
      <c r="B11" s="891"/>
      <c r="C11" s="892"/>
      <c r="D11" s="911" t="s">
        <v>180</v>
      </c>
      <c r="E11" s="912"/>
      <c r="F11" s="913"/>
      <c r="G11" s="895" t="s">
        <v>177</v>
      </c>
      <c r="H11" s="896"/>
      <c r="I11" s="897"/>
      <c r="J11" s="904" t="s">
        <v>429</v>
      </c>
      <c r="K11" s="914"/>
      <c r="L11" s="914"/>
      <c r="M11" s="196"/>
      <c r="N11" s="16"/>
      <c r="O11" s="16"/>
      <c r="P11" s="16"/>
      <c r="Q11" s="16"/>
      <c r="R11" s="16"/>
      <c r="S11" s="16"/>
      <c r="T11" s="16"/>
      <c r="U11" s="16"/>
      <c r="V11" s="16"/>
    </row>
    <row r="12" spans="1:22" ht="14.25" customHeight="1">
      <c r="A12" s="909"/>
      <c r="B12" s="909"/>
      <c r="C12" s="910"/>
      <c r="D12" s="917" t="s">
        <v>430</v>
      </c>
      <c r="E12" s="918"/>
      <c r="F12" s="919"/>
      <c r="G12" s="915"/>
      <c r="H12" s="916"/>
      <c r="I12" s="923"/>
      <c r="J12" s="915"/>
      <c r="K12" s="916"/>
      <c r="L12" s="916"/>
      <c r="M12" s="196"/>
      <c r="N12" s="16"/>
      <c r="O12" s="16"/>
      <c r="P12" s="16"/>
      <c r="Q12" s="16"/>
      <c r="R12" s="16"/>
      <c r="S12" s="16"/>
      <c r="T12" s="16"/>
      <c r="U12" s="16"/>
      <c r="V12" s="16"/>
    </row>
    <row r="13" spans="1:22" ht="14.25" customHeight="1">
      <c r="A13" s="890" t="s">
        <v>181</v>
      </c>
      <c r="B13" s="891"/>
      <c r="C13" s="892"/>
      <c r="D13" s="911" t="s">
        <v>182</v>
      </c>
      <c r="E13" s="912"/>
      <c r="F13" s="913"/>
      <c r="G13" s="911" t="s">
        <v>177</v>
      </c>
      <c r="H13" s="912"/>
      <c r="I13" s="913"/>
      <c r="J13" s="904" t="s">
        <v>178</v>
      </c>
      <c r="K13" s="914"/>
      <c r="L13" s="914"/>
      <c r="M13" s="196"/>
      <c r="N13" s="16"/>
      <c r="O13" s="16"/>
      <c r="P13" s="16"/>
      <c r="Q13" s="16"/>
      <c r="R13" s="16"/>
      <c r="S13" s="16"/>
      <c r="T13" s="16"/>
      <c r="U13" s="16"/>
      <c r="V13" s="16"/>
    </row>
    <row r="14" spans="1:22" ht="14.25" customHeight="1">
      <c r="A14" s="909"/>
      <c r="B14" s="909"/>
      <c r="C14" s="910"/>
      <c r="D14" s="917" t="s">
        <v>431</v>
      </c>
      <c r="E14" s="918"/>
      <c r="F14" s="919"/>
      <c r="G14" s="920" t="s">
        <v>428</v>
      </c>
      <c r="H14" s="921"/>
      <c r="I14" s="922"/>
      <c r="J14" s="915"/>
      <c r="K14" s="916"/>
      <c r="L14" s="916"/>
      <c r="M14" s="196"/>
      <c r="N14" s="16"/>
      <c r="O14" s="16"/>
      <c r="P14" s="16"/>
      <c r="Q14" s="16"/>
      <c r="R14" s="16"/>
      <c r="S14" s="16"/>
      <c r="T14" s="16"/>
      <c r="U14" s="16"/>
      <c r="V14" s="16"/>
    </row>
    <row r="15" spans="1:22" ht="14.25" customHeight="1">
      <c r="A15" s="890" t="s">
        <v>183</v>
      </c>
      <c r="B15" s="891"/>
      <c r="C15" s="892"/>
      <c r="D15" s="911" t="s">
        <v>184</v>
      </c>
      <c r="E15" s="912"/>
      <c r="F15" s="913"/>
      <c r="G15" s="895" t="s">
        <v>177</v>
      </c>
      <c r="H15" s="896"/>
      <c r="I15" s="897"/>
      <c r="J15" s="904" t="s">
        <v>429</v>
      </c>
      <c r="K15" s="914"/>
      <c r="L15" s="914"/>
      <c r="M15" s="196"/>
      <c r="N15" s="16"/>
      <c r="O15" s="16"/>
      <c r="P15" s="16"/>
      <c r="Q15" s="16"/>
      <c r="R15" s="16"/>
      <c r="S15" s="16"/>
      <c r="T15" s="16"/>
      <c r="U15" s="16"/>
      <c r="V15" s="16"/>
    </row>
    <row r="16" spans="1:22" ht="14.25" customHeight="1">
      <c r="A16" s="909"/>
      <c r="B16" s="909"/>
      <c r="C16" s="910"/>
      <c r="D16" s="917" t="s">
        <v>432</v>
      </c>
      <c r="E16" s="918"/>
      <c r="F16" s="919"/>
      <c r="G16" s="915"/>
      <c r="H16" s="916"/>
      <c r="I16" s="923"/>
      <c r="J16" s="915"/>
      <c r="K16" s="916"/>
      <c r="L16" s="916"/>
      <c r="M16" s="196"/>
      <c r="N16" s="16"/>
      <c r="O16" s="16"/>
      <c r="P16" s="16"/>
      <c r="Q16" s="16"/>
      <c r="R16" s="16"/>
      <c r="S16" s="16"/>
      <c r="T16" s="16"/>
      <c r="U16" s="16"/>
      <c r="V16" s="16"/>
    </row>
    <row r="17" spans="1:22" ht="14.25" customHeight="1">
      <c r="A17" s="890" t="s">
        <v>185</v>
      </c>
      <c r="B17" s="891"/>
      <c r="C17" s="892"/>
      <c r="D17" s="911" t="s">
        <v>186</v>
      </c>
      <c r="E17" s="912"/>
      <c r="F17" s="913"/>
      <c r="G17" s="911" t="s">
        <v>177</v>
      </c>
      <c r="H17" s="912"/>
      <c r="I17" s="913"/>
      <c r="J17" s="904" t="s">
        <v>429</v>
      </c>
      <c r="K17" s="914"/>
      <c r="L17" s="914"/>
      <c r="M17" s="196"/>
      <c r="N17" s="16"/>
      <c r="O17" s="16"/>
      <c r="P17" s="16"/>
      <c r="Q17" s="16"/>
      <c r="R17" s="16"/>
      <c r="S17" s="16"/>
      <c r="T17" s="16"/>
      <c r="U17" s="16"/>
      <c r="V17" s="16"/>
    </row>
    <row r="18" spans="1:22" ht="14.25" customHeight="1">
      <c r="A18" s="909"/>
      <c r="B18" s="909"/>
      <c r="C18" s="910"/>
      <c r="D18" s="917" t="s">
        <v>433</v>
      </c>
      <c r="E18" s="918"/>
      <c r="F18" s="919"/>
      <c r="G18" s="920" t="s">
        <v>428</v>
      </c>
      <c r="H18" s="921"/>
      <c r="I18" s="922"/>
      <c r="J18" s="915"/>
      <c r="K18" s="916"/>
      <c r="L18" s="916"/>
      <c r="M18" s="196"/>
      <c r="N18" s="16"/>
      <c r="O18" s="16"/>
      <c r="P18" s="16"/>
      <c r="Q18" s="16"/>
      <c r="R18" s="16"/>
      <c r="S18" s="16"/>
      <c r="T18" s="16"/>
      <c r="U18" s="16"/>
      <c r="V18" s="16"/>
    </row>
    <row r="19" spans="1:22" ht="14.25" customHeight="1">
      <c r="A19" s="890" t="s">
        <v>187</v>
      </c>
      <c r="B19" s="891"/>
      <c r="C19" s="892"/>
      <c r="D19" s="895" t="s">
        <v>188</v>
      </c>
      <c r="E19" s="896"/>
      <c r="F19" s="897"/>
      <c r="G19" s="232" t="s">
        <v>189</v>
      </c>
      <c r="H19" s="896" t="s">
        <v>434</v>
      </c>
      <c r="I19" s="901"/>
      <c r="J19" s="904" t="s">
        <v>190</v>
      </c>
      <c r="K19" s="905"/>
      <c r="L19" s="905"/>
      <c r="M19" s="196"/>
      <c r="N19" s="16"/>
      <c r="O19" s="16"/>
      <c r="P19" s="16"/>
      <c r="Q19" s="16"/>
      <c r="R19" s="16"/>
      <c r="S19" s="16"/>
      <c r="T19" s="16"/>
      <c r="U19" s="16"/>
      <c r="V19" s="16"/>
    </row>
    <row r="20" spans="1:22" ht="17.25" customHeight="1" thickBot="1">
      <c r="A20" s="893"/>
      <c r="B20" s="893"/>
      <c r="C20" s="894"/>
      <c r="D20" s="898"/>
      <c r="E20" s="899"/>
      <c r="F20" s="900"/>
      <c r="G20" s="231" t="s">
        <v>191</v>
      </c>
      <c r="H20" s="902"/>
      <c r="I20" s="903"/>
      <c r="J20" s="906"/>
      <c r="K20" s="443"/>
      <c r="L20" s="443"/>
      <c r="M20" s="196"/>
      <c r="N20" s="16"/>
      <c r="O20" s="16"/>
      <c r="P20" s="16"/>
      <c r="Q20" s="16"/>
      <c r="R20" s="16"/>
      <c r="S20" s="16"/>
      <c r="T20" s="16"/>
      <c r="U20" s="16"/>
      <c r="V20" s="16"/>
    </row>
    <row r="21" spans="1:22">
      <c r="A21" s="907" t="s">
        <v>435</v>
      </c>
      <c r="B21" s="907"/>
      <c r="C21" s="907"/>
      <c r="D21" s="907"/>
      <c r="E21" s="907"/>
      <c r="F21" s="907"/>
      <c r="G21" s="907"/>
      <c r="H21" s="907"/>
      <c r="I21" s="907"/>
      <c r="J21" s="907"/>
      <c r="K21" s="907"/>
      <c r="L21" s="907"/>
      <c r="M21" s="196"/>
      <c r="N21" s="196"/>
      <c r="O21" s="196"/>
      <c r="P21" s="196"/>
      <c r="Q21" s="16"/>
      <c r="R21" s="16"/>
      <c r="S21" s="16"/>
      <c r="T21" s="16"/>
      <c r="U21" s="16"/>
      <c r="V21" s="16"/>
    </row>
    <row r="22" spans="1:22" ht="5.25" customHeight="1">
      <c r="A22" s="908" t="s">
        <v>436</v>
      </c>
      <c r="B22" s="908"/>
      <c r="C22" s="908"/>
      <c r="D22" s="908"/>
      <c r="E22" s="908"/>
      <c r="F22" s="908"/>
      <c r="G22" s="908"/>
      <c r="H22" s="908"/>
      <c r="I22" s="908"/>
      <c r="J22" s="577"/>
      <c r="K22" s="577"/>
      <c r="L22" s="577"/>
      <c r="M22" s="196"/>
      <c r="N22" s="196"/>
      <c r="O22" s="196"/>
      <c r="P22" s="196"/>
      <c r="Q22" s="16"/>
      <c r="R22" s="16"/>
      <c r="S22" s="16"/>
      <c r="T22" s="16"/>
      <c r="U22" s="16"/>
      <c r="V22" s="16"/>
    </row>
    <row r="23" spans="1:22" ht="21.75" customHeight="1" thickBot="1">
      <c r="A23" s="560" t="s">
        <v>437</v>
      </c>
      <c r="B23" s="560"/>
      <c r="C23" s="560"/>
      <c r="D23" s="560"/>
      <c r="E23" s="560"/>
      <c r="F23" s="53"/>
      <c r="G23" s="53"/>
      <c r="H23" s="53"/>
      <c r="I23" s="53"/>
      <c r="J23" s="887" t="s">
        <v>438</v>
      </c>
      <c r="K23" s="887"/>
      <c r="L23" s="887"/>
      <c r="M23" s="16"/>
      <c r="N23" s="16"/>
      <c r="O23" s="16"/>
      <c r="P23" s="16"/>
      <c r="Q23" s="16"/>
      <c r="R23" s="16"/>
      <c r="S23" s="230"/>
      <c r="T23" s="16"/>
      <c r="U23" s="16"/>
      <c r="V23" s="16"/>
    </row>
    <row r="24" spans="1:22" ht="15" customHeight="1">
      <c r="A24" s="564"/>
      <c r="B24" s="565"/>
      <c r="C24" s="888" t="s">
        <v>53</v>
      </c>
      <c r="D24" s="888" t="s">
        <v>105</v>
      </c>
      <c r="E24" s="888" t="s">
        <v>167</v>
      </c>
      <c r="F24" s="881" t="s">
        <v>108</v>
      </c>
      <c r="G24" s="881" t="s">
        <v>192</v>
      </c>
      <c r="H24" s="881" t="s">
        <v>64</v>
      </c>
      <c r="I24" s="889" t="s">
        <v>193</v>
      </c>
      <c r="J24" s="881" t="s">
        <v>190</v>
      </c>
      <c r="K24" s="883" t="s">
        <v>3</v>
      </c>
      <c r="L24" s="884"/>
      <c r="M24" s="16"/>
      <c r="N24" s="16"/>
      <c r="O24" s="16"/>
      <c r="P24" s="16"/>
      <c r="Q24" s="16"/>
      <c r="R24" s="16"/>
      <c r="S24" s="16"/>
      <c r="T24" s="16"/>
      <c r="U24" s="16"/>
      <c r="V24" s="16"/>
    </row>
    <row r="25" spans="1:22" ht="15" customHeight="1">
      <c r="A25" s="567"/>
      <c r="B25" s="568"/>
      <c r="C25" s="882"/>
      <c r="D25" s="882"/>
      <c r="E25" s="882"/>
      <c r="F25" s="882"/>
      <c r="G25" s="882"/>
      <c r="H25" s="882"/>
      <c r="I25" s="882"/>
      <c r="J25" s="882"/>
      <c r="K25" s="229" t="s">
        <v>194</v>
      </c>
      <c r="L25" s="229" t="s">
        <v>190</v>
      </c>
      <c r="M25" s="16"/>
      <c r="N25" s="16"/>
      <c r="O25" s="16"/>
      <c r="P25" s="16"/>
      <c r="Q25" s="16"/>
      <c r="R25" s="16"/>
      <c r="S25" s="16"/>
      <c r="T25" s="16"/>
      <c r="U25" s="16"/>
      <c r="V25" s="16"/>
    </row>
    <row r="26" spans="1:22" s="44" customFormat="1" ht="15" customHeight="1">
      <c r="A26" s="885" t="s">
        <v>439</v>
      </c>
      <c r="B26" s="886"/>
      <c r="C26" s="226">
        <v>74210</v>
      </c>
      <c r="D26" s="131">
        <v>20462</v>
      </c>
      <c r="E26" s="131">
        <v>40675</v>
      </c>
      <c r="F26" s="131">
        <v>2641</v>
      </c>
      <c r="G26" s="131">
        <v>671</v>
      </c>
      <c r="H26" s="131">
        <v>3129</v>
      </c>
      <c r="I26" s="131">
        <v>5655</v>
      </c>
      <c r="J26" s="131">
        <v>977</v>
      </c>
      <c r="K26" s="131">
        <v>366</v>
      </c>
      <c r="L26" s="131">
        <v>74</v>
      </c>
      <c r="M26" s="228"/>
      <c r="N26" s="228"/>
      <c r="O26" s="228"/>
      <c r="P26" s="228"/>
      <c r="Q26" s="227"/>
      <c r="R26" s="189"/>
      <c r="S26" s="189"/>
      <c r="T26" s="189"/>
      <c r="U26" s="189"/>
      <c r="V26" s="189"/>
    </row>
    <row r="27" spans="1:22" s="44" customFormat="1" ht="15" customHeight="1">
      <c r="A27" s="877" t="s">
        <v>440</v>
      </c>
      <c r="B27" s="878"/>
      <c r="C27" s="226">
        <v>73501</v>
      </c>
      <c r="D27" s="131">
        <v>20165</v>
      </c>
      <c r="E27" s="131">
        <v>41291</v>
      </c>
      <c r="F27" s="131">
        <v>2679</v>
      </c>
      <c r="G27" s="131">
        <v>614</v>
      </c>
      <c r="H27" s="131">
        <v>2843</v>
      </c>
      <c r="I27" s="131">
        <v>5106</v>
      </c>
      <c r="J27" s="131">
        <v>803</v>
      </c>
      <c r="K27" s="131">
        <v>365</v>
      </c>
      <c r="L27" s="131">
        <v>73</v>
      </c>
      <c r="M27" s="228"/>
      <c r="N27" s="228"/>
      <c r="O27" s="228"/>
      <c r="P27" s="228"/>
      <c r="Q27" s="227"/>
      <c r="R27" s="189"/>
      <c r="S27" s="189"/>
      <c r="T27" s="189"/>
      <c r="U27" s="189"/>
      <c r="V27" s="189"/>
    </row>
    <row r="28" spans="1:22" s="44" customFormat="1" ht="15" customHeight="1">
      <c r="A28" s="877" t="s">
        <v>441</v>
      </c>
      <c r="B28" s="878"/>
      <c r="C28" s="226">
        <v>96875</v>
      </c>
      <c r="D28" s="131">
        <v>28099</v>
      </c>
      <c r="E28" s="131">
        <v>58752</v>
      </c>
      <c r="F28" s="131">
        <v>1345</v>
      </c>
      <c r="G28" s="131">
        <v>306</v>
      </c>
      <c r="H28" s="131">
        <v>2531</v>
      </c>
      <c r="I28" s="131">
        <v>4966</v>
      </c>
      <c r="J28" s="131">
        <v>876</v>
      </c>
      <c r="K28" s="131">
        <v>365</v>
      </c>
      <c r="L28" s="131">
        <v>73</v>
      </c>
      <c r="M28" s="228"/>
      <c r="N28" s="228"/>
      <c r="O28" s="228"/>
      <c r="P28" s="228"/>
      <c r="Q28" s="227"/>
      <c r="R28" s="189"/>
      <c r="S28" s="189"/>
      <c r="T28" s="189"/>
      <c r="U28" s="189"/>
      <c r="V28" s="189"/>
    </row>
    <row r="29" spans="1:22" s="44" customFormat="1" ht="15" customHeight="1">
      <c r="A29" s="877" t="s">
        <v>442</v>
      </c>
      <c r="B29" s="878"/>
      <c r="C29" s="226">
        <v>80019</v>
      </c>
      <c r="D29" s="131">
        <v>22394</v>
      </c>
      <c r="E29" s="131">
        <v>46214</v>
      </c>
      <c r="F29" s="131">
        <v>2498</v>
      </c>
      <c r="G29" s="131">
        <v>579</v>
      </c>
      <c r="H29" s="131">
        <v>2483</v>
      </c>
      <c r="I29" s="131">
        <v>5099</v>
      </c>
      <c r="J29" s="131">
        <v>752</v>
      </c>
      <c r="K29" s="131">
        <v>365</v>
      </c>
      <c r="L29" s="131">
        <v>71</v>
      </c>
      <c r="M29" s="228"/>
      <c r="N29" s="228"/>
      <c r="O29" s="228"/>
      <c r="P29" s="228"/>
      <c r="Q29" s="227"/>
      <c r="R29" s="189"/>
      <c r="S29" s="189"/>
      <c r="T29" s="189"/>
      <c r="U29" s="189"/>
      <c r="V29" s="189"/>
    </row>
    <row r="30" spans="1:22" s="44" customFormat="1" ht="16.5" customHeight="1">
      <c r="A30" s="877" t="s">
        <v>443</v>
      </c>
      <c r="B30" s="878"/>
      <c r="C30" s="226">
        <v>81330</v>
      </c>
      <c r="D30" s="131">
        <v>22274</v>
      </c>
      <c r="E30" s="131">
        <v>47989</v>
      </c>
      <c r="F30" s="131">
        <v>2480</v>
      </c>
      <c r="G30" s="131">
        <v>565</v>
      </c>
      <c r="H30" s="131">
        <v>2223</v>
      </c>
      <c r="I30" s="131">
        <v>5000</v>
      </c>
      <c r="J30" s="131">
        <v>799</v>
      </c>
      <c r="K30" s="131">
        <v>366</v>
      </c>
      <c r="L30" s="131">
        <v>71</v>
      </c>
      <c r="M30" s="228"/>
      <c r="N30" s="228"/>
      <c r="O30" s="228"/>
      <c r="P30" s="228"/>
      <c r="Q30" s="227"/>
      <c r="R30" s="189"/>
      <c r="S30" s="189"/>
      <c r="T30" s="189"/>
      <c r="U30" s="189"/>
      <c r="V30" s="189"/>
    </row>
    <row r="31" spans="1:22" s="44" customFormat="1" ht="16.5" customHeight="1">
      <c r="A31" s="877" t="s">
        <v>444</v>
      </c>
      <c r="B31" s="878"/>
      <c r="C31" s="226">
        <v>81532</v>
      </c>
      <c r="D31" s="131">
        <v>25606</v>
      </c>
      <c r="E31" s="131">
        <v>43509</v>
      </c>
      <c r="F31" s="131">
        <v>3049</v>
      </c>
      <c r="G31" s="131">
        <v>615</v>
      </c>
      <c r="H31" s="131">
        <v>2460</v>
      </c>
      <c r="I31" s="131">
        <v>5347</v>
      </c>
      <c r="J31" s="131">
        <v>946</v>
      </c>
      <c r="K31" s="131">
        <v>365</v>
      </c>
      <c r="L31" s="131">
        <v>74</v>
      </c>
      <c r="M31" s="228"/>
      <c r="N31" s="228"/>
      <c r="O31" s="228"/>
      <c r="P31" s="228"/>
      <c r="Q31" s="227"/>
      <c r="R31" s="189"/>
      <c r="S31" s="189"/>
      <c r="T31" s="189"/>
      <c r="U31" s="189"/>
      <c r="V31" s="189"/>
    </row>
    <row r="32" spans="1:22" s="44" customFormat="1" ht="16.5" customHeight="1">
      <c r="A32" s="877" t="s">
        <v>445</v>
      </c>
      <c r="B32" s="878"/>
      <c r="C32" s="226">
        <v>81161</v>
      </c>
      <c r="D32" s="131">
        <v>24452</v>
      </c>
      <c r="E32" s="131">
        <v>44400</v>
      </c>
      <c r="F32" s="131">
        <v>2952</v>
      </c>
      <c r="G32" s="131">
        <v>601</v>
      </c>
      <c r="H32" s="131">
        <v>2339</v>
      </c>
      <c r="I32" s="131">
        <v>5569</v>
      </c>
      <c r="J32" s="131">
        <v>848</v>
      </c>
      <c r="K32" s="131">
        <v>365</v>
      </c>
      <c r="L32" s="131">
        <v>73</v>
      </c>
      <c r="M32" s="228"/>
      <c r="N32" s="228"/>
      <c r="O32" s="228"/>
      <c r="P32" s="228"/>
      <c r="Q32" s="227"/>
      <c r="R32" s="189"/>
      <c r="S32" s="189"/>
      <c r="T32" s="189"/>
      <c r="U32" s="189"/>
      <c r="V32" s="189"/>
    </row>
    <row r="33" spans="1:22" s="44" customFormat="1" ht="16.5" customHeight="1">
      <c r="A33" s="877" t="s">
        <v>446</v>
      </c>
      <c r="B33" s="878"/>
      <c r="C33" s="226">
        <v>81460</v>
      </c>
      <c r="D33" s="131">
        <v>27234</v>
      </c>
      <c r="E33" s="131">
        <v>42936</v>
      </c>
      <c r="F33" s="131">
        <v>2627</v>
      </c>
      <c r="G33" s="131">
        <v>606</v>
      </c>
      <c r="H33" s="131">
        <v>1958</v>
      </c>
      <c r="I33" s="131">
        <v>5311</v>
      </c>
      <c r="J33" s="131">
        <v>788</v>
      </c>
      <c r="K33" s="131">
        <v>365</v>
      </c>
      <c r="L33" s="131">
        <v>73</v>
      </c>
      <c r="M33" s="228"/>
      <c r="N33" s="228"/>
      <c r="O33" s="228"/>
      <c r="P33" s="228"/>
      <c r="Q33" s="227"/>
      <c r="R33" s="189"/>
      <c r="S33" s="189"/>
      <c r="T33" s="189"/>
      <c r="U33" s="189"/>
      <c r="V33" s="189"/>
    </row>
    <row r="34" spans="1:22" s="221" customFormat="1" ht="16.5" customHeight="1">
      <c r="A34" s="877" t="s">
        <v>280</v>
      </c>
      <c r="B34" s="878"/>
      <c r="C34" s="226">
        <v>76618</v>
      </c>
      <c r="D34" s="131">
        <v>24391</v>
      </c>
      <c r="E34" s="131">
        <v>41156</v>
      </c>
      <c r="F34" s="131">
        <v>2685</v>
      </c>
      <c r="G34" s="131">
        <v>543</v>
      </c>
      <c r="H34" s="131">
        <v>1923</v>
      </c>
      <c r="I34" s="131">
        <v>5090</v>
      </c>
      <c r="J34" s="131">
        <v>830</v>
      </c>
      <c r="K34" s="131">
        <v>366</v>
      </c>
      <c r="L34" s="131">
        <v>73</v>
      </c>
      <c r="M34" s="224"/>
      <c r="N34" s="224"/>
      <c r="O34" s="224"/>
      <c r="P34" s="224"/>
      <c r="Q34" s="223"/>
      <c r="R34" s="222"/>
      <c r="S34" s="222"/>
      <c r="T34" s="222"/>
      <c r="U34" s="222"/>
      <c r="V34" s="222"/>
    </row>
    <row r="35" spans="1:22" s="221" customFormat="1" ht="16.5" customHeight="1" thickBot="1">
      <c r="A35" s="879" t="s">
        <v>447</v>
      </c>
      <c r="B35" s="880"/>
      <c r="C35" s="225">
        <f>SUM(D35:J35)</f>
        <v>74884</v>
      </c>
      <c r="D35" s="132">
        <v>26466</v>
      </c>
      <c r="E35" s="132">
        <v>38261</v>
      </c>
      <c r="F35" s="132">
        <v>2451</v>
      </c>
      <c r="G35" s="132">
        <v>496</v>
      </c>
      <c r="H35" s="132">
        <v>1707</v>
      </c>
      <c r="I35" s="132">
        <v>4689</v>
      </c>
      <c r="J35" s="132">
        <v>814</v>
      </c>
      <c r="K35" s="132">
        <v>365</v>
      </c>
      <c r="L35" s="132">
        <v>72</v>
      </c>
      <c r="M35" s="224"/>
      <c r="N35" s="224"/>
      <c r="O35" s="224"/>
      <c r="P35" s="224"/>
      <c r="Q35" s="223"/>
      <c r="R35" s="222"/>
      <c r="S35" s="222"/>
      <c r="T35" s="222"/>
      <c r="U35" s="222"/>
      <c r="V35" s="222"/>
    </row>
    <row r="36" spans="1:22">
      <c r="A36" s="220" t="s">
        <v>195</v>
      </c>
      <c r="B36" s="220"/>
      <c r="C36" s="220"/>
      <c r="D36" s="220"/>
      <c r="E36" s="220"/>
      <c r="F36" s="220"/>
      <c r="G36" s="220"/>
      <c r="H36" s="220"/>
      <c r="I36" s="220"/>
      <c r="J36" s="256"/>
      <c r="K36" s="251"/>
      <c r="L36" s="256"/>
      <c r="M36" s="196"/>
      <c r="N36" s="196"/>
      <c r="O36" s="196"/>
      <c r="P36" s="196"/>
      <c r="Q36" s="196"/>
      <c r="R36" s="196"/>
      <c r="S36" s="196"/>
      <c r="T36" s="16"/>
      <c r="U36" s="16"/>
      <c r="V36" s="16"/>
    </row>
    <row r="37" spans="1:22" s="143" customFormat="1" ht="21.75" customHeight="1" thickBot="1">
      <c r="A37" s="560" t="s">
        <v>448</v>
      </c>
      <c r="B37" s="560"/>
      <c r="C37" s="560"/>
      <c r="D37" s="560"/>
      <c r="E37" s="560"/>
      <c r="F37" s="560"/>
      <c r="G37" s="53"/>
      <c r="H37" s="53"/>
      <c r="I37" s="53"/>
      <c r="J37" s="486" t="s">
        <v>343</v>
      </c>
      <c r="K37" s="486"/>
      <c r="L37" s="51"/>
      <c r="M37" s="51"/>
    </row>
    <row r="38" spans="1:22" s="219" customFormat="1">
      <c r="A38" s="792" t="s">
        <v>2</v>
      </c>
      <c r="B38" s="792"/>
      <c r="C38" s="793"/>
      <c r="D38" s="263" t="s">
        <v>53</v>
      </c>
      <c r="E38" s="263" t="s">
        <v>105</v>
      </c>
      <c r="F38" s="263" t="s">
        <v>167</v>
      </c>
      <c r="G38" s="263" t="s">
        <v>108</v>
      </c>
      <c r="H38" s="263" t="s">
        <v>192</v>
      </c>
      <c r="I38" s="263" t="s">
        <v>64</v>
      </c>
      <c r="J38" s="75" t="s">
        <v>196</v>
      </c>
      <c r="K38" s="263" t="s">
        <v>190</v>
      </c>
      <c r="L38" s="259"/>
      <c r="M38" s="259"/>
    </row>
    <row r="39" spans="1:22" s="143" customFormat="1" ht="15" customHeight="1">
      <c r="A39" s="780" t="s">
        <v>53</v>
      </c>
      <c r="B39" s="875" t="s">
        <v>53</v>
      </c>
      <c r="C39" s="876"/>
      <c r="D39" s="218">
        <f t="shared" ref="D39:K39" si="0">SUM(D40:D46)</f>
        <v>74884</v>
      </c>
      <c r="E39" s="217">
        <f t="shared" si="0"/>
        <v>26466</v>
      </c>
      <c r="F39" s="217">
        <f t="shared" si="0"/>
        <v>38261</v>
      </c>
      <c r="G39" s="217">
        <f t="shared" si="0"/>
        <v>2451</v>
      </c>
      <c r="H39" s="217">
        <f t="shared" si="0"/>
        <v>496</v>
      </c>
      <c r="I39" s="217">
        <f t="shared" si="0"/>
        <v>1707</v>
      </c>
      <c r="J39" s="217">
        <f t="shared" si="0"/>
        <v>4689</v>
      </c>
      <c r="K39" s="217">
        <f t="shared" si="0"/>
        <v>814</v>
      </c>
      <c r="L39" s="52"/>
      <c r="M39" s="51"/>
    </row>
    <row r="40" spans="1:22" s="143" customFormat="1" ht="15" customHeight="1">
      <c r="A40" s="781"/>
      <c r="B40" s="872" t="s">
        <v>197</v>
      </c>
      <c r="C40" s="516"/>
      <c r="D40" s="212">
        <f t="shared" ref="D40:J40" si="1">D47+D49+D57+D62+D64</f>
        <v>65073</v>
      </c>
      <c r="E40" s="141">
        <f>E47+E49+E57+E62+E64</f>
        <v>20354</v>
      </c>
      <c r="F40" s="141">
        <f t="shared" si="1"/>
        <v>35376</v>
      </c>
      <c r="G40" s="141">
        <f t="shared" si="1"/>
        <v>2451</v>
      </c>
      <c r="H40" s="141">
        <f t="shared" si="1"/>
        <v>496</v>
      </c>
      <c r="I40" s="141">
        <f t="shared" si="1"/>
        <v>1707</v>
      </c>
      <c r="J40" s="141">
        <f t="shared" si="1"/>
        <v>4689</v>
      </c>
      <c r="K40" s="141">
        <v>0</v>
      </c>
      <c r="L40" s="52"/>
      <c r="M40" s="51"/>
    </row>
    <row r="41" spans="1:22" s="143" customFormat="1" ht="15" customHeight="1">
      <c r="A41" s="781"/>
      <c r="B41" s="872" t="s">
        <v>198</v>
      </c>
      <c r="C41" s="516"/>
      <c r="D41" s="212">
        <f t="shared" ref="D41:J41" si="2">D50+D58</f>
        <v>2771</v>
      </c>
      <c r="E41" s="141">
        <f t="shared" si="2"/>
        <v>1245</v>
      </c>
      <c r="F41" s="141">
        <f t="shared" si="2"/>
        <v>1526</v>
      </c>
      <c r="G41" s="141">
        <f t="shared" si="2"/>
        <v>0</v>
      </c>
      <c r="H41" s="141">
        <f t="shared" si="2"/>
        <v>0</v>
      </c>
      <c r="I41" s="141">
        <f t="shared" si="2"/>
        <v>0</v>
      </c>
      <c r="J41" s="141">
        <f t="shared" si="2"/>
        <v>0</v>
      </c>
      <c r="K41" s="141">
        <v>0</v>
      </c>
      <c r="L41" s="52"/>
      <c r="M41" s="51"/>
    </row>
    <row r="42" spans="1:22" s="143" customFormat="1" ht="15" customHeight="1">
      <c r="A42" s="781"/>
      <c r="B42" s="872" t="s">
        <v>199</v>
      </c>
      <c r="C42" s="516"/>
      <c r="D42" s="212">
        <f t="shared" ref="D42:J42" si="3">D51</f>
        <v>1127</v>
      </c>
      <c r="E42" s="141">
        <f>E51</f>
        <v>1127</v>
      </c>
      <c r="F42" s="141">
        <f t="shared" si="3"/>
        <v>0</v>
      </c>
      <c r="G42" s="141">
        <f t="shared" si="3"/>
        <v>0</v>
      </c>
      <c r="H42" s="141">
        <f t="shared" si="3"/>
        <v>0</v>
      </c>
      <c r="I42" s="141">
        <f t="shared" si="3"/>
        <v>0</v>
      </c>
      <c r="J42" s="141">
        <f t="shared" si="3"/>
        <v>0</v>
      </c>
      <c r="K42" s="141">
        <v>0</v>
      </c>
      <c r="L42" s="52"/>
      <c r="M42" s="51"/>
    </row>
    <row r="43" spans="1:22" s="143" customFormat="1" ht="15" customHeight="1">
      <c r="A43" s="781"/>
      <c r="B43" s="872" t="s">
        <v>200</v>
      </c>
      <c r="C43" s="516"/>
      <c r="D43" s="212">
        <f t="shared" ref="D43:J43" si="4">D52+D59</f>
        <v>2817</v>
      </c>
      <c r="E43" s="141">
        <f t="shared" si="4"/>
        <v>1458</v>
      </c>
      <c r="F43" s="141">
        <f t="shared" si="4"/>
        <v>1359</v>
      </c>
      <c r="G43" s="141">
        <f t="shared" si="4"/>
        <v>0</v>
      </c>
      <c r="H43" s="141">
        <f t="shared" si="4"/>
        <v>0</v>
      </c>
      <c r="I43" s="141">
        <f t="shared" si="4"/>
        <v>0</v>
      </c>
      <c r="J43" s="141">
        <f t="shared" si="4"/>
        <v>0</v>
      </c>
      <c r="K43" s="141">
        <v>0</v>
      </c>
      <c r="L43" s="52"/>
      <c r="M43" s="51"/>
    </row>
    <row r="44" spans="1:22" s="143" customFormat="1" ht="15" customHeight="1">
      <c r="A44" s="781"/>
      <c r="B44" s="872" t="s">
        <v>201</v>
      </c>
      <c r="C44" s="516"/>
      <c r="D44" s="212">
        <f t="shared" ref="D44:J44" si="5">D53</f>
        <v>1007</v>
      </c>
      <c r="E44" s="141">
        <f t="shared" si="5"/>
        <v>1007</v>
      </c>
      <c r="F44" s="141">
        <f t="shared" si="5"/>
        <v>0</v>
      </c>
      <c r="G44" s="141">
        <f t="shared" si="5"/>
        <v>0</v>
      </c>
      <c r="H44" s="141">
        <f t="shared" si="5"/>
        <v>0</v>
      </c>
      <c r="I44" s="141">
        <f t="shared" si="5"/>
        <v>0</v>
      </c>
      <c r="J44" s="141">
        <f t="shared" si="5"/>
        <v>0</v>
      </c>
      <c r="K44" s="141">
        <v>0</v>
      </c>
      <c r="L44" s="52"/>
      <c r="M44" s="51"/>
    </row>
    <row r="45" spans="1:22" s="143" customFormat="1" ht="15" customHeight="1">
      <c r="A45" s="781"/>
      <c r="B45" s="872" t="s">
        <v>202</v>
      </c>
      <c r="C45" s="516"/>
      <c r="D45" s="212">
        <f t="shared" ref="D45:J45" si="6">D54+D60</f>
        <v>1275</v>
      </c>
      <c r="E45" s="141">
        <f t="shared" si="6"/>
        <v>1275</v>
      </c>
      <c r="F45" s="141">
        <f t="shared" si="6"/>
        <v>0</v>
      </c>
      <c r="G45" s="141">
        <f t="shared" si="6"/>
        <v>0</v>
      </c>
      <c r="H45" s="141">
        <f t="shared" si="6"/>
        <v>0</v>
      </c>
      <c r="I45" s="141">
        <f t="shared" si="6"/>
        <v>0</v>
      </c>
      <c r="J45" s="141">
        <f t="shared" si="6"/>
        <v>0</v>
      </c>
      <c r="K45" s="141">
        <v>0</v>
      </c>
      <c r="L45" s="52"/>
      <c r="M45" s="51"/>
    </row>
    <row r="46" spans="1:22" s="143" customFormat="1" ht="15" customHeight="1">
      <c r="A46" s="787"/>
      <c r="B46" s="872" t="s">
        <v>203</v>
      </c>
      <c r="C46" s="516"/>
      <c r="D46" s="215">
        <f t="shared" ref="D46:I46" si="7">D55+D61+D65</f>
        <v>814</v>
      </c>
      <c r="E46" s="133">
        <f t="shared" si="7"/>
        <v>0</v>
      </c>
      <c r="F46" s="133">
        <f t="shared" si="7"/>
        <v>0</v>
      </c>
      <c r="G46" s="133">
        <f t="shared" si="7"/>
        <v>0</v>
      </c>
      <c r="H46" s="133">
        <f t="shared" si="7"/>
        <v>0</v>
      </c>
      <c r="I46" s="133">
        <f t="shared" si="7"/>
        <v>0</v>
      </c>
      <c r="J46" s="133">
        <f>J55+J61+J65</f>
        <v>0</v>
      </c>
      <c r="K46" s="133">
        <f>K55+K61+K65</f>
        <v>814</v>
      </c>
      <c r="L46" s="52"/>
      <c r="M46" s="51"/>
    </row>
    <row r="47" spans="1:22" s="143" customFormat="1" ht="15" customHeight="1">
      <c r="A47" s="216" t="s">
        <v>204</v>
      </c>
      <c r="B47" s="869" t="s">
        <v>197</v>
      </c>
      <c r="C47" s="870"/>
      <c r="D47" s="213">
        <f>SUM(E47:K47)</f>
        <v>19783</v>
      </c>
      <c r="E47" s="142">
        <v>7414</v>
      </c>
      <c r="F47" s="142">
        <v>12369</v>
      </c>
      <c r="G47" s="142">
        <v>0</v>
      </c>
      <c r="H47" s="142">
        <v>0</v>
      </c>
      <c r="I47" s="142">
        <v>0</v>
      </c>
      <c r="J47" s="142">
        <v>0</v>
      </c>
      <c r="K47" s="142">
        <v>0</v>
      </c>
      <c r="L47" s="52"/>
      <c r="M47" s="51"/>
    </row>
    <row r="48" spans="1:22" s="143" customFormat="1" ht="15" customHeight="1">
      <c r="A48" s="780" t="s">
        <v>205</v>
      </c>
      <c r="B48" s="872" t="s">
        <v>53</v>
      </c>
      <c r="C48" s="516"/>
      <c r="D48" s="212">
        <f t="shared" ref="D48:J48" si="8">SUM(D49:D55)</f>
        <v>40571</v>
      </c>
      <c r="E48" s="141">
        <f>SUM(E49:E55)</f>
        <v>13643</v>
      </c>
      <c r="F48" s="141">
        <f t="shared" si="8"/>
        <v>17906</v>
      </c>
      <c r="G48" s="141">
        <f t="shared" si="8"/>
        <v>2242</v>
      </c>
      <c r="H48" s="141">
        <f t="shared" si="8"/>
        <v>459</v>
      </c>
      <c r="I48" s="141">
        <f t="shared" si="8"/>
        <v>1478</v>
      </c>
      <c r="J48" s="141">
        <f t="shared" si="8"/>
        <v>4275</v>
      </c>
      <c r="K48" s="141">
        <f>SUM(K49:K55)</f>
        <v>568</v>
      </c>
      <c r="L48" s="52"/>
      <c r="M48" s="51"/>
    </row>
    <row r="49" spans="1:13" s="143" customFormat="1" ht="15" customHeight="1">
      <c r="A49" s="781"/>
      <c r="B49" s="872" t="s">
        <v>197</v>
      </c>
      <c r="C49" s="516"/>
      <c r="D49" s="212">
        <f>SUM(E49:K49)</f>
        <v>32429</v>
      </c>
      <c r="E49" s="141">
        <v>8563</v>
      </c>
      <c r="F49" s="141">
        <v>15412</v>
      </c>
      <c r="G49" s="141">
        <v>2242</v>
      </c>
      <c r="H49" s="141">
        <v>459</v>
      </c>
      <c r="I49" s="141">
        <v>1478</v>
      </c>
      <c r="J49" s="141">
        <v>4275</v>
      </c>
      <c r="K49" s="141">
        <v>0</v>
      </c>
      <c r="L49" s="52"/>
      <c r="M49" s="51"/>
    </row>
    <row r="50" spans="1:13" s="143" customFormat="1" ht="15" customHeight="1">
      <c r="A50" s="781"/>
      <c r="B50" s="872" t="s">
        <v>198</v>
      </c>
      <c r="C50" s="516"/>
      <c r="D50" s="212">
        <f t="shared" ref="D50:D55" si="9">SUM(E50:K50)</f>
        <v>2199</v>
      </c>
      <c r="E50" s="141">
        <v>897</v>
      </c>
      <c r="F50" s="141">
        <v>1302</v>
      </c>
      <c r="G50" s="141">
        <v>0</v>
      </c>
      <c r="H50" s="141">
        <v>0</v>
      </c>
      <c r="I50" s="141">
        <v>0</v>
      </c>
      <c r="J50" s="141">
        <v>0</v>
      </c>
      <c r="K50" s="141">
        <v>0</v>
      </c>
      <c r="L50" s="52"/>
      <c r="M50" s="51"/>
    </row>
    <row r="51" spans="1:13" s="143" customFormat="1" ht="15" customHeight="1">
      <c r="A51" s="781"/>
      <c r="B51" s="872" t="s">
        <v>199</v>
      </c>
      <c r="C51" s="516"/>
      <c r="D51" s="212">
        <f t="shared" si="9"/>
        <v>1127</v>
      </c>
      <c r="E51" s="141">
        <v>1127</v>
      </c>
      <c r="F51" s="141">
        <v>0</v>
      </c>
      <c r="G51" s="141">
        <v>0</v>
      </c>
      <c r="H51" s="141">
        <v>0</v>
      </c>
      <c r="I51" s="141">
        <v>0</v>
      </c>
      <c r="J51" s="141">
        <v>0</v>
      </c>
      <c r="K51" s="141">
        <v>0</v>
      </c>
      <c r="L51" s="52"/>
      <c r="M51" s="51"/>
    </row>
    <row r="52" spans="1:13" s="143" customFormat="1" ht="15" customHeight="1">
      <c r="A52" s="781"/>
      <c r="B52" s="872" t="s">
        <v>200</v>
      </c>
      <c r="C52" s="516"/>
      <c r="D52" s="212">
        <f t="shared" si="9"/>
        <v>2236</v>
      </c>
      <c r="E52" s="141">
        <v>1044</v>
      </c>
      <c r="F52" s="141">
        <v>1192</v>
      </c>
      <c r="G52" s="141">
        <v>0</v>
      </c>
      <c r="H52" s="141">
        <v>0</v>
      </c>
      <c r="I52" s="141">
        <v>0</v>
      </c>
      <c r="J52" s="141">
        <v>0</v>
      </c>
      <c r="K52" s="141">
        <v>0</v>
      </c>
      <c r="L52" s="52"/>
      <c r="M52" s="51"/>
    </row>
    <row r="53" spans="1:13" s="143" customFormat="1" ht="15" customHeight="1">
      <c r="A53" s="781"/>
      <c r="B53" s="872" t="s">
        <v>201</v>
      </c>
      <c r="C53" s="516"/>
      <c r="D53" s="212">
        <f t="shared" si="9"/>
        <v>1007</v>
      </c>
      <c r="E53" s="141">
        <v>1007</v>
      </c>
      <c r="F53" s="141">
        <v>0</v>
      </c>
      <c r="G53" s="141">
        <v>0</v>
      </c>
      <c r="H53" s="141">
        <v>0</v>
      </c>
      <c r="I53" s="141">
        <v>0</v>
      </c>
      <c r="J53" s="141">
        <v>0</v>
      </c>
      <c r="K53" s="141">
        <v>0</v>
      </c>
      <c r="L53" s="52"/>
      <c r="M53" s="51"/>
    </row>
    <row r="54" spans="1:13" s="143" customFormat="1" ht="15" customHeight="1">
      <c r="A54" s="781"/>
      <c r="B54" s="872" t="s">
        <v>202</v>
      </c>
      <c r="C54" s="516"/>
      <c r="D54" s="212">
        <f t="shared" si="9"/>
        <v>1005</v>
      </c>
      <c r="E54" s="141">
        <v>1005</v>
      </c>
      <c r="F54" s="141">
        <v>0</v>
      </c>
      <c r="G54" s="141">
        <v>0</v>
      </c>
      <c r="H54" s="141">
        <v>0</v>
      </c>
      <c r="I54" s="141">
        <v>0</v>
      </c>
      <c r="J54" s="141">
        <v>0</v>
      </c>
      <c r="K54" s="141">
        <v>0</v>
      </c>
      <c r="L54" s="52"/>
      <c r="M54" s="51"/>
    </row>
    <row r="55" spans="1:13" s="143" customFormat="1" ht="15" customHeight="1">
      <c r="A55" s="787"/>
      <c r="B55" s="873" t="s">
        <v>203</v>
      </c>
      <c r="C55" s="874"/>
      <c r="D55" s="215">
        <f t="shared" si="9"/>
        <v>568</v>
      </c>
      <c r="E55" s="133">
        <v>0</v>
      </c>
      <c r="F55" s="133">
        <v>0</v>
      </c>
      <c r="G55" s="133">
        <v>0</v>
      </c>
      <c r="H55" s="133">
        <v>0</v>
      </c>
      <c r="I55" s="133">
        <v>0</v>
      </c>
      <c r="J55" s="133">
        <v>0</v>
      </c>
      <c r="K55" s="133">
        <v>568</v>
      </c>
      <c r="L55" s="52"/>
      <c r="M55" s="51"/>
    </row>
    <row r="56" spans="1:13" s="143" customFormat="1" ht="15" customHeight="1">
      <c r="A56" s="780" t="s">
        <v>206</v>
      </c>
      <c r="B56" s="872" t="s">
        <v>53</v>
      </c>
      <c r="C56" s="516"/>
      <c r="D56" s="212">
        <f t="shared" ref="D56:K56" si="10">SUM(D57:D61)</f>
        <v>4962</v>
      </c>
      <c r="E56" s="141">
        <f t="shared" si="10"/>
        <v>2301</v>
      </c>
      <c r="F56" s="141">
        <f t="shared" si="10"/>
        <v>1608</v>
      </c>
      <c r="G56" s="141">
        <f t="shared" si="10"/>
        <v>209</v>
      </c>
      <c r="H56" s="141">
        <f t="shared" si="10"/>
        <v>37</v>
      </c>
      <c r="I56" s="141">
        <f t="shared" si="10"/>
        <v>229</v>
      </c>
      <c r="J56" s="141">
        <f t="shared" si="10"/>
        <v>414</v>
      </c>
      <c r="K56" s="141">
        <f t="shared" si="10"/>
        <v>164</v>
      </c>
      <c r="L56" s="52"/>
      <c r="M56" s="51"/>
    </row>
    <row r="57" spans="1:13" s="143" customFormat="1" ht="15" customHeight="1">
      <c r="A57" s="781"/>
      <c r="B57" s="872" t="s">
        <v>197</v>
      </c>
      <c r="C57" s="516"/>
      <c r="D57" s="212">
        <f t="shared" ref="D57:D62" si="11">SUM(E57:K57)</f>
        <v>3375</v>
      </c>
      <c r="E57" s="141">
        <v>1269</v>
      </c>
      <c r="F57" s="141">
        <v>1217</v>
      </c>
      <c r="G57" s="141">
        <v>209</v>
      </c>
      <c r="H57" s="141">
        <v>37</v>
      </c>
      <c r="I57" s="141">
        <v>229</v>
      </c>
      <c r="J57" s="141">
        <v>414</v>
      </c>
      <c r="K57" s="141">
        <v>0</v>
      </c>
      <c r="L57" s="52"/>
      <c r="M57" s="51"/>
    </row>
    <row r="58" spans="1:13" s="143" customFormat="1" ht="15" customHeight="1">
      <c r="A58" s="781"/>
      <c r="B58" s="872" t="s">
        <v>198</v>
      </c>
      <c r="C58" s="516"/>
      <c r="D58" s="212">
        <f t="shared" si="11"/>
        <v>572</v>
      </c>
      <c r="E58" s="141">
        <v>348</v>
      </c>
      <c r="F58" s="141">
        <v>224</v>
      </c>
      <c r="G58" s="141">
        <v>0</v>
      </c>
      <c r="H58" s="141">
        <v>0</v>
      </c>
      <c r="I58" s="141">
        <v>0</v>
      </c>
      <c r="J58" s="141">
        <v>0</v>
      </c>
      <c r="K58" s="141">
        <v>0</v>
      </c>
      <c r="L58" s="52"/>
      <c r="M58" s="51"/>
    </row>
    <row r="59" spans="1:13" s="143" customFormat="1" ht="15" customHeight="1">
      <c r="A59" s="781"/>
      <c r="B59" s="872" t="s">
        <v>200</v>
      </c>
      <c r="C59" s="516"/>
      <c r="D59" s="212">
        <f t="shared" si="11"/>
        <v>581</v>
      </c>
      <c r="E59" s="141">
        <v>414</v>
      </c>
      <c r="F59" s="141">
        <v>167</v>
      </c>
      <c r="G59" s="141">
        <v>0</v>
      </c>
      <c r="H59" s="141">
        <v>0</v>
      </c>
      <c r="I59" s="141">
        <v>0</v>
      </c>
      <c r="J59" s="141">
        <v>0</v>
      </c>
      <c r="K59" s="141">
        <v>0</v>
      </c>
      <c r="L59" s="52"/>
      <c r="M59" s="51"/>
    </row>
    <row r="60" spans="1:13" s="143" customFormat="1" ht="15" customHeight="1">
      <c r="A60" s="781"/>
      <c r="B60" s="872" t="s">
        <v>202</v>
      </c>
      <c r="C60" s="516"/>
      <c r="D60" s="212">
        <f t="shared" si="11"/>
        <v>270</v>
      </c>
      <c r="E60" s="141">
        <v>270</v>
      </c>
      <c r="F60" s="141">
        <v>0</v>
      </c>
      <c r="G60" s="141">
        <v>0</v>
      </c>
      <c r="H60" s="141">
        <v>0</v>
      </c>
      <c r="I60" s="141">
        <v>0</v>
      </c>
      <c r="J60" s="141">
        <v>0</v>
      </c>
      <c r="K60" s="141">
        <v>0</v>
      </c>
      <c r="L60" s="52"/>
      <c r="M60" s="51"/>
    </row>
    <row r="61" spans="1:13" s="143" customFormat="1" ht="15" customHeight="1">
      <c r="A61" s="787"/>
      <c r="B61" s="872" t="s">
        <v>203</v>
      </c>
      <c r="C61" s="516"/>
      <c r="D61" s="215">
        <f t="shared" si="11"/>
        <v>164</v>
      </c>
      <c r="E61" s="133">
        <v>0</v>
      </c>
      <c r="F61" s="133">
        <v>0</v>
      </c>
      <c r="G61" s="133">
        <v>0</v>
      </c>
      <c r="H61" s="133">
        <v>0</v>
      </c>
      <c r="I61" s="133">
        <v>0</v>
      </c>
      <c r="J61" s="133">
        <v>0</v>
      </c>
      <c r="K61" s="133">
        <v>164</v>
      </c>
      <c r="L61" s="52"/>
      <c r="M61" s="51"/>
    </row>
    <row r="62" spans="1:13" s="143" customFormat="1" ht="15" customHeight="1">
      <c r="A62" s="214" t="s">
        <v>207</v>
      </c>
      <c r="B62" s="869" t="s">
        <v>197</v>
      </c>
      <c r="C62" s="870"/>
      <c r="D62" s="213">
        <f t="shared" si="11"/>
        <v>9325</v>
      </c>
      <c r="E62" s="142">
        <v>3055</v>
      </c>
      <c r="F62" s="142">
        <v>6270</v>
      </c>
      <c r="G62" s="142">
        <v>0</v>
      </c>
      <c r="H62" s="142">
        <v>0</v>
      </c>
      <c r="I62" s="142">
        <v>0</v>
      </c>
      <c r="J62" s="142">
        <v>0</v>
      </c>
      <c r="K62" s="142">
        <v>0</v>
      </c>
      <c r="L62" s="52"/>
      <c r="M62" s="51"/>
    </row>
    <row r="63" spans="1:13" s="143" customFormat="1" ht="15" customHeight="1">
      <c r="A63" s="780" t="s">
        <v>208</v>
      </c>
      <c r="B63" s="872" t="s">
        <v>53</v>
      </c>
      <c r="C63" s="516"/>
      <c r="D63" s="212">
        <f t="shared" ref="D63:K63" si="12">SUM(D64:D65)</f>
        <v>243</v>
      </c>
      <c r="E63" s="141">
        <f t="shared" si="12"/>
        <v>53</v>
      </c>
      <c r="F63" s="141">
        <f t="shared" si="12"/>
        <v>108</v>
      </c>
      <c r="G63" s="141">
        <f t="shared" si="12"/>
        <v>0</v>
      </c>
      <c r="H63" s="141">
        <f t="shared" si="12"/>
        <v>0</v>
      </c>
      <c r="I63" s="141">
        <f t="shared" si="12"/>
        <v>0</v>
      </c>
      <c r="J63" s="141">
        <f t="shared" si="12"/>
        <v>0</v>
      </c>
      <c r="K63" s="141">
        <f t="shared" si="12"/>
        <v>82</v>
      </c>
      <c r="L63" s="52"/>
      <c r="M63" s="51"/>
    </row>
    <row r="64" spans="1:13" s="143" customFormat="1" ht="15" customHeight="1">
      <c r="A64" s="781"/>
      <c r="B64" s="872" t="s">
        <v>197</v>
      </c>
      <c r="C64" s="516"/>
      <c r="D64" s="212">
        <f>SUM(E64:K64)</f>
        <v>161</v>
      </c>
      <c r="E64" s="141">
        <v>53</v>
      </c>
      <c r="F64" s="141">
        <v>108</v>
      </c>
      <c r="G64" s="141">
        <v>0</v>
      </c>
      <c r="H64" s="141">
        <v>0</v>
      </c>
      <c r="I64" s="141">
        <v>0</v>
      </c>
      <c r="J64" s="141">
        <v>0</v>
      </c>
      <c r="K64" s="141">
        <v>0</v>
      </c>
      <c r="L64" s="52"/>
      <c r="M64" s="51"/>
    </row>
    <row r="65" spans="1:13" s="143" customFormat="1" ht="15" customHeight="1" thickBot="1">
      <c r="A65" s="871"/>
      <c r="B65" s="872" t="s">
        <v>203</v>
      </c>
      <c r="C65" s="516"/>
      <c r="D65" s="211">
        <f>SUM(E65:K65)</f>
        <v>82</v>
      </c>
      <c r="E65" s="134">
        <v>0</v>
      </c>
      <c r="F65" s="134">
        <v>0</v>
      </c>
      <c r="G65" s="134">
        <v>0</v>
      </c>
      <c r="H65" s="134">
        <v>0</v>
      </c>
      <c r="I65" s="134">
        <v>0</v>
      </c>
      <c r="J65" s="134">
        <v>0</v>
      </c>
      <c r="K65" s="134">
        <v>82</v>
      </c>
      <c r="L65" s="52"/>
      <c r="M65" s="51"/>
    </row>
    <row r="66" spans="1:13" s="143" customFormat="1" ht="15.75" customHeight="1">
      <c r="A66" s="292" t="s">
        <v>449</v>
      </c>
      <c r="B66" s="292"/>
      <c r="C66" s="292"/>
      <c r="D66" s="292"/>
      <c r="E66" s="292"/>
      <c r="F66" s="292"/>
      <c r="G66" s="145"/>
      <c r="J66" s="210"/>
      <c r="K66" s="210" t="s">
        <v>150</v>
      </c>
      <c r="L66" s="31"/>
      <c r="M66" s="51"/>
    </row>
    <row r="67" spans="1:13" s="143" customFormat="1" ht="16.5" customHeight="1"/>
  </sheetData>
  <mergeCells count="100">
    <mergeCell ref="A1:F1"/>
    <mergeCell ref="B2:L2"/>
    <mergeCell ref="A4:C4"/>
    <mergeCell ref="D4:F4"/>
    <mergeCell ref="G4:I4"/>
    <mergeCell ref="J4:L4"/>
    <mergeCell ref="A5:C8"/>
    <mergeCell ref="D5:F8"/>
    <mergeCell ref="J5:L8"/>
    <mergeCell ref="A9:C10"/>
    <mergeCell ref="D9:F9"/>
    <mergeCell ref="G9:I9"/>
    <mergeCell ref="J9:L10"/>
    <mergeCell ref="D10:F10"/>
    <mergeCell ref="G10:I10"/>
    <mergeCell ref="A11:C12"/>
    <mergeCell ref="D11:F11"/>
    <mergeCell ref="G11:I12"/>
    <mergeCell ref="J11:L12"/>
    <mergeCell ref="D12:F12"/>
    <mergeCell ref="G14:I14"/>
    <mergeCell ref="A15:C16"/>
    <mergeCell ref="D15:F15"/>
    <mergeCell ref="G15:I16"/>
    <mergeCell ref="J15:L16"/>
    <mergeCell ref="D16:F16"/>
    <mergeCell ref="A13:C14"/>
    <mergeCell ref="D13:F13"/>
    <mergeCell ref="G13:I13"/>
    <mergeCell ref="J13:L14"/>
    <mergeCell ref="D14:F14"/>
    <mergeCell ref="A22:I22"/>
    <mergeCell ref="J22:L22"/>
    <mergeCell ref="A17:C18"/>
    <mergeCell ref="D17:F17"/>
    <mergeCell ref="G17:I17"/>
    <mergeCell ref="J17:L18"/>
    <mergeCell ref="D18:F18"/>
    <mergeCell ref="G18:I18"/>
    <mergeCell ref="A19:C20"/>
    <mergeCell ref="D19:F20"/>
    <mergeCell ref="H19:I20"/>
    <mergeCell ref="J19:L20"/>
    <mergeCell ref="A21:L21"/>
    <mergeCell ref="A23:E23"/>
    <mergeCell ref="J23:L23"/>
    <mergeCell ref="A24:B25"/>
    <mergeCell ref="C24:C25"/>
    <mergeCell ref="D24:D25"/>
    <mergeCell ref="E24:E25"/>
    <mergeCell ref="F24:F25"/>
    <mergeCell ref="G24:G25"/>
    <mergeCell ref="H24:H25"/>
    <mergeCell ref="I24:I25"/>
    <mergeCell ref="A35:B35"/>
    <mergeCell ref="J24:J25"/>
    <mergeCell ref="K24:L24"/>
    <mergeCell ref="A26:B26"/>
    <mergeCell ref="A27:B27"/>
    <mergeCell ref="A28:B28"/>
    <mergeCell ref="A29:B29"/>
    <mergeCell ref="A30:B30"/>
    <mergeCell ref="A31:B31"/>
    <mergeCell ref="A32:B32"/>
    <mergeCell ref="A33:B33"/>
    <mergeCell ref="A34:B34"/>
    <mergeCell ref="A37:F37"/>
    <mergeCell ref="J37:K37"/>
    <mergeCell ref="A38:C38"/>
    <mergeCell ref="A39:A46"/>
    <mergeCell ref="B39:C39"/>
    <mergeCell ref="B40:C40"/>
    <mergeCell ref="B41:C41"/>
    <mergeCell ref="B42:C42"/>
    <mergeCell ref="B43:C43"/>
    <mergeCell ref="B44:C44"/>
    <mergeCell ref="B45:C45"/>
    <mergeCell ref="B46:C46"/>
    <mergeCell ref="B47:C47"/>
    <mergeCell ref="A48:A55"/>
    <mergeCell ref="B48:C48"/>
    <mergeCell ref="B49:C49"/>
    <mergeCell ref="B50:C50"/>
    <mergeCell ref="B51:C51"/>
    <mergeCell ref="B52:C52"/>
    <mergeCell ref="B53:C53"/>
    <mergeCell ref="B54:C54"/>
    <mergeCell ref="B55:C55"/>
    <mergeCell ref="A56:A61"/>
    <mergeCell ref="B56:C56"/>
    <mergeCell ref="B57:C57"/>
    <mergeCell ref="B58:C58"/>
    <mergeCell ref="B59:C59"/>
    <mergeCell ref="B60:C60"/>
    <mergeCell ref="B61:C61"/>
    <mergeCell ref="B62:C62"/>
    <mergeCell ref="A63:A65"/>
    <mergeCell ref="B63:C63"/>
    <mergeCell ref="B64:C64"/>
    <mergeCell ref="B65:C65"/>
  </mergeCells>
  <phoneticPr fontId="2"/>
  <printOptions horizontalCentered="1"/>
  <pageMargins left="0.39370078740157483" right="0.39370078740157483" top="0.59055118110236227" bottom="0.59055118110236227" header="0.51181102362204722" footer="0.39370078740157483"/>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137</vt:lpstr>
      <vt:lpstr>138,139</vt:lpstr>
      <vt:lpstr>140</vt:lpstr>
      <vt:lpstr>141</vt:lpstr>
      <vt:lpstr>142 </vt:lpstr>
      <vt:lpstr>143</vt:lpstr>
      <vt:lpstr>144</vt:lpstr>
      <vt:lpstr>145</vt:lpstr>
      <vt:lpstr>146</vt:lpstr>
      <vt:lpstr>'137'!Print_Area</vt:lpstr>
      <vt:lpstr>'138,139'!Print_Area</vt:lpstr>
      <vt:lpstr>'140'!Print_Area</vt:lpstr>
      <vt:lpstr>'141'!Print_Area</vt:lpstr>
      <vt:lpstr>'143'!Print_Area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(有)プリント中外社</dc:creator>
  <cp:lastModifiedBy>FINE_User</cp:lastModifiedBy>
  <cp:lastPrinted>2018-04-06T08:08:30Z</cp:lastPrinted>
  <dcterms:created xsi:type="dcterms:W3CDTF">2004-04-04T08:22:09Z</dcterms:created>
  <dcterms:modified xsi:type="dcterms:W3CDTF">2018-04-09T04:23:48Z</dcterms:modified>
</cp:coreProperties>
</file>