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138" sheetId="1" r:id="rId1"/>
    <sheet name="139,140" sheetId="2" r:id="rId2"/>
    <sheet name="141" sheetId="3" r:id="rId3"/>
    <sheet name="142" sheetId="4" r:id="rId4"/>
    <sheet name="143" sheetId="5" r:id="rId5"/>
    <sheet name="144" sheetId="6" r:id="rId6"/>
    <sheet name="145" sheetId="7" r:id="rId7"/>
    <sheet name="146" sheetId="8" r:id="rId8"/>
    <sheet name="147" sheetId="9" r:id="rId9"/>
  </sheets>
  <definedNames>
    <definedName name="_xlnm.Print_Area" localSheetId="1">'139,140'!$A$1:$AC$39</definedName>
    <definedName name="_xlnm.Print_Area" localSheetId="2">'141'!$A$1:$AZ$54</definedName>
    <definedName name="_xlnm.Print_Area" localSheetId="3">'142'!$A$1:$K$65</definedName>
    <definedName name="_xlnm.Print_Area" localSheetId="5">'144'!$A$1:$GR$67</definedName>
    <definedName name="_xlnm.Print_Area" localSheetId="6">'145'!$A$1:$I$65</definedName>
  </definedNames>
  <calcPr fullCalcOnLoad="1"/>
</workbook>
</file>

<file path=xl/sharedStrings.xml><?xml version="1.0" encoding="utf-8"?>
<sst xmlns="http://schemas.openxmlformats.org/spreadsheetml/2006/main" count="888" uniqueCount="406">
  <si>
    <t>外来</t>
  </si>
  <si>
    <t>入院</t>
  </si>
  <si>
    <t>区分</t>
  </si>
  <si>
    <t>診療日数</t>
  </si>
  <si>
    <t>新患者数</t>
  </si>
  <si>
    <t>実患者数</t>
  </si>
  <si>
    <t>延患者数</t>
  </si>
  <si>
    <t>平均通院日数</t>
  </si>
  <si>
    <t>稼働病床数</t>
  </si>
  <si>
    <t>新入院患者数</t>
  </si>
  <si>
    <t>退院患者数</t>
  </si>
  <si>
    <t>延入院患者数</t>
  </si>
  <si>
    <t>延在院患者数</t>
  </si>
  <si>
    <t>病床利用率</t>
  </si>
  <si>
    <t>病床回転率</t>
  </si>
  <si>
    <t>平均在院日数</t>
  </si>
  <si>
    <t>外来・入院比率</t>
  </si>
  <si>
    <t>入院率</t>
  </si>
  <si>
    <t>(a)</t>
  </si>
  <si>
    <t>(b)</t>
  </si>
  <si>
    <t>(c)</t>
  </si>
  <si>
    <t>(d)</t>
  </si>
  <si>
    <t>(e)</t>
  </si>
  <si>
    <t>(f)</t>
  </si>
  <si>
    <t>(f')</t>
  </si>
  <si>
    <t>資料：こども病院・感染症センター</t>
  </si>
  <si>
    <t>c×稼働日数</t>
  </si>
  <si>
    <t>日</t>
  </si>
  <si>
    <t>人</t>
  </si>
  <si>
    <t>人</t>
  </si>
  <si>
    <t>床</t>
  </si>
  <si>
    <t>倍</t>
  </si>
  <si>
    <t>第４章　市立病院・診療所</t>
  </si>
  <si>
    <t>開院年月日</t>
  </si>
  <si>
    <t>感染症部門</t>
  </si>
  <si>
    <t>小児医療部門</t>
  </si>
  <si>
    <t>病床数</t>
  </si>
  <si>
    <t>一般病床</t>
  </si>
  <si>
    <t>感染症病床</t>
  </si>
  <si>
    <t>床</t>
  </si>
  <si>
    <t>１〕こども病院・感染症センター</t>
  </si>
  <si>
    <t xml:space="preserve">　こども病院・感染症センターは、明治18年以来伝染病病院として地域に貢献してきた市立荒津病院の跡地に、こどもが心身ともに健やかに育成されることを願って設置されたものである。
　この病院は、こどもの成長と発達の特性に適応した医療を行う「小児医療部門」と、感染症疾患を取り扱う「感染症部門」を２本の柱として高度専門的医療を行っている。
</t>
  </si>
  <si>
    <t>１．総括（１・２類感染症を除く）</t>
  </si>
  <si>
    <t>小　　　児</t>
  </si>
  <si>
    <t>感染症</t>
  </si>
  <si>
    <t>２類感染症</t>
  </si>
  <si>
    <t>循環器科</t>
  </si>
  <si>
    <t>小児神経科</t>
  </si>
  <si>
    <t>内分泌・代謝科</t>
  </si>
  <si>
    <t>腎疾患科</t>
  </si>
  <si>
    <t>血液・免疫科</t>
  </si>
  <si>
    <t>新生児科</t>
  </si>
  <si>
    <t>新生児循環器科</t>
  </si>
  <si>
    <t>心臓血管外科</t>
  </si>
  <si>
    <t>こころの診療科</t>
  </si>
  <si>
    <t>小児感染症科</t>
  </si>
  <si>
    <t>成人感染症科</t>
  </si>
  <si>
    <t>産科</t>
  </si>
  <si>
    <t>総数</t>
  </si>
  <si>
    <t>患者数</t>
  </si>
  <si>
    <t>構成比</t>
  </si>
  <si>
    <t>0歳以上
 ～6ｶ月未満</t>
  </si>
  <si>
    <t>6ｶ月以上
～1歳未満</t>
  </si>
  <si>
    <t>1歳以上
～3歳未満</t>
  </si>
  <si>
    <t>3歳以上
～6歳未満</t>
  </si>
  <si>
    <t>6歳以上
～12歳未満</t>
  </si>
  <si>
    <t>12歳以上
～15歳未満</t>
  </si>
  <si>
    <t>15歳以上</t>
  </si>
  <si>
    <t>注）外来は新患者数、入院は新入院患者数（２回以上の入院の場合はその都度計上）        資料：こども病院・感染症センター</t>
  </si>
  <si>
    <t>心臓血管外科</t>
  </si>
  <si>
    <t>眼科</t>
  </si>
  <si>
    <t>その他</t>
  </si>
  <si>
    <t>手術件数</t>
  </si>
  <si>
    <t>月平均</t>
  </si>
  <si>
    <t>件数</t>
  </si>
  <si>
    <t>１日平均</t>
  </si>
  <si>
    <t>単純撮影</t>
  </si>
  <si>
    <t>造影検査</t>
  </si>
  <si>
    <t>心臓カテーテル検査</t>
  </si>
  <si>
    <t>ＣＴ検査</t>
  </si>
  <si>
    <t>ＭＲＩ検査</t>
  </si>
  <si>
    <t>核医学検査</t>
  </si>
  <si>
    <t>超音波検査</t>
  </si>
  <si>
    <t>注）単純撮影・造影検査・ＣＴ検査・ＭＲＩ検査は人数を記載。</t>
  </si>
  <si>
    <t>一般</t>
  </si>
  <si>
    <t>平成</t>
  </si>
  <si>
    <t>血液</t>
  </si>
  <si>
    <t>輸血</t>
  </si>
  <si>
    <t>血清</t>
  </si>
  <si>
    <t>生化学</t>
  </si>
  <si>
    <t>細菌</t>
  </si>
  <si>
    <t>年度</t>
  </si>
  <si>
    <t>剖検・迅速診断</t>
  </si>
  <si>
    <t>生理機能</t>
  </si>
  <si>
    <t>心臓カテーテル時血液ガス</t>
  </si>
  <si>
    <t>手術室検査</t>
  </si>
  <si>
    <t>緊急検査</t>
  </si>
  <si>
    <t>その他</t>
  </si>
  <si>
    <t>(別掲)血液製剤取扱い件数</t>
  </si>
  <si>
    <t>(別掲)人工心肺</t>
  </si>
  <si>
    <t>９．　１・２類感染症</t>
  </si>
  <si>
    <t>許可病床数</t>
  </si>
  <si>
    <t>退院</t>
  </si>
  <si>
    <t>死亡</t>
  </si>
  <si>
    <t>年度末現在</t>
  </si>
  <si>
    <t>平成23年度</t>
  </si>
  <si>
    <t>細菌性赤痢</t>
  </si>
  <si>
    <t>パラチフス</t>
  </si>
  <si>
    <t>腸チフス</t>
  </si>
  <si>
    <t>合計</t>
  </si>
  <si>
    <t>前年度繰越</t>
  </si>
  <si>
    <t>本年度患者数</t>
  </si>
  <si>
    <t>内科</t>
  </si>
  <si>
    <t>神経内科</t>
  </si>
  <si>
    <t>循環器科</t>
  </si>
  <si>
    <t>外科</t>
  </si>
  <si>
    <t>整形外科</t>
  </si>
  <si>
    <t>脳神経
外科</t>
  </si>
  <si>
    <t>眼科</t>
  </si>
  <si>
    <t>-</t>
  </si>
  <si>
    <t>再来患者数</t>
  </si>
  <si>
    <t>内科
(内視鏡)</t>
  </si>
  <si>
    <t>循環器
内科</t>
  </si>
  <si>
    <t>脳神経
外科</t>
  </si>
  <si>
    <t>件数（うち注射薬）</t>
  </si>
  <si>
    <t>入院外来合計</t>
  </si>
  <si>
    <t>一般撮影</t>
  </si>
  <si>
    <t>造影</t>
  </si>
  <si>
    <t>手術場撮影</t>
  </si>
  <si>
    <t>年度</t>
  </si>
  <si>
    <t>骨塩定量</t>
  </si>
  <si>
    <t>血管造影</t>
  </si>
  <si>
    <t>CT</t>
  </si>
  <si>
    <t>MRI</t>
  </si>
  <si>
    <t>心臓カテーテル</t>
  </si>
  <si>
    <t>（注）CT、MRIの外来撮影件数には、他院に依頼された分も含む。</t>
  </si>
  <si>
    <t>資料：市民病院年報アイリス</t>
  </si>
  <si>
    <t>入院外来合計</t>
  </si>
  <si>
    <t>外注検査総数</t>
  </si>
  <si>
    <t>院内検査総数</t>
  </si>
  <si>
    <t>血　清</t>
  </si>
  <si>
    <t>細　胞</t>
  </si>
  <si>
    <t>出典：市民病院年報アイリス</t>
  </si>
  <si>
    <t>８．血液浄化回数及び患者数、年度別</t>
  </si>
  <si>
    <t>患者実数</t>
  </si>
  <si>
    <t>新入院患者数</t>
  </si>
  <si>
    <t>維持透析他</t>
  </si>
  <si>
    <t>血液浄化内訳</t>
  </si>
  <si>
    <t>シャント修復・作成術</t>
  </si>
  <si>
    <t>血液透析</t>
  </si>
  <si>
    <t>持続緩徐式血液濾過</t>
  </si>
  <si>
    <t>血漿交換療法</t>
  </si>
  <si>
    <t>吸着式血液浄化法</t>
  </si>
  <si>
    <t>（注）（ ）内は内数で透析導入患者数を示す。</t>
  </si>
  <si>
    <t>３〕能古診療所</t>
  </si>
  <si>
    <t>平成5年度</t>
  </si>
  <si>
    <t>　 17年度</t>
  </si>
  <si>
    <t>　 18年度</t>
  </si>
  <si>
    <t>　 19年度</t>
  </si>
  <si>
    <t>　 20年度</t>
  </si>
  <si>
    <t>　 21年度</t>
  </si>
  <si>
    <t>資料：地域医療課</t>
  </si>
  <si>
    <t>４〕玄界診療所</t>
  </si>
  <si>
    <t>　　所在地　　福岡市西区大字玄界島字寄木1219-60
　　建築構造　鉄筋コンクリート造二階建456.40㎡
　　診療科目　内科、小児科
　　　　　　　歯科（週に３回）</t>
  </si>
  <si>
    <t>10年度</t>
  </si>
  <si>
    <t>17年度</t>
  </si>
  <si>
    <t>18年度</t>
  </si>
  <si>
    <t>19年度</t>
  </si>
  <si>
    <t>20年度</t>
  </si>
  <si>
    <t>21年度</t>
  </si>
  <si>
    <t>22年度</t>
  </si>
  <si>
    <t>23年度</t>
  </si>
  <si>
    <t>５〕小呂診療所</t>
  </si>
  <si>
    <t>　　所在地　　　福岡市西区大字小呂島13番地
　　建物構造　  鉄筋コンクリート造二階建の1階（診療所）部分84.67㎡
　　診療科目　  主に内科、歯科　　　　　</t>
  </si>
  <si>
    <t>17年度</t>
  </si>
  <si>
    <t>18年度</t>
  </si>
  <si>
    <t>19年度</t>
  </si>
  <si>
    <t>20年度</t>
  </si>
  <si>
    <t>21年度</t>
  </si>
  <si>
    <t>22年度</t>
  </si>
  <si>
    <t>小児科</t>
  </si>
  <si>
    <t>延人員</t>
  </si>
  <si>
    <t>６〕急患診療センター・急患診療所</t>
  </si>
  <si>
    <r>
      <t>　地域住民の休日・夜間における急病患者の医療を確保するため、昭和49年5月から市立急患診療センター及び福岡・博多・南保健所において、市医師会の協力のもとに休日急患診療事業を開始。
　平成4年4月に、急患診療センターを中央区薬院から早良区百道浜へ移転し、急患診療事業の一層の充実を図った。
　平成9年6月から急患診療センターにおいて、内科・小児科の平日夜間急患診療(19:30～0:00)を開始し、10月からは診療時間を午前7時まで延長し、1年を通じた急患診療体制の確立を図った。
　</t>
    </r>
    <r>
      <rPr>
        <sz val="14"/>
        <rFont val="ＭＳ 明朝"/>
        <family val="1"/>
      </rPr>
      <t>また、歯科急患診療については、市歯科医師会の協力を得て、昭和59年7月から開始している。</t>
    </r>
  </si>
  <si>
    <t>所在地</t>
  </si>
  <si>
    <t>診療日及び時間</t>
  </si>
  <si>
    <t>診療科目</t>
  </si>
  <si>
    <t>急患診療センター</t>
  </si>
  <si>
    <t>（平日、土曜、盆）
  内科、小児科
（日曜・祝日、年末年始）
  内科、小児科、外科、眼科
  産婦人科、耳鼻いんこう科</t>
  </si>
  <si>
    <t>　日曜・祝日     9:00 ～翌朝 8:00</t>
  </si>
  <si>
    <t>東急患診療所</t>
  </si>
  <si>
    <t>東区箱崎2丁目54-27</t>
  </si>
  <si>
    <t>　日曜・祝日     9:00 ～17:00</t>
  </si>
  <si>
    <t>内科、小児科</t>
  </si>
  <si>
    <t>博多急患診療所</t>
  </si>
  <si>
    <t>博多区博多駅前2丁目19-24</t>
  </si>
  <si>
    <t>南急患診療所</t>
  </si>
  <si>
    <t>南区塩原3丁目25-3</t>
  </si>
  <si>
    <t>城南急患診療所</t>
  </si>
  <si>
    <t>城南区鳥飼5丁目2-25</t>
  </si>
  <si>
    <t>西急患診療所</t>
  </si>
  <si>
    <t>西区内浜1丁目4-7</t>
  </si>
  <si>
    <t>歯科急患診療所</t>
  </si>
  <si>
    <t>中央区大名1丁目12-43</t>
  </si>
  <si>
    <t xml:space="preserve">  日曜・祝日        </t>
  </si>
  <si>
    <t>歯科</t>
  </si>
  <si>
    <t xml:space="preserve">　盆･年末年始　     </t>
  </si>
  <si>
    <t>注）盆:8月13日～15日、年末年始:12月31日～1月3日。眼科、耳鼻いんこう科の診療時間:日曜・祝日、年末年始の9時～24時</t>
  </si>
  <si>
    <t>産婦人科</t>
  </si>
  <si>
    <t>耳鼻
咽喉科</t>
  </si>
  <si>
    <t>医科</t>
  </si>
  <si>
    <t>※平成21年度は新型インフルエンザのため、平成21年9月27日から平成22年3月31日まで外科・産婦人科を休診</t>
  </si>
  <si>
    <t>耳鼻咽喉科</t>
  </si>
  <si>
    <t>急患診療センター</t>
  </si>
  <si>
    <t>東診療所</t>
  </si>
  <si>
    <t>博多診療所</t>
  </si>
  <si>
    <t>南診療所</t>
  </si>
  <si>
    <t>城南診療所</t>
  </si>
  <si>
    <t>西診療所</t>
  </si>
  <si>
    <t>歯科診療所</t>
  </si>
  <si>
    <t>平日</t>
  </si>
  <si>
    <t>日・祝日</t>
  </si>
  <si>
    <t>年末年始</t>
  </si>
  <si>
    <t>土</t>
  </si>
  <si>
    <t>盆</t>
  </si>
  <si>
    <t>平成24年度</t>
  </si>
  <si>
    <t>（注）血管外科は平成24年4月より新設（外科より独立）。外科手術件数は暦年（1月～12月）で計上。</t>
  </si>
  <si>
    <t>血管外科</t>
  </si>
  <si>
    <t>救急科</t>
  </si>
  <si>
    <t>血管外科</t>
  </si>
  <si>
    <t>腎臓内科</t>
  </si>
  <si>
    <t>　　　　b"は、(b)から休日及び時間外の外来延患者を除いた数、f*、e*はそれぞれ(f)、(e)からICU・SCU</t>
  </si>
  <si>
    <t>（注2）　外来・入院比率の算定において外来数は休日及び時間外の患者数を除く。</t>
  </si>
  <si>
    <t>　　　　　d'、f'、e'はそれぞれ、(d)、(f)、(e)から自費診療患者等を除いた数を示す。</t>
  </si>
  <si>
    <t>（注1）　平均在院日数の算定には自費診療患者等を除く。（九州厚生局提出用）</t>
  </si>
  <si>
    <t>院内医事統計　　　　</t>
  </si>
  <si>
    <t>出典：市民病院年報アイリス</t>
  </si>
  <si>
    <r>
      <t>(f*-e*)</t>
    </r>
    <r>
      <rPr>
        <sz val="14"/>
        <rFont val="ＭＳ 明朝"/>
        <family val="1"/>
      </rPr>
      <t>×1/年間日数</t>
    </r>
  </si>
  <si>
    <t>ｂ"×1/診療日数</t>
  </si>
  <si>
    <t>(注2)</t>
  </si>
  <si>
    <t>(注1)</t>
  </si>
  <si>
    <t>日数/年</t>
  </si>
  <si>
    <t>平成24年度</t>
  </si>
  <si>
    <t>　市民病院は、昭和6年に伝染病院であった「市立松原病院」を一般病院「市立第一病院」に変更して発足し、昭和37年から41年にかけて全面改築を行ったが施設の老朽化に伴い、名称も「福岡市民病院」と改め、平成元年5月、高度医療機器を備えた総合病院として移転新築した。</t>
  </si>
  <si>
    <t>２〕市民病院</t>
  </si>
  <si>
    <t>　　所在地　　福岡市西区大字能古725－2
　　建築構造　鉄筋コンクリート造平屋建254.09㎡
　　診療科目　内科、小児科
 　　　　　　 歯科（11年度から、週に３回）</t>
  </si>
  <si>
    <t>　能古島は博多湾に浮かぶ面積3.95ｋ㎡、人口733人（平成25年12月末現在）の小島である。
　市内との連絡は、１日23往復の定期船（所要時間約10分：姪浜港から）による。
　診療所の開設は、昭和8年4月に早良郡能古村立診療所として開設され、昭和16年10月、本市との合併により移管された。
　平成10年度に診療所の全面改築を実施し、平成11年度開所。これに伴い、診療業務を済生会福岡総合病院に委託し、平成18年度からは指定管理者制度を導入。平成24年度からは一般社団法人福岡市医師会を指定管理者に指定し、管理運営を委託している。</t>
  </si>
  <si>
    <t>24年度</t>
  </si>
  <si>
    <t>　小呂島は、博多湾から海上約40km、玄界灘に浮かぶ面積0.44k㎡、人口209人（平成25年12月末現在）の小島である。
　市内との連絡は、1日1往復の定期船（所要時間65分：姪浜港から）による。
　診療所は、昭和52年5月に小呂島保健福祉館に開設され、現在は済生会福岡総合病院に診療を委託し、月1回、消防局ヘリコプターにより渡島診療を行っている。
　また、看護師が1名常駐している。</t>
  </si>
  <si>
    <t>　玄界島は博多湾の入口に浮かぶ面積1.14ｋ㎡、人口521人（平成25年12月末現在）の小島である。
　市内との連絡は、１日７往復の定期船（所要時間約35分：博多埠頭から）による。
　診療所は、昭和33年6月に糸島郡北崎村と日赤によって福岡赤十字病院玄界島出張所として開設され、昭和36年4月、本市との合併により移管された。その後昭和47年3月、移転改築し、市内の開業医に委託、平成4年1月から歯科診療を開始した。
　また、診療所の移転整備に伴い、平成8年4月1日から済生会福岡総合病院に診療業務を委託し、常駐医師による診療を開始。平成18年度からは指定管理者制度を導入。平成24年度からは一般社団法人福岡市医師会を指定管理者に指定し、管理運営を委託している。</t>
  </si>
  <si>
    <t xml:space="preserve"> a'</t>
  </si>
  <si>
    <t>a</t>
  </si>
  <si>
    <t>％</t>
  </si>
  <si>
    <t>)</t>
  </si>
  <si>
    <t>×</t>
  </si>
  <si>
    <t>d</t>
  </si>
  <si>
    <t>(</t>
  </si>
  <si>
    <t>ｆ</t>
  </si>
  <si>
    <t>b</t>
  </si>
  <si>
    <t>(d+e)×1/2</t>
  </si>
  <si>
    <t>f'</t>
  </si>
  <si>
    <t>ｃ×ｇ</t>
  </si>
  <si>
    <t>回</t>
  </si>
  <si>
    <t>(d+e)×1/2</t>
  </si>
  <si>
    <t>％</t>
  </si>
  <si>
    <t>100  (g)</t>
  </si>
  <si>
    <t>×</t>
  </si>
  <si>
    <t>ｆ</t>
  </si>
  <si>
    <t xml:space="preserve"> a'</t>
  </si>
  <si>
    <t>a</t>
  </si>
  <si>
    <t>)</t>
  </si>
  <si>
    <t>b</t>
  </si>
  <si>
    <t>(</t>
  </si>
  <si>
    <r>
      <t>(a</t>
    </r>
    <r>
      <rPr>
        <sz val="12"/>
        <rFont val="ＭＳ 明朝"/>
        <family val="1"/>
      </rPr>
      <t>'</t>
    </r>
    <r>
      <rPr>
        <sz val="14"/>
        <rFont val="ＭＳ 明朝"/>
        <family val="1"/>
      </rPr>
      <t>)</t>
    </r>
  </si>
  <si>
    <r>
      <t>平成24</t>
    </r>
    <r>
      <rPr>
        <sz val="14"/>
        <rFont val="ＭＳ 明朝"/>
        <family val="1"/>
      </rPr>
      <t>年度</t>
    </r>
  </si>
  <si>
    <r>
      <t>平成25</t>
    </r>
    <r>
      <rPr>
        <sz val="14"/>
        <rFont val="ＭＳ 明朝"/>
        <family val="1"/>
      </rPr>
      <t>年度</t>
    </r>
  </si>
  <si>
    <t>平成24年度・平成25年度</t>
  </si>
  <si>
    <t>昭和55年9月1日</t>
  </si>
  <si>
    <t>昭和54年4月1日</t>
  </si>
  <si>
    <t>４．年齢別患者数、入院－外来別</t>
  </si>
  <si>
    <t>平成25年度</t>
  </si>
  <si>
    <t>平成24年度</t>
  </si>
  <si>
    <t>平成23年度</t>
  </si>
  <si>
    <t>小　　計</t>
  </si>
  <si>
    <t>成人感染症科</t>
  </si>
  <si>
    <t>小児感染症科</t>
  </si>
  <si>
    <t>リハビリ</t>
  </si>
  <si>
    <t>形成外科</t>
  </si>
  <si>
    <t>ひ尿器科</t>
  </si>
  <si>
    <t>耳鼻いんこう科</t>
  </si>
  <si>
    <t>眼科</t>
  </si>
  <si>
    <t>整形外科</t>
  </si>
  <si>
    <t>小児外科</t>
  </si>
  <si>
    <t>総合診療科</t>
  </si>
  <si>
    <t>小　　計</t>
  </si>
  <si>
    <t>合　　　計</t>
  </si>
  <si>
    <t>平成23年度～平成25年度</t>
  </si>
  <si>
    <t>３．診療科別患者数、入院―外来・年度別</t>
  </si>
  <si>
    <t>１日平均
患者数</t>
  </si>
  <si>
    <t>再来
患者数</t>
  </si>
  <si>
    <t>整形外科</t>
  </si>
  <si>
    <t>小児外科</t>
  </si>
  <si>
    <t>合　　　計</t>
  </si>
  <si>
    <t>２．診療科別患者数、入院―外来別</t>
  </si>
  <si>
    <t>年度</t>
  </si>
  <si>
    <t>-</t>
  </si>
  <si>
    <t>平成</t>
  </si>
  <si>
    <t>７．放射線撮影件数、入院－外来・年度別</t>
  </si>
  <si>
    <t>６．調剤件数、入院－外来・年度別</t>
  </si>
  <si>
    <t>耳鼻咽
喉科</t>
  </si>
  <si>
    <t>泌尿
器科</t>
  </si>
  <si>
    <t>整形
外科</t>
  </si>
  <si>
    <t>形成
外科</t>
  </si>
  <si>
    <t>小児
外科</t>
  </si>
  <si>
    <r>
      <t>平成23年度～平成</t>
    </r>
    <r>
      <rPr>
        <sz val="11"/>
        <rFont val="ＭＳ 明朝"/>
        <family val="1"/>
      </rPr>
      <t>25</t>
    </r>
    <r>
      <rPr>
        <sz val="11"/>
        <rFont val="ＭＳ 明朝"/>
        <family val="1"/>
      </rPr>
      <t>年度</t>
    </r>
  </si>
  <si>
    <t>５．診療科別手術件数、年度別</t>
  </si>
  <si>
    <t>コレラ
要観察</t>
  </si>
  <si>
    <t>平成25年度</t>
  </si>
  <si>
    <t>(2)病類別実患者数</t>
  </si>
  <si>
    <t>入院患者
延数</t>
  </si>
  <si>
    <t>前年度か
らの繰越</t>
  </si>
  <si>
    <t>(1)入院患者数、年度別</t>
  </si>
  <si>
    <t>0.0</t>
  </si>
  <si>
    <t>0.0</t>
  </si>
  <si>
    <r>
      <t>平成23年度～平成</t>
    </r>
    <r>
      <rPr>
        <sz val="11"/>
        <rFont val="ＭＳ 明朝"/>
        <family val="1"/>
      </rPr>
      <t>25</t>
    </r>
    <r>
      <rPr>
        <sz val="11"/>
        <rFont val="ＭＳ 明朝"/>
        <family val="1"/>
      </rPr>
      <t>年度</t>
    </r>
  </si>
  <si>
    <t>８．検査件数、入院―外来・年度別</t>
  </si>
  <si>
    <t xml:space="preserve">        患者を除いた数を示す。</t>
  </si>
  <si>
    <t>　</t>
  </si>
  <si>
    <t>×</t>
  </si>
  <si>
    <t>d</t>
  </si>
  <si>
    <t>(d'+e')×1/2</t>
  </si>
  <si>
    <t>(f'-e')</t>
  </si>
  <si>
    <t>(f-e)</t>
  </si>
  <si>
    <t>平成25年度</t>
  </si>
  <si>
    <t>１．総括</t>
  </si>
  <si>
    <t>－</t>
  </si>
  <si>
    <t>ポータブル撮影</t>
  </si>
  <si>
    <t>６．放射線撮影件数、入院－外来・年度別</t>
  </si>
  <si>
    <t>備考：服薬指導件数は平成23年度8644件、平成24年度9384件、平成25年度8998件　(平成20年11月から院外処方開始）</t>
  </si>
  <si>
    <t xml:space="preserve"> </t>
  </si>
  <si>
    <t>５．調剤件数、入院－外来・年度別</t>
  </si>
  <si>
    <t>外科　　</t>
  </si>
  <si>
    <t>４．診療科別手術件数、年度別</t>
  </si>
  <si>
    <t>平成23～25年度</t>
  </si>
  <si>
    <t>3．診療科別患者数、入院－外来・年度別</t>
  </si>
  <si>
    <t>1日平均患者数</t>
  </si>
  <si>
    <t>　</t>
  </si>
  <si>
    <t>平成25年度</t>
  </si>
  <si>
    <t>２．診療科別患者数、入院－外来別</t>
  </si>
  <si>
    <t xml:space="preserve">   25年度</t>
  </si>
  <si>
    <t xml:space="preserve">   24年度</t>
  </si>
  <si>
    <t xml:space="preserve">   23年度</t>
  </si>
  <si>
    <t xml:space="preserve">   22年度</t>
  </si>
  <si>
    <t xml:space="preserve"> 　10年度</t>
  </si>
  <si>
    <t>歯　科</t>
  </si>
  <si>
    <t>医　科</t>
  </si>
  <si>
    <t>平成5年度～平成25年度</t>
  </si>
  <si>
    <t>外来患者数・往診数、年度別</t>
  </si>
  <si>
    <t>限界濾過(ECOM)</t>
  </si>
  <si>
    <t>生　理</t>
  </si>
  <si>
    <t>細　菌</t>
  </si>
  <si>
    <t>血　液</t>
  </si>
  <si>
    <t>生　化　学</t>
  </si>
  <si>
    <t>一　般</t>
  </si>
  <si>
    <t>総　数</t>
  </si>
  <si>
    <t>細　菌</t>
  </si>
  <si>
    <t>血　液</t>
  </si>
  <si>
    <t>生　化　学</t>
  </si>
  <si>
    <t>一　般</t>
  </si>
  <si>
    <t>平成23～25年度</t>
  </si>
  <si>
    <t>７．検査件数、入院－外来・年度別</t>
  </si>
  <si>
    <t>２．看護状況（常駐看護師取扱件数）</t>
  </si>
  <si>
    <t>25年度</t>
  </si>
  <si>
    <t>24年度</t>
  </si>
  <si>
    <t>23年度</t>
  </si>
  <si>
    <t>１．外来患者数、年度別</t>
  </si>
  <si>
    <t>歯 科</t>
  </si>
  <si>
    <t>医 科</t>
  </si>
  <si>
    <t>※平日：月～金、年末年始：12/31～1/3、盆：8/13～8/15</t>
  </si>
  <si>
    <t>３．診療機関別診療件数</t>
  </si>
  <si>
    <t>　　25年度</t>
  </si>
  <si>
    <t>　　24年度</t>
  </si>
  <si>
    <t>　　23年度</t>
  </si>
  <si>
    <t>　　22年度</t>
  </si>
  <si>
    <t>　　21年度</t>
  </si>
  <si>
    <t>　　20年度</t>
  </si>
  <si>
    <t>　　19年度</t>
  </si>
  <si>
    <t xml:space="preserve">    18年度</t>
  </si>
  <si>
    <t xml:space="preserve">    17年度</t>
  </si>
  <si>
    <t xml:space="preserve"> 平成16年度</t>
  </si>
  <si>
    <t>平成16年度～平成25年度</t>
  </si>
  <si>
    <t>２．診療科別診療件数、年度別</t>
  </si>
  <si>
    <t xml:space="preserve">    </t>
  </si>
  <si>
    <t xml:space="preserve">   9:00 ～17:00</t>
  </si>
  <si>
    <t>　年末年始       9:00 ～24:00</t>
  </si>
  <si>
    <t>西区保健福祉センター内</t>
  </si>
  <si>
    <t>城南区保健福祉センター内</t>
  </si>
  <si>
    <t>南区保健福祉センター内</t>
  </si>
  <si>
    <t>博多区保健福祉センター内</t>
  </si>
  <si>
    <t>東区保健福祉センター内</t>
  </si>
  <si>
    <t>　年末年始       9:00 ～翌朝 8:00</t>
  </si>
  <si>
    <t>　土曜・ 盆      19:00～翌朝 8:00</t>
  </si>
  <si>
    <t>　平日（月～金） 19:30～翌朝 7:00</t>
  </si>
  <si>
    <t>早良区百道浜1丁目6-9</t>
  </si>
  <si>
    <t>名 称</t>
  </si>
  <si>
    <t>１．診療機関・診療時間及び診療科目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</si>
</sst>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0.0\)"/>
    <numFmt numFmtId="180" formatCode="_ * #,##0.0_ ;_ * \-#,##0.0_ ;_ * &quot;-&quot;?_ ;_ @_ "/>
    <numFmt numFmtId="181" formatCode="#,##0.00_);[Red]\(#,##0.00\)"/>
    <numFmt numFmtId="182" formatCode="#,##0.0;[Red]\-#,##0.0"/>
    <numFmt numFmtId="183" formatCode="#,##0_);\(#,##0\)"/>
    <numFmt numFmtId="184" formatCode="0_);\(0\)"/>
  </numFmts>
  <fonts count="52">
    <font>
      <sz val="14"/>
      <name val="ＭＳ 明朝"/>
      <family val="1"/>
    </font>
    <font>
      <sz val="11"/>
      <name val="ＭＳ Ｐゴシック"/>
      <family val="3"/>
    </font>
    <font>
      <sz val="7"/>
      <name val="ＭＳ 明朝"/>
      <family val="1"/>
    </font>
    <font>
      <b/>
      <sz val="14"/>
      <name val="ＭＳ 明朝"/>
      <family val="1"/>
    </font>
    <font>
      <sz val="24"/>
      <name val="ＭＳ 明朝"/>
      <family val="1"/>
    </font>
    <font>
      <sz val="12"/>
      <name val="ＭＳ 明朝"/>
      <family val="1"/>
    </font>
    <font>
      <sz val="11"/>
      <name val="ＭＳ 明朝"/>
      <family val="1"/>
    </font>
    <font>
      <b/>
      <sz val="16"/>
      <name val="ＭＳ 明朝"/>
      <family val="1"/>
    </font>
    <font>
      <b/>
      <sz val="22"/>
      <name val="ＭＳ 明朝"/>
      <family val="1"/>
    </font>
    <font>
      <b/>
      <sz val="18"/>
      <name val="ＭＳ 明朝"/>
      <family val="1"/>
    </font>
    <font>
      <b/>
      <sz val="12"/>
      <name val="ＭＳ 明朝"/>
      <family val="1"/>
    </font>
    <font>
      <b/>
      <sz val="14"/>
      <color indexed="12"/>
      <name val="HG創英角ｺﾞｼｯｸUB"/>
      <family val="3"/>
    </font>
    <font>
      <sz val="10"/>
      <name val="ＭＳ 明朝"/>
      <family val="1"/>
    </font>
    <font>
      <b/>
      <sz val="10"/>
      <name val="ＭＳ 明朝"/>
      <family val="1"/>
    </font>
    <font>
      <sz val="9"/>
      <name val="ＭＳ 明朝"/>
      <family val="1"/>
    </font>
    <font>
      <b/>
      <sz val="11"/>
      <name val="ＭＳ 明朝"/>
      <family val="1"/>
    </font>
    <font>
      <sz val="13"/>
      <name val="ＭＳ 明朝"/>
      <family val="1"/>
    </font>
    <font>
      <b/>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style="thin"/>
      <top style="thin"/>
      <bottom style="thin"/>
    </border>
    <border>
      <left style="thin"/>
      <right style="medium"/>
      <top>
        <color indexed="63"/>
      </top>
      <bottom style="thin"/>
    </border>
    <border>
      <left style="thin"/>
      <right>
        <color indexed="63"/>
      </right>
      <top>
        <color indexed="63"/>
      </top>
      <bottom style="medium"/>
    </border>
    <border>
      <left style="thin"/>
      <right style="medium"/>
      <top style="medium"/>
      <bottom style="thin"/>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style="thin"/>
      <top>
        <color indexed="63"/>
      </top>
      <bottom>
        <color indexed="63"/>
      </bottom>
    </border>
    <border>
      <left style="medium"/>
      <right style="thin"/>
      <top style="thin"/>
      <bottom>
        <color indexed="63"/>
      </bottom>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medium"/>
      <top style="thin"/>
      <bottom style="thin"/>
    </border>
    <border>
      <left style="medium"/>
      <right style="thin"/>
      <top>
        <color indexed="63"/>
      </top>
      <bottom style="thin"/>
    </border>
    <border>
      <left style="medium"/>
      <right style="thin"/>
      <top>
        <color indexed="63"/>
      </top>
      <bottom style="medium"/>
    </border>
    <border>
      <left style="thin"/>
      <right style="thin"/>
      <top style="medium"/>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1" fillId="0" borderId="0">
      <alignment/>
      <protection/>
    </xf>
    <xf numFmtId="0" fontId="51" fillId="32" borderId="0" applyNumberFormat="0" applyBorder="0" applyAlignment="0" applyProtection="0"/>
  </cellStyleXfs>
  <cellXfs count="976">
    <xf numFmtId="0" fontId="0" fillId="0" borderId="0" xfId="0" applyAlignment="1">
      <alignment/>
    </xf>
    <xf numFmtId="0" fontId="0" fillId="0" borderId="0" xfId="0" applyAlignment="1">
      <alignment vertical="center"/>
    </xf>
    <xf numFmtId="0" fontId="5" fillId="0" borderId="0" xfId="0" applyFont="1" applyBorder="1" applyAlignment="1" applyProtection="1">
      <alignment horizontal="left" vertical="top"/>
      <protection/>
    </xf>
    <xf numFmtId="0" fontId="3" fillId="0" borderId="0" xfId="0" applyFont="1" applyBorder="1" applyAlignment="1" applyProtection="1">
      <alignment horizontal="left"/>
      <protection/>
    </xf>
    <xf numFmtId="0" fontId="7" fillId="0" borderId="0" xfId="0" applyFont="1" applyAlignment="1">
      <alignment horizontal="center"/>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vertical="center"/>
      <protection/>
    </xf>
    <xf numFmtId="0" fontId="5" fillId="0" borderId="0" xfId="0" applyFont="1" applyBorder="1" applyAlignment="1" applyProtection="1">
      <alignment horizontal="right" vertical="center"/>
      <protection/>
    </xf>
    <xf numFmtId="0" fontId="0" fillId="0" borderId="10" xfId="0" applyFont="1" applyBorder="1" applyAlignment="1" applyProtection="1">
      <alignment horizontal="distributed" vertical="center"/>
      <protection/>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37" fontId="0" fillId="0" borderId="12" xfId="0" applyNumberFormat="1" applyFont="1" applyBorder="1" applyAlignment="1" applyProtection="1">
      <alignment horizontal="distributed" vertical="center"/>
      <protection/>
    </xf>
    <xf numFmtId="0" fontId="0" fillId="0" borderId="13" xfId="0" applyFont="1" applyBorder="1" applyAlignment="1" applyProtection="1">
      <alignment horizontal="center"/>
      <protection/>
    </xf>
    <xf numFmtId="0" fontId="0" fillId="0" borderId="13" xfId="0" applyFont="1" applyBorder="1" applyAlignment="1" applyProtection="1">
      <alignment horizontal="left"/>
      <protection/>
    </xf>
    <xf numFmtId="0" fontId="0" fillId="0" borderId="13" xfId="0" applyFont="1" applyBorder="1" applyAlignment="1">
      <alignment/>
    </xf>
    <xf numFmtId="0" fontId="0" fillId="0" borderId="14" xfId="0" applyFont="1" applyBorder="1" applyAlignment="1">
      <alignment/>
    </xf>
    <xf numFmtId="37" fontId="0" fillId="0" borderId="13" xfId="0" applyNumberFormat="1"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horizontal="left" vertical="center"/>
      <protection/>
    </xf>
    <xf numFmtId="0" fontId="0" fillId="0" borderId="0" xfId="0" applyFont="1" applyBorder="1" applyAlignment="1">
      <alignment horizontal="center"/>
    </xf>
    <xf numFmtId="0" fontId="0" fillId="0" borderId="15" xfId="0" applyFont="1" applyBorder="1" applyAlignment="1">
      <alignment/>
    </xf>
    <xf numFmtId="0" fontId="0" fillId="0" borderId="16" xfId="0" applyFont="1" applyBorder="1" applyAlignment="1">
      <alignment horizontal="center" vertical="center"/>
    </xf>
    <xf numFmtId="0" fontId="0" fillId="0" borderId="16" xfId="0" applyFont="1" applyBorder="1" applyAlignment="1">
      <alignment/>
    </xf>
    <xf numFmtId="0" fontId="0" fillId="0" borderId="17" xfId="0" applyFont="1" applyBorder="1" applyAlignment="1">
      <alignment horizontal="center" vertical="center"/>
    </xf>
    <xf numFmtId="0" fontId="0" fillId="0" borderId="18" xfId="0" applyFont="1" applyBorder="1" applyAlignment="1">
      <alignment/>
    </xf>
    <xf numFmtId="176" fontId="0" fillId="0" borderId="13" xfId="0" applyNumberFormat="1" applyFont="1" applyBorder="1" applyAlignment="1" applyProtection="1">
      <alignment horizontal="left" vertical="center"/>
      <protection/>
    </xf>
    <xf numFmtId="37" fontId="0" fillId="0" borderId="0" xfId="0" applyNumberFormat="1" applyFont="1" applyBorder="1" applyAlignment="1" applyProtection="1">
      <alignment horizontal="left" vertical="center"/>
      <protection/>
    </xf>
    <xf numFmtId="0" fontId="0" fillId="0" borderId="16" xfId="0" applyFont="1" applyBorder="1" applyAlignment="1" applyProtection="1">
      <alignment horizontal="center"/>
      <protection/>
    </xf>
    <xf numFmtId="0" fontId="0" fillId="0" borderId="0" xfId="0" applyFont="1" applyBorder="1" applyAlignment="1">
      <alignment horizontal="center" vertical="center"/>
    </xf>
    <xf numFmtId="37" fontId="0"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lignment/>
    </xf>
    <xf numFmtId="0" fontId="0" fillId="0" borderId="16" xfId="0" applyFont="1" applyFill="1" applyBorder="1" applyAlignment="1" applyProtection="1">
      <alignment horizontal="center"/>
      <protection/>
    </xf>
    <xf numFmtId="0" fontId="0" fillId="0" borderId="15" xfId="0" applyFont="1" applyFill="1" applyBorder="1" applyAlignment="1">
      <alignment/>
    </xf>
    <xf numFmtId="0" fontId="0" fillId="0" borderId="0" xfId="0" applyFont="1" applyFill="1" applyBorder="1" applyAlignment="1" applyProtection="1">
      <alignment horizontal="center"/>
      <protection/>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9" xfId="0" applyFont="1" applyFill="1" applyBorder="1" applyAlignment="1">
      <alignment/>
    </xf>
    <xf numFmtId="177" fontId="0" fillId="0" borderId="0" xfId="0" applyNumberFormat="1" applyFont="1" applyBorder="1" applyAlignment="1" applyProtection="1">
      <alignment/>
      <protection/>
    </xf>
    <xf numFmtId="177" fontId="0" fillId="0" borderId="0" xfId="0" applyNumberFormat="1" applyFont="1" applyBorder="1" applyAlignment="1" applyProtection="1">
      <alignment horizontal="right"/>
      <protection/>
    </xf>
    <xf numFmtId="37" fontId="0" fillId="0" borderId="20" xfId="0" applyNumberFormat="1" applyFont="1" applyBorder="1" applyAlignment="1" applyProtection="1">
      <alignment horizontal="left"/>
      <protection/>
    </xf>
    <xf numFmtId="176" fontId="0" fillId="0" borderId="21" xfId="0" applyNumberFormat="1" applyFont="1" applyBorder="1" applyAlignment="1" applyProtection="1">
      <alignment horizontal="left"/>
      <protection/>
    </xf>
    <xf numFmtId="176" fontId="0" fillId="0" borderId="22" xfId="0" applyNumberFormat="1" applyFont="1" applyBorder="1" applyAlignment="1" applyProtection="1">
      <alignment horizontal="left"/>
      <protection/>
    </xf>
    <xf numFmtId="176" fontId="0" fillId="0" borderId="20" xfId="0" applyNumberFormat="1" applyFont="1" applyBorder="1" applyAlignment="1" applyProtection="1">
      <alignment horizontal="left"/>
      <protection/>
    </xf>
    <xf numFmtId="37" fontId="0" fillId="0" borderId="21" xfId="0" applyNumberFormat="1" applyFont="1" applyBorder="1" applyAlignment="1" applyProtection="1">
      <alignment horizontal="left"/>
      <protection/>
    </xf>
    <xf numFmtId="37" fontId="0" fillId="0" borderId="21" xfId="0" applyNumberFormat="1" applyFont="1" applyBorder="1" applyAlignment="1" applyProtection="1">
      <alignment/>
      <protection/>
    </xf>
    <xf numFmtId="37" fontId="0" fillId="0" borderId="23" xfId="0" applyNumberFormat="1" applyFont="1" applyBorder="1" applyAlignment="1" applyProtection="1">
      <alignment horizontal="left"/>
      <protection/>
    </xf>
    <xf numFmtId="0" fontId="7" fillId="0" borderId="0" xfId="0" applyFont="1" applyBorder="1" applyAlignment="1" applyProtection="1">
      <alignment horizontal="left"/>
      <protection/>
    </xf>
    <xf numFmtId="0" fontId="6" fillId="0" borderId="0" xfId="0" applyFont="1" applyBorder="1" applyAlignment="1" applyProtection="1">
      <alignment horizontal="right"/>
      <protection/>
    </xf>
    <xf numFmtId="0" fontId="6" fillId="0" borderId="24" xfId="0" applyFont="1" applyBorder="1" applyAlignment="1" applyProtection="1">
      <alignment horizontal="right"/>
      <protection/>
    </xf>
    <xf numFmtId="0" fontId="6" fillId="0" borderId="11" xfId="0" applyFont="1" applyBorder="1" applyAlignment="1" applyProtection="1">
      <alignment horizontal="right"/>
      <protection/>
    </xf>
    <xf numFmtId="0" fontId="0" fillId="0" borderId="0" xfId="0" applyBorder="1" applyAlignment="1">
      <alignment/>
    </xf>
    <xf numFmtId="0" fontId="6" fillId="0" borderId="0" xfId="0" applyFont="1" applyBorder="1" applyAlignment="1" applyProtection="1">
      <alignment/>
      <protection/>
    </xf>
    <xf numFmtId="0" fontId="5" fillId="0" borderId="25" xfId="0" applyFont="1" applyBorder="1" applyAlignment="1" applyProtection="1">
      <alignment horizontal="center" vertical="distributed" textRotation="255"/>
      <protection/>
    </xf>
    <xf numFmtId="0" fontId="6" fillId="0" borderId="25" xfId="0" applyFont="1" applyBorder="1" applyAlignment="1" applyProtection="1">
      <alignment horizontal="center" vertical="distributed" textRotation="255"/>
      <protection/>
    </xf>
    <xf numFmtId="0" fontId="6" fillId="0" borderId="25" xfId="0" applyFont="1" applyBorder="1" applyAlignment="1" applyProtection="1">
      <alignment horizontal="center" vertical="distributed" textRotation="255" wrapText="1"/>
      <protection/>
    </xf>
    <xf numFmtId="0" fontId="5" fillId="0" borderId="25" xfId="0" applyFont="1" applyBorder="1" applyAlignment="1" applyProtection="1">
      <alignment horizontal="center" vertical="distributed" textRotation="255" wrapText="1"/>
      <protection/>
    </xf>
    <xf numFmtId="0" fontId="5" fillId="0" borderId="26" xfId="0" applyFont="1" applyBorder="1" applyAlignment="1" applyProtection="1">
      <alignment horizontal="center" vertical="distributed" textRotation="255"/>
      <protection/>
    </xf>
    <xf numFmtId="0" fontId="5" fillId="0" borderId="26" xfId="0" applyFont="1" applyBorder="1" applyAlignment="1" applyProtection="1">
      <alignment horizontal="center" vertical="distributed" textRotation="255" wrapText="1"/>
      <protection/>
    </xf>
    <xf numFmtId="0" fontId="6" fillId="0" borderId="27" xfId="0" applyFont="1" applyBorder="1" applyAlignment="1" applyProtection="1">
      <alignment horizontal="center" vertical="distributed" textRotation="255" wrapText="1"/>
      <protection/>
    </xf>
    <xf numFmtId="37" fontId="5" fillId="0" borderId="25" xfId="0" applyNumberFormat="1" applyFont="1" applyFill="1" applyBorder="1" applyAlignment="1" applyProtection="1">
      <alignment horizontal="distributed" vertical="center"/>
      <protection/>
    </xf>
    <xf numFmtId="37" fontId="10" fillId="0" borderId="12" xfId="0" applyNumberFormat="1" applyFont="1" applyFill="1" applyBorder="1" applyAlignment="1" applyProtection="1">
      <alignment horizontal="right"/>
      <protection/>
    </xf>
    <xf numFmtId="37" fontId="5" fillId="0" borderId="13" xfId="0" applyNumberFormat="1" applyFont="1" applyFill="1" applyBorder="1" applyAlignment="1" applyProtection="1">
      <alignment horizontal="right"/>
      <protection/>
    </xf>
    <xf numFmtId="41" fontId="5" fillId="0" borderId="13" xfId="0" applyNumberFormat="1" applyFont="1" applyFill="1" applyBorder="1" applyAlignment="1" applyProtection="1">
      <alignment vertical="center"/>
      <protection/>
    </xf>
    <xf numFmtId="41" fontId="5" fillId="0" borderId="0" xfId="0" applyNumberFormat="1" applyFont="1" applyFill="1" applyBorder="1" applyAlignment="1" applyProtection="1">
      <alignment vertical="center"/>
      <protection/>
    </xf>
    <xf numFmtId="37" fontId="5" fillId="0" borderId="20" xfId="0" applyNumberFormat="1" applyFont="1" applyFill="1" applyBorder="1" applyAlignment="1" applyProtection="1">
      <alignment horizontal="right"/>
      <protection/>
    </xf>
    <xf numFmtId="37" fontId="0" fillId="0" borderId="0" xfId="0" applyNumberFormat="1" applyBorder="1" applyAlignment="1" applyProtection="1">
      <alignment/>
      <protection/>
    </xf>
    <xf numFmtId="37" fontId="10" fillId="0" borderId="10"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37" fontId="5" fillId="0" borderId="21" xfId="0" applyNumberFormat="1" applyFont="1" applyFill="1" applyBorder="1" applyAlignment="1" applyProtection="1">
      <alignment horizontal="right"/>
      <protection/>
    </xf>
    <xf numFmtId="37" fontId="0" fillId="0" borderId="0" xfId="0" applyNumberFormat="1" applyFill="1" applyBorder="1" applyAlignment="1" applyProtection="1">
      <alignment/>
      <protection/>
    </xf>
    <xf numFmtId="0" fontId="0" fillId="0" borderId="0" xfId="0" applyFill="1" applyBorder="1" applyAlignment="1">
      <alignment/>
    </xf>
    <xf numFmtId="0" fontId="0" fillId="0" borderId="0" xfId="0" applyFill="1" applyAlignment="1">
      <alignment/>
    </xf>
    <xf numFmtId="177" fontId="6" fillId="0" borderId="25" xfId="0" applyNumberFormat="1" applyFont="1" applyFill="1" applyBorder="1" applyAlignment="1" applyProtection="1">
      <alignment horizontal="distributed" vertical="center" wrapText="1"/>
      <protection/>
    </xf>
    <xf numFmtId="177" fontId="10" fillId="0" borderId="25" xfId="0" applyNumberFormat="1" applyFont="1" applyFill="1" applyBorder="1" applyAlignment="1" applyProtection="1">
      <alignment horizontal="right" vertical="center"/>
      <protection/>
    </xf>
    <xf numFmtId="177" fontId="5" fillId="0" borderId="16" xfId="0" applyNumberFormat="1" applyFont="1" applyFill="1" applyBorder="1" applyAlignment="1" applyProtection="1">
      <alignment horizontal="right" vertical="center"/>
      <protection/>
    </xf>
    <xf numFmtId="41" fontId="5" fillId="0" borderId="16" xfId="0" applyNumberFormat="1" applyFont="1" applyFill="1" applyBorder="1" applyAlignment="1" applyProtection="1">
      <alignment vertical="center"/>
      <protection/>
    </xf>
    <xf numFmtId="177" fontId="5" fillId="0" borderId="22" xfId="0" applyNumberFormat="1" applyFont="1" applyFill="1" applyBorder="1" applyAlignment="1" applyProtection="1">
      <alignment vertical="center"/>
      <protection/>
    </xf>
    <xf numFmtId="177" fontId="0" fillId="0" borderId="0" xfId="0" applyNumberFormat="1" applyFont="1" applyBorder="1" applyAlignment="1" applyProtection="1">
      <alignment/>
      <protection/>
    </xf>
    <xf numFmtId="177" fontId="0" fillId="0" borderId="0" xfId="0" applyNumberFormat="1" applyBorder="1" applyAlignment="1" applyProtection="1">
      <alignment/>
      <protection/>
    </xf>
    <xf numFmtId="37" fontId="5" fillId="0" borderId="25" xfId="0" applyNumberFormat="1" applyFont="1" applyFill="1" applyBorder="1" applyAlignment="1" applyProtection="1">
      <alignment horizontal="distributed" vertical="center" wrapText="1"/>
      <protection/>
    </xf>
    <xf numFmtId="37" fontId="5" fillId="0" borderId="20" xfId="0" applyNumberFormat="1" applyFont="1" applyFill="1" applyBorder="1" applyAlignment="1" applyProtection="1">
      <alignment/>
      <protection/>
    </xf>
    <xf numFmtId="37" fontId="0" fillId="0" borderId="0" xfId="0" applyNumberFormat="1" applyFont="1" applyBorder="1" applyAlignment="1" applyProtection="1">
      <alignment/>
      <protection/>
    </xf>
    <xf numFmtId="37" fontId="5" fillId="0" borderId="26" xfId="0" applyNumberFormat="1" applyFont="1" applyFill="1" applyBorder="1" applyAlignment="1" applyProtection="1">
      <alignment horizontal="distributed" vertical="center" wrapText="1"/>
      <protection/>
    </xf>
    <xf numFmtId="37" fontId="10" fillId="0" borderId="0" xfId="0" applyNumberFormat="1" applyFont="1" applyFill="1" applyBorder="1" applyAlignment="1" applyProtection="1">
      <alignment horizontal="right"/>
      <protection/>
    </xf>
    <xf numFmtId="37" fontId="6" fillId="0" borderId="25" xfId="0" applyNumberFormat="1" applyFont="1" applyFill="1" applyBorder="1" applyAlignment="1" applyProtection="1">
      <alignment horizontal="distributed" vertical="center" wrapText="1"/>
      <protection/>
    </xf>
    <xf numFmtId="177" fontId="6" fillId="0" borderId="28" xfId="0" applyNumberFormat="1" applyFont="1" applyFill="1" applyBorder="1" applyAlignment="1" applyProtection="1">
      <alignment horizontal="distributed" vertical="center" wrapText="1"/>
      <protection/>
    </xf>
    <xf numFmtId="177" fontId="10" fillId="0" borderId="28" xfId="0" applyNumberFormat="1" applyFont="1" applyFill="1" applyBorder="1" applyAlignment="1" applyProtection="1">
      <alignment horizontal="right" vertical="center"/>
      <protection/>
    </xf>
    <xf numFmtId="177" fontId="5" fillId="0" borderId="11" xfId="0" applyNumberFormat="1" applyFont="1" applyFill="1" applyBorder="1" applyAlignment="1" applyProtection="1">
      <alignment horizontal="right" vertical="center"/>
      <protection/>
    </xf>
    <xf numFmtId="41" fontId="5" fillId="0" borderId="11" xfId="0" applyNumberFormat="1" applyFont="1" applyFill="1" applyBorder="1" applyAlignment="1" applyProtection="1">
      <alignment vertical="center"/>
      <protection/>
    </xf>
    <xf numFmtId="177" fontId="5" fillId="0" borderId="23" xfId="0" applyNumberFormat="1" applyFont="1" applyFill="1" applyBorder="1" applyAlignment="1" applyProtection="1">
      <alignment vertical="center"/>
      <protection/>
    </xf>
    <xf numFmtId="177" fontId="0" fillId="0" borderId="0" xfId="0" applyNumberFormat="1" applyFont="1" applyBorder="1" applyAlignment="1" applyProtection="1">
      <alignment vertical="center"/>
      <protection/>
    </xf>
    <xf numFmtId="0" fontId="0" fillId="0" borderId="0" xfId="0" applyBorder="1" applyAlignment="1">
      <alignment vertical="center"/>
    </xf>
    <xf numFmtId="0" fontId="0" fillId="0" borderId="24" xfId="0" applyFont="1" applyFill="1" applyBorder="1" applyAlignment="1">
      <alignment/>
    </xf>
    <xf numFmtId="37" fontId="6" fillId="0" borderId="0" xfId="0" applyNumberFormat="1" applyFont="1" applyFill="1" applyBorder="1" applyAlignment="1" applyProtection="1">
      <alignment/>
      <protection/>
    </xf>
    <xf numFmtId="37" fontId="6" fillId="0" borderId="0" xfId="0" applyNumberFormat="1" applyFont="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5" fillId="0" borderId="29" xfId="0" applyFont="1" applyFill="1" applyBorder="1" applyAlignment="1" applyProtection="1">
      <alignment/>
      <protection/>
    </xf>
    <xf numFmtId="0" fontId="5" fillId="0" borderId="0" xfId="0" applyFont="1" applyBorder="1" applyAlignment="1" applyProtection="1">
      <alignment/>
      <protection/>
    </xf>
    <xf numFmtId="0" fontId="5" fillId="0" borderId="25" xfId="0" applyFont="1" applyFill="1" applyBorder="1" applyAlignment="1" applyProtection="1">
      <alignment horizontal="center" vertical="distributed" textRotation="255" wrapText="1"/>
      <protection/>
    </xf>
    <xf numFmtId="0" fontId="6" fillId="0" borderId="25" xfId="0" applyFont="1" applyFill="1" applyBorder="1" applyAlignment="1" applyProtection="1">
      <alignment horizontal="center" vertical="distributed" textRotation="255"/>
      <protection/>
    </xf>
    <xf numFmtId="0" fontId="5" fillId="0" borderId="25" xfId="0" applyFont="1" applyFill="1" applyBorder="1" applyAlignment="1" applyProtection="1">
      <alignment horizontal="center" vertical="distributed" textRotation="255"/>
      <protection/>
    </xf>
    <xf numFmtId="0" fontId="6" fillId="0" borderId="25" xfId="0" applyFont="1" applyFill="1" applyBorder="1" applyAlignment="1" applyProtection="1">
      <alignment horizontal="center" vertical="distributed" textRotation="255" wrapText="1"/>
      <protection/>
    </xf>
    <xf numFmtId="0" fontId="5" fillId="0" borderId="26" xfId="0" applyFont="1" applyFill="1" applyBorder="1" applyAlignment="1" applyProtection="1">
      <alignment horizontal="center" vertical="distributed" textRotation="255"/>
      <protection/>
    </xf>
    <xf numFmtId="0" fontId="5" fillId="0" borderId="26" xfId="0" applyFont="1" applyFill="1" applyBorder="1" applyAlignment="1" applyProtection="1">
      <alignment horizontal="center" vertical="distributed" textRotation="255" wrapText="1"/>
      <protection/>
    </xf>
    <xf numFmtId="0" fontId="6" fillId="0" borderId="27" xfId="0" applyFont="1" applyFill="1" applyBorder="1" applyAlignment="1" applyProtection="1">
      <alignment horizontal="center" vertical="distributed" textRotation="255" wrapText="1"/>
      <protection/>
    </xf>
    <xf numFmtId="37" fontId="5" fillId="0" borderId="30" xfId="0" applyNumberFormat="1" applyFont="1" applyFill="1" applyBorder="1" applyAlignment="1" applyProtection="1">
      <alignment horizontal="center" vertical="center"/>
      <protection/>
    </xf>
    <xf numFmtId="37" fontId="5" fillId="0" borderId="1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right"/>
      <protection/>
    </xf>
    <xf numFmtId="0" fontId="5" fillId="0" borderId="21" xfId="0" applyNumberFormat="1" applyFont="1" applyFill="1" applyBorder="1" applyAlignment="1" applyProtection="1">
      <alignment/>
      <protection/>
    </xf>
    <xf numFmtId="37" fontId="5" fillId="0" borderId="25" xfId="0" applyNumberFormat="1" applyFont="1" applyFill="1" applyBorder="1" applyAlignment="1" applyProtection="1">
      <alignment horizontal="right"/>
      <protection/>
    </xf>
    <xf numFmtId="37" fontId="5" fillId="0" borderId="16" xfId="0" applyNumberFormat="1" applyFont="1" applyFill="1" applyBorder="1" applyAlignment="1" applyProtection="1">
      <alignment horizontal="right"/>
      <protection/>
    </xf>
    <xf numFmtId="37" fontId="5" fillId="0" borderId="22" xfId="0" applyNumberFormat="1" applyFont="1" applyFill="1" applyBorder="1" applyAlignment="1" applyProtection="1">
      <alignment horizontal="right"/>
      <protection/>
    </xf>
    <xf numFmtId="37" fontId="5" fillId="0" borderId="31" xfId="0" applyNumberFormat="1" applyFont="1" applyFill="1" applyBorder="1" applyAlignment="1" applyProtection="1">
      <alignment horizontal="center" vertical="center"/>
      <protection/>
    </xf>
    <xf numFmtId="37" fontId="5" fillId="0" borderId="28" xfId="0" applyNumberFormat="1" applyFont="1" applyFill="1" applyBorder="1" applyAlignment="1" applyProtection="1">
      <alignment horizontal="right"/>
      <protection/>
    </xf>
    <xf numFmtId="37" fontId="5" fillId="0" borderId="11" xfId="0" applyNumberFormat="1" applyFont="1" applyFill="1" applyBorder="1" applyAlignment="1" applyProtection="1">
      <alignment horizontal="right"/>
      <protection/>
    </xf>
    <xf numFmtId="37" fontId="5" fillId="0" borderId="23" xfId="0" applyNumberFormat="1" applyFont="1" applyFill="1" applyBorder="1" applyAlignment="1" applyProtection="1">
      <alignment horizontal="right"/>
      <protection/>
    </xf>
    <xf numFmtId="37" fontId="5" fillId="0" borderId="10" xfId="0" applyNumberFormat="1" applyFont="1" applyFill="1" applyBorder="1" applyAlignment="1" applyProtection="1">
      <alignment vertical="center"/>
      <protection/>
    </xf>
    <xf numFmtId="0" fontId="5" fillId="0" borderId="0" xfId="0" applyFont="1" applyFill="1" applyBorder="1" applyAlignment="1">
      <alignment vertical="center"/>
    </xf>
    <xf numFmtId="177"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vertical="center"/>
      <protection/>
    </xf>
    <xf numFmtId="0" fontId="0" fillId="0" borderId="0" xfId="0" applyFont="1" applyFill="1" applyAlignment="1">
      <alignment/>
    </xf>
    <xf numFmtId="0" fontId="0" fillId="0" borderId="11" xfId="0" applyBorder="1" applyAlignment="1">
      <alignment/>
    </xf>
    <xf numFmtId="0" fontId="5" fillId="0" borderId="14" xfId="0" applyFont="1" applyFill="1" applyBorder="1" applyAlignment="1" applyProtection="1">
      <alignment horizontal="center" textRotation="255" shrinkToFit="1"/>
      <protection/>
    </xf>
    <xf numFmtId="0" fontId="0" fillId="0" borderId="32" xfId="0" applyFill="1" applyBorder="1" applyAlignment="1" applyProtection="1">
      <alignment horizontal="distributed" indent="1"/>
      <protection/>
    </xf>
    <xf numFmtId="0" fontId="5" fillId="0" borderId="15" xfId="0" applyFont="1" applyFill="1" applyBorder="1" applyAlignment="1" applyProtection="1">
      <alignment horizontal="center" vertical="center" shrinkToFit="1"/>
      <protection/>
    </xf>
    <xf numFmtId="0" fontId="0" fillId="0" borderId="33" xfId="0" applyFill="1" applyBorder="1" applyAlignment="1" applyProtection="1">
      <alignment horizontal="left"/>
      <protection/>
    </xf>
    <xf numFmtId="0" fontId="5" fillId="0" borderId="18" xfId="0" applyFont="1" applyFill="1" applyBorder="1" applyAlignment="1" applyProtection="1">
      <alignment horizontal="center" vertical="top" textRotation="255" shrinkToFit="1"/>
      <protection/>
    </xf>
    <xf numFmtId="0" fontId="0" fillId="0" borderId="30" xfId="0" applyFill="1" applyBorder="1" applyAlignment="1" applyProtection="1">
      <alignment horizontal="distributed" vertical="top" indent="1"/>
      <protection/>
    </xf>
    <xf numFmtId="0" fontId="5" fillId="0" borderId="15" xfId="0" applyFont="1" applyFill="1" applyBorder="1" applyAlignment="1" applyProtection="1">
      <alignment horizontal="center" textRotation="255" shrinkToFit="1"/>
      <protection/>
    </xf>
    <xf numFmtId="0" fontId="5" fillId="0" borderId="15" xfId="0" applyFont="1" applyFill="1" applyBorder="1" applyAlignment="1" applyProtection="1">
      <alignment horizontal="center" vertical="top" textRotation="255" shrinkToFit="1"/>
      <protection/>
    </xf>
    <xf numFmtId="0" fontId="0" fillId="0" borderId="33" xfId="0" applyFill="1" applyBorder="1" applyAlignment="1" applyProtection="1">
      <alignment horizontal="distributed" vertical="top" indent="1"/>
      <protection/>
    </xf>
    <xf numFmtId="0" fontId="5" fillId="0" borderId="19" xfId="0" applyFont="1" applyFill="1" applyBorder="1" applyAlignment="1" applyProtection="1">
      <alignment horizontal="center" vertical="top" textRotation="255" shrinkToFit="1"/>
      <protection/>
    </xf>
    <xf numFmtId="0" fontId="0" fillId="0" borderId="31" xfId="0" applyFill="1" applyBorder="1" applyAlignment="1" applyProtection="1">
      <alignment horizontal="distributed" vertical="top" indent="1"/>
      <protection/>
    </xf>
    <xf numFmtId="0" fontId="0" fillId="0" borderId="24" xfId="0" applyFill="1" applyBorder="1" applyAlignment="1">
      <alignment/>
    </xf>
    <xf numFmtId="37" fontId="0" fillId="0" borderId="24" xfId="0" applyNumberFormat="1" applyFill="1" applyBorder="1" applyAlignment="1" applyProtection="1">
      <alignment/>
      <protection/>
    </xf>
    <xf numFmtId="0" fontId="11" fillId="0" borderId="0" xfId="0" applyFont="1" applyFill="1" applyBorder="1" applyAlignment="1">
      <alignment/>
    </xf>
    <xf numFmtId="37" fontId="11" fillId="0" borderId="0" xfId="0" applyNumberFormat="1" applyFont="1" applyFill="1" applyBorder="1" applyAlignment="1" applyProtection="1">
      <alignment/>
      <protection/>
    </xf>
    <xf numFmtId="0" fontId="0" fillId="0" borderId="11" xfId="0" applyFill="1" applyBorder="1" applyAlignment="1">
      <alignment/>
    </xf>
    <xf numFmtId="0" fontId="0" fillId="0" borderId="34" xfId="0" applyFill="1" applyBorder="1" applyAlignment="1">
      <alignment/>
    </xf>
    <xf numFmtId="0" fontId="0" fillId="0" borderId="16" xfId="0" applyFill="1" applyBorder="1" applyAlignment="1">
      <alignment/>
    </xf>
    <xf numFmtId="0" fontId="0" fillId="0" borderId="18" xfId="0" applyFill="1" applyBorder="1" applyAlignment="1">
      <alignment/>
    </xf>
    <xf numFmtId="0" fontId="0" fillId="0" borderId="0" xfId="0" applyFont="1" applyFill="1" applyBorder="1" applyAlignment="1">
      <alignment/>
    </xf>
    <xf numFmtId="37" fontId="0" fillId="0" borderId="0" xfId="0" applyNumberFormat="1" applyFont="1" applyFill="1" applyBorder="1" applyAlignment="1" applyProtection="1">
      <alignment/>
      <protection/>
    </xf>
    <xf numFmtId="177" fontId="0" fillId="0" borderId="0" xfId="0" applyNumberFormat="1" applyFont="1" applyFill="1" applyBorder="1" applyAlignment="1" applyProtection="1">
      <alignment/>
      <protection/>
    </xf>
    <xf numFmtId="0" fontId="0" fillId="0" borderId="11" xfId="0" applyFont="1" applyFill="1" applyBorder="1" applyAlignment="1">
      <alignment/>
    </xf>
    <xf numFmtId="0" fontId="0" fillId="0" borderId="0" xfId="0" applyFont="1" applyFill="1" applyBorder="1" applyAlignment="1" applyProtection="1">
      <alignment horizontal="left"/>
      <protection/>
    </xf>
    <xf numFmtId="0" fontId="0" fillId="0" borderId="24" xfId="0" applyFont="1" applyFill="1" applyBorder="1" applyAlignment="1">
      <alignment/>
    </xf>
    <xf numFmtId="0" fontId="0" fillId="0" borderId="34" xfId="0" applyFont="1" applyFill="1" applyBorder="1" applyAlignment="1">
      <alignment/>
    </xf>
    <xf numFmtId="0" fontId="0" fillId="0" borderId="16"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0" fillId="0" borderId="32"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5" fillId="0" borderId="33" xfId="0" applyFont="1" applyFill="1" applyBorder="1" applyAlignment="1" applyProtection="1">
      <alignment horizontal="distributed" vertical="center"/>
      <protection/>
    </xf>
    <xf numFmtId="0" fontId="5" fillId="0" borderId="15" xfId="0" applyFont="1" applyFill="1" applyBorder="1" applyAlignment="1" applyProtection="1">
      <alignment horizontal="center" vertical="center"/>
      <protection/>
    </xf>
    <xf numFmtId="0" fontId="0" fillId="0" borderId="30" xfId="0" applyFont="1" applyFill="1" applyBorder="1" applyAlignment="1" applyProtection="1">
      <alignment horizontal="distributed" vertical="center"/>
      <protection/>
    </xf>
    <xf numFmtId="0" fontId="0" fillId="0" borderId="15" xfId="0" applyFont="1" applyFill="1" applyBorder="1" applyAlignment="1">
      <alignment/>
    </xf>
    <xf numFmtId="0" fontId="0" fillId="0" borderId="24" xfId="0" applyBorder="1" applyAlignment="1">
      <alignment/>
    </xf>
    <xf numFmtId="37" fontId="6" fillId="0" borderId="24" xfId="0" applyNumberFormat="1" applyFont="1" applyBorder="1" applyAlignment="1" applyProtection="1">
      <alignment horizontal="right"/>
      <protection/>
    </xf>
    <xf numFmtId="0" fontId="5" fillId="0" borderId="35"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41" fontId="10" fillId="0" borderId="0" xfId="0" applyNumberFormat="1" applyFont="1" applyFill="1" applyBorder="1" applyAlignment="1" applyProtection="1">
      <alignment vertical="center"/>
      <protection/>
    </xf>
    <xf numFmtId="177" fontId="10" fillId="0" borderId="13" xfId="0" applyNumberFormat="1" applyFont="1" applyFill="1" applyBorder="1" applyAlignment="1" applyProtection="1">
      <alignment vertical="center"/>
      <protection/>
    </xf>
    <xf numFmtId="178" fontId="10" fillId="0" borderId="21" xfId="0" applyNumberFormat="1" applyFont="1" applyFill="1" applyBorder="1" applyAlignment="1" applyProtection="1">
      <alignment vertical="center"/>
      <protection/>
    </xf>
    <xf numFmtId="38" fontId="10" fillId="0" borderId="0" xfId="50" applyFont="1" applyFill="1" applyAlignment="1" quotePrefix="1">
      <alignment vertical="center"/>
    </xf>
    <xf numFmtId="0" fontId="3" fillId="0" borderId="0" xfId="0" applyFont="1" applyAlignment="1">
      <alignment vertical="center"/>
    </xf>
    <xf numFmtId="178" fontId="5" fillId="0" borderId="21" xfId="0" applyNumberFormat="1" applyFont="1" applyFill="1" applyBorder="1" applyAlignment="1" applyProtection="1">
      <alignment vertical="center"/>
      <protection/>
    </xf>
    <xf numFmtId="41" fontId="5"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protection/>
    </xf>
    <xf numFmtId="41" fontId="5" fillId="0" borderId="21" xfId="0" applyNumberFormat="1" applyFont="1" applyFill="1" applyBorder="1" applyAlignment="1" applyProtection="1">
      <alignment horizontal="right" vertical="center"/>
      <protection/>
    </xf>
    <xf numFmtId="177" fontId="5" fillId="0" borderId="16" xfId="0" applyNumberFormat="1" applyFont="1" applyFill="1" applyBorder="1" applyAlignment="1" applyProtection="1">
      <alignment vertical="center"/>
      <protection/>
    </xf>
    <xf numFmtId="41" fontId="5" fillId="0" borderId="16" xfId="0" applyNumberFormat="1" applyFont="1" applyFill="1" applyBorder="1" applyAlignment="1" applyProtection="1">
      <alignment horizontal="right" vertical="center"/>
      <protection/>
    </xf>
    <xf numFmtId="41" fontId="5" fillId="0" borderId="22" xfId="0" applyNumberFormat="1" applyFont="1" applyFill="1" applyBorder="1" applyAlignment="1" applyProtection="1">
      <alignment horizontal="right" vertical="center"/>
      <protection/>
    </xf>
    <xf numFmtId="41" fontId="10" fillId="0" borderId="13" xfId="0" applyNumberFormat="1" applyFont="1" applyFill="1" applyBorder="1" applyAlignment="1" applyProtection="1">
      <alignment vertical="center"/>
      <protection/>
    </xf>
    <xf numFmtId="178" fontId="10" fillId="0" borderId="20" xfId="0" applyNumberFormat="1" applyFont="1" applyFill="1" applyBorder="1" applyAlignment="1" applyProtection="1">
      <alignment vertical="center"/>
      <protection/>
    </xf>
    <xf numFmtId="41" fontId="5" fillId="0" borderId="11" xfId="0" applyNumberFormat="1" applyFont="1" applyFill="1" applyBorder="1" applyAlignment="1" applyProtection="1">
      <alignment horizontal="right" vertical="center"/>
      <protection/>
    </xf>
    <xf numFmtId="0" fontId="12" fillId="0" borderId="0" xfId="0" applyFont="1" applyAlignment="1">
      <alignment/>
    </xf>
    <xf numFmtId="0" fontId="6" fillId="0" borderId="0" xfId="0" applyFont="1" applyAlignment="1">
      <alignment/>
    </xf>
    <xf numFmtId="0" fontId="12" fillId="0" borderId="0" xfId="0" applyFont="1" applyAlignment="1">
      <alignment vertical="top"/>
    </xf>
    <xf numFmtId="177" fontId="6" fillId="0" borderId="0" xfId="0" applyNumberFormat="1" applyFont="1" applyBorder="1" applyAlignment="1" applyProtection="1">
      <alignment/>
      <protection/>
    </xf>
    <xf numFmtId="0" fontId="7" fillId="0" borderId="0" xfId="0" applyFont="1" applyBorder="1" applyAlignment="1" applyProtection="1">
      <alignment/>
      <protection/>
    </xf>
    <xf numFmtId="0" fontId="13" fillId="0" borderId="0" xfId="0" applyFont="1" applyBorder="1" applyAlignment="1" applyProtection="1">
      <alignment/>
      <protection/>
    </xf>
    <xf numFmtId="41" fontId="13" fillId="0" borderId="0" xfId="0" applyNumberFormat="1" applyFont="1" applyBorder="1" applyAlignment="1" applyProtection="1">
      <alignment/>
      <protection/>
    </xf>
    <xf numFmtId="177" fontId="14" fillId="0" borderId="0" xfId="0" applyNumberFormat="1" applyFont="1" applyBorder="1" applyAlignment="1" applyProtection="1">
      <alignment/>
      <protection/>
    </xf>
    <xf numFmtId="0" fontId="5" fillId="0" borderId="0" xfId="0" applyFont="1" applyBorder="1" applyAlignment="1" applyProtection="1">
      <alignment vertical="center"/>
      <protection/>
    </xf>
    <xf numFmtId="0" fontId="5" fillId="0" borderId="36" xfId="0" applyFont="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protection/>
    </xf>
    <xf numFmtId="0" fontId="0" fillId="0" borderId="24"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177" fontId="10" fillId="0" borderId="0" xfId="0" applyNumberFormat="1" applyFont="1" applyFill="1" applyBorder="1" applyAlignment="1" applyProtection="1">
      <alignment vertical="center"/>
      <protection/>
    </xf>
    <xf numFmtId="177" fontId="5" fillId="0" borderId="11" xfId="0" applyNumberFormat="1" applyFont="1" applyFill="1" applyBorder="1" applyAlignment="1" applyProtection="1">
      <alignment vertical="center"/>
      <protection/>
    </xf>
    <xf numFmtId="41" fontId="5" fillId="0" borderId="23" xfId="0" applyNumberFormat="1" applyFont="1" applyFill="1" applyBorder="1" applyAlignment="1" applyProtection="1">
      <alignment horizontal="right" vertical="center"/>
      <protection/>
    </xf>
    <xf numFmtId="0" fontId="0" fillId="0" borderId="11" xfId="0" applyFont="1" applyBorder="1" applyAlignment="1">
      <alignment/>
    </xf>
    <xf numFmtId="0" fontId="0" fillId="0" borderId="24"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8" xfId="0" applyBorder="1" applyAlignment="1">
      <alignment/>
    </xf>
    <xf numFmtId="37" fontId="3" fillId="0" borderId="0" xfId="0" applyNumberFormat="1" applyFont="1" applyBorder="1" applyAlignment="1" applyProtection="1">
      <alignment/>
      <protection/>
    </xf>
    <xf numFmtId="0" fontId="0" fillId="0" borderId="0" xfId="0" applyBorder="1" applyAlignment="1" applyProtection="1">
      <alignment horizontal="left"/>
      <protection/>
    </xf>
    <xf numFmtId="0" fontId="5" fillId="0" borderId="37" xfId="0" applyFont="1" applyBorder="1" applyAlignment="1">
      <alignment vertical="center"/>
    </xf>
    <xf numFmtId="0" fontId="5" fillId="0" borderId="25" xfId="0" applyFont="1" applyBorder="1" applyAlignment="1" applyProtection="1">
      <alignment horizontal="distributed" vertical="center"/>
      <protection/>
    </xf>
    <xf numFmtId="37" fontId="5" fillId="0" borderId="0" xfId="0" applyNumberFormat="1" applyFont="1" applyBorder="1" applyAlignment="1" applyProtection="1">
      <alignment horizontal="right"/>
      <protection/>
    </xf>
    <xf numFmtId="0" fontId="6" fillId="0" borderId="25" xfId="0" applyFont="1" applyBorder="1" applyAlignment="1" applyProtection="1">
      <alignment horizontal="distributed" vertical="center"/>
      <protection/>
    </xf>
    <xf numFmtId="37" fontId="0" fillId="0" borderId="24" xfId="0" applyNumberFormat="1" applyBorder="1" applyAlignment="1" applyProtection="1">
      <alignment/>
      <protection/>
    </xf>
    <xf numFmtId="0" fontId="5" fillId="0" borderId="33" xfId="0" applyFont="1" applyBorder="1" applyAlignment="1" applyProtection="1">
      <alignment horizontal="distributed" vertical="center"/>
      <protection/>
    </xf>
    <xf numFmtId="0" fontId="5" fillId="0" borderId="30" xfId="0" applyFont="1" applyBorder="1" applyAlignment="1" applyProtection="1">
      <alignment horizontal="distributed" vertical="center"/>
      <protection/>
    </xf>
    <xf numFmtId="0" fontId="0" fillId="0" borderId="0" xfId="0" applyAlignment="1">
      <alignment horizontal="center"/>
    </xf>
    <xf numFmtId="0" fontId="6" fillId="0" borderId="0" xfId="0" applyFont="1" applyBorder="1" applyAlignment="1">
      <alignment/>
    </xf>
    <xf numFmtId="37" fontId="5" fillId="0" borderId="10" xfId="0" applyNumberFormat="1" applyFont="1" applyBorder="1" applyAlignment="1" applyProtection="1">
      <alignment horizontal="center"/>
      <protection/>
    </xf>
    <xf numFmtId="37" fontId="5" fillId="0" borderId="0" xfId="0" applyNumberFormat="1" applyFont="1" applyBorder="1" applyAlignment="1" applyProtection="1">
      <alignment horizontal="center"/>
      <protection/>
    </xf>
    <xf numFmtId="0" fontId="5" fillId="0" borderId="38"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15" xfId="0" applyFont="1" applyBorder="1" applyAlignment="1">
      <alignment horizontal="center"/>
    </xf>
    <xf numFmtId="37" fontId="5" fillId="0" borderId="0" xfId="0" applyNumberFormat="1" applyFont="1" applyBorder="1" applyAlignment="1" applyProtection="1">
      <alignment/>
      <protection/>
    </xf>
    <xf numFmtId="0" fontId="6" fillId="0" borderId="24" xfId="0" applyFont="1" applyBorder="1" applyAlignment="1">
      <alignment vertical="top"/>
    </xf>
    <xf numFmtId="177" fontId="0" fillId="0" borderId="24" xfId="0" applyNumberFormat="1" applyBorder="1" applyAlignment="1" applyProtection="1">
      <alignment/>
      <protection/>
    </xf>
    <xf numFmtId="0" fontId="7" fillId="0" borderId="11" xfId="0" applyFont="1" applyBorder="1" applyAlignment="1" applyProtection="1">
      <alignment/>
      <protection/>
    </xf>
    <xf numFmtId="0" fontId="5" fillId="0" borderId="24" xfId="0" applyFont="1" applyBorder="1" applyAlignment="1">
      <alignment/>
    </xf>
    <xf numFmtId="0" fontId="5" fillId="0" borderId="34" xfId="0" applyFont="1" applyBorder="1" applyAlignment="1">
      <alignment/>
    </xf>
    <xf numFmtId="0" fontId="5" fillId="0" borderId="16" xfId="0" applyFont="1" applyBorder="1" applyAlignment="1">
      <alignment vertical="center"/>
    </xf>
    <xf numFmtId="0" fontId="5" fillId="0" borderId="18" xfId="0" applyFont="1" applyBorder="1" applyAlignment="1">
      <alignment vertical="center"/>
    </xf>
    <xf numFmtId="37" fontId="10" fillId="0" borderId="10" xfId="0" applyNumberFormat="1" applyFont="1" applyBorder="1" applyAlignment="1" applyProtection="1">
      <alignment/>
      <protection/>
    </xf>
    <xf numFmtId="37" fontId="10" fillId="0" borderId="0" xfId="0" applyNumberFormat="1" applyFont="1" applyBorder="1" applyAlignment="1" applyProtection="1">
      <alignment/>
      <protection/>
    </xf>
    <xf numFmtId="177" fontId="10" fillId="0" borderId="0" xfId="0" applyNumberFormat="1" applyFont="1" applyBorder="1" applyAlignment="1" applyProtection="1">
      <alignment/>
      <protection/>
    </xf>
    <xf numFmtId="0" fontId="3" fillId="0" borderId="0" xfId="0" applyFont="1" applyBorder="1" applyAlignment="1">
      <alignment/>
    </xf>
    <xf numFmtId="0" fontId="3" fillId="0" borderId="0" xfId="0" applyFont="1" applyAlignment="1">
      <alignment/>
    </xf>
    <xf numFmtId="38" fontId="5" fillId="0" borderId="10" xfId="50" applyFont="1" applyBorder="1" applyAlignment="1">
      <alignment vertical="center"/>
    </xf>
    <xf numFmtId="38" fontId="5" fillId="0" borderId="0" xfId="50" applyFont="1" applyBorder="1" applyAlignment="1">
      <alignment vertical="center"/>
    </xf>
    <xf numFmtId="182" fontId="5" fillId="0" borderId="0" xfId="50" applyNumberFormat="1" applyFont="1" applyAlignment="1">
      <alignment vertical="center"/>
    </xf>
    <xf numFmtId="38" fontId="5" fillId="0" borderId="0" xfId="50" applyNumberFormat="1" applyFont="1" applyAlignment="1">
      <alignment vertical="center"/>
    </xf>
    <xf numFmtId="38" fontId="5" fillId="0" borderId="0" xfId="50" applyFont="1" applyAlignment="1">
      <alignment vertical="center"/>
    </xf>
    <xf numFmtId="182" fontId="5" fillId="0" borderId="0" xfId="50" applyNumberFormat="1" applyFont="1" applyBorder="1" applyAlignment="1">
      <alignment vertical="center"/>
    </xf>
    <xf numFmtId="37" fontId="10" fillId="0" borderId="12" xfId="0" applyNumberFormat="1" applyFont="1" applyBorder="1" applyAlignment="1" applyProtection="1">
      <alignment/>
      <protection/>
    </xf>
    <xf numFmtId="37" fontId="10" fillId="0" borderId="13" xfId="0" applyNumberFormat="1" applyFont="1" applyBorder="1" applyAlignment="1" applyProtection="1">
      <alignment/>
      <protection/>
    </xf>
    <xf numFmtId="177" fontId="10" fillId="0" borderId="13" xfId="0" applyNumberFormat="1" applyFont="1" applyBorder="1" applyAlignment="1" applyProtection="1">
      <alignment/>
      <protection/>
    </xf>
    <xf numFmtId="38" fontId="5" fillId="0" borderId="25" xfId="50" applyFont="1" applyBorder="1" applyAlignment="1">
      <alignment vertical="center"/>
    </xf>
    <xf numFmtId="38" fontId="5" fillId="0" borderId="16" xfId="50" applyFont="1" applyBorder="1" applyAlignment="1">
      <alignment vertical="center"/>
    </xf>
    <xf numFmtId="182" fontId="5" fillId="0" borderId="16" xfId="50" applyNumberFormat="1" applyFont="1" applyBorder="1" applyAlignment="1">
      <alignment vertical="center"/>
    </xf>
    <xf numFmtId="0" fontId="6" fillId="0" borderId="24" xfId="0" applyFont="1" applyBorder="1" applyAlignment="1" applyProtection="1">
      <alignment horizontal="right" vertical="top"/>
      <protection/>
    </xf>
    <xf numFmtId="37" fontId="5" fillId="0" borderId="13" xfId="0" applyNumberFormat="1" applyFont="1" applyBorder="1" applyAlignment="1" applyProtection="1">
      <alignment vertical="center"/>
      <protection/>
    </xf>
    <xf numFmtId="37" fontId="5" fillId="0" borderId="13" xfId="0" applyNumberFormat="1" applyFont="1" applyBorder="1" applyAlignment="1" applyProtection="1">
      <alignment horizontal="right" vertical="center"/>
      <protection/>
    </xf>
    <xf numFmtId="183" fontId="5" fillId="0" borderId="13" xfId="0" applyNumberFormat="1" applyFont="1" applyBorder="1" applyAlignment="1" applyProtection="1">
      <alignment vertical="center"/>
      <protection/>
    </xf>
    <xf numFmtId="0" fontId="5" fillId="0" borderId="13" xfId="0" applyFont="1" applyBorder="1" applyAlignment="1" applyProtection="1">
      <alignment horizontal="right" vertical="center"/>
      <protection/>
    </xf>
    <xf numFmtId="37" fontId="5" fillId="0" borderId="10"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184" fontId="5" fillId="0" borderId="0" xfId="0" applyNumberFormat="1" applyFont="1" applyBorder="1" applyAlignment="1" applyProtection="1">
      <alignment horizontal="right" vertical="center"/>
      <protection/>
    </xf>
    <xf numFmtId="0" fontId="5" fillId="0" borderId="16" xfId="0" applyFont="1" applyBorder="1" applyAlignment="1" applyProtection="1">
      <alignment horizontal="center"/>
      <protection/>
    </xf>
    <xf numFmtId="37" fontId="5" fillId="0" borderId="26" xfId="0" applyNumberFormat="1" applyFont="1" applyBorder="1" applyAlignment="1" applyProtection="1">
      <alignment horizontal="center" vertical="center" shrinkToFit="1"/>
      <protection/>
    </xf>
    <xf numFmtId="0" fontId="5" fillId="0" borderId="0" xfId="0" applyFont="1" applyAlignment="1">
      <alignment/>
    </xf>
    <xf numFmtId="0" fontId="5" fillId="0" borderId="0" xfId="0" applyFont="1" applyBorder="1" applyAlignment="1">
      <alignment/>
    </xf>
    <xf numFmtId="37" fontId="5" fillId="0" borderId="28" xfId="0" applyNumberFormat="1" applyFont="1" applyBorder="1" applyAlignment="1" applyProtection="1">
      <alignment vertical="center"/>
      <protection/>
    </xf>
    <xf numFmtId="37" fontId="5" fillId="0" borderId="11" xfId="0" applyNumberFormat="1" applyFont="1" applyBorder="1" applyAlignment="1" applyProtection="1">
      <alignment vertical="center"/>
      <protection/>
    </xf>
    <xf numFmtId="0" fontId="5" fillId="0" borderId="28" xfId="0" applyFont="1" applyBorder="1" applyAlignment="1">
      <alignment vertical="center"/>
    </xf>
    <xf numFmtId="0" fontId="0" fillId="0" borderId="11" xfId="0" applyFont="1" applyBorder="1" applyAlignment="1">
      <alignment/>
    </xf>
    <xf numFmtId="0" fontId="0" fillId="0" borderId="24" xfId="0" applyFont="1" applyBorder="1" applyAlignment="1">
      <alignment vertical="center"/>
    </xf>
    <xf numFmtId="0" fontId="0" fillId="0" borderId="34"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37" fontId="5" fillId="0" borderId="10" xfId="0" applyNumberFormat="1" applyFont="1" applyBorder="1" applyAlignment="1" applyProtection="1">
      <alignment/>
      <protection/>
    </xf>
    <xf numFmtId="37" fontId="5" fillId="0" borderId="0" xfId="0" applyNumberFormat="1" applyFont="1" applyBorder="1" applyAlignment="1" applyProtection="1">
      <alignment/>
      <protection/>
    </xf>
    <xf numFmtId="0" fontId="5" fillId="0" borderId="10" xfId="0" applyFont="1" applyBorder="1" applyAlignment="1">
      <alignment/>
    </xf>
    <xf numFmtId="0" fontId="6" fillId="0" borderId="0" xfId="0" applyFont="1" applyBorder="1" applyAlignment="1" applyProtection="1">
      <alignment horizontal="right" vertical="top"/>
      <protection/>
    </xf>
    <xf numFmtId="0" fontId="0" fillId="0" borderId="0" xfId="0" applyFont="1" applyBorder="1" applyAlignment="1">
      <alignment vertical="center"/>
    </xf>
    <xf numFmtId="37" fontId="10" fillId="0" borderId="11" xfId="0" applyNumberFormat="1" applyFont="1" applyBorder="1" applyAlignment="1" applyProtection="1">
      <alignment vertical="center"/>
      <protection/>
    </xf>
    <xf numFmtId="0" fontId="6" fillId="0" borderId="0" xfId="0" applyFont="1" applyBorder="1" applyAlignment="1" applyProtection="1">
      <alignment horizontal="left" vertical="center"/>
      <protection/>
    </xf>
    <xf numFmtId="0" fontId="5" fillId="0" borderId="0" xfId="0" applyFont="1" applyBorder="1" applyAlignment="1" applyProtection="1">
      <alignment horizontal="right" vertical="center" indent="2"/>
      <protection/>
    </xf>
    <xf numFmtId="0" fontId="5" fillId="0" borderId="15" xfId="0" applyFont="1" applyBorder="1" applyAlignment="1">
      <alignment horizontal="right" vertical="center" indent="2"/>
    </xf>
    <xf numFmtId="0" fontId="5" fillId="0" borderId="15" xfId="0" applyFont="1" applyBorder="1" applyAlignment="1" applyProtection="1">
      <alignment horizontal="right" vertical="center" indent="2"/>
      <protection/>
    </xf>
    <xf numFmtId="38" fontId="5" fillId="0" borderId="0" xfId="50" applyFont="1" applyBorder="1" applyAlignment="1">
      <alignment/>
    </xf>
    <xf numFmtId="3" fontId="5" fillId="0" borderId="0" xfId="50" applyNumberFormat="1" applyFont="1" applyBorder="1" applyAlignment="1">
      <alignment horizontal="right"/>
    </xf>
    <xf numFmtId="0" fontId="5" fillId="0" borderId="10" xfId="0" applyFont="1" applyBorder="1" applyAlignment="1">
      <alignment vertical="center"/>
    </xf>
    <xf numFmtId="0" fontId="5" fillId="0" borderId="0" xfId="0" applyFont="1" applyBorder="1" applyAlignment="1">
      <alignment vertical="center"/>
    </xf>
    <xf numFmtId="0" fontId="10" fillId="0" borderId="0" xfId="0" applyFont="1" applyBorder="1" applyAlignment="1" applyProtection="1">
      <alignment vertical="center"/>
      <protection/>
    </xf>
    <xf numFmtId="0" fontId="0" fillId="0" borderId="0" xfId="0" applyFont="1" applyAlignment="1">
      <alignment vertical="center"/>
    </xf>
    <xf numFmtId="0" fontId="10" fillId="0" borderId="11" xfId="0" applyFont="1" applyBorder="1" applyAlignment="1" applyProtection="1">
      <alignment vertical="center"/>
      <protection/>
    </xf>
    <xf numFmtId="0" fontId="10" fillId="0" borderId="19" xfId="0" applyFont="1" applyBorder="1" applyAlignment="1" applyProtection="1">
      <alignment horizontal="right" vertical="center" indent="2"/>
      <protection/>
    </xf>
    <xf numFmtId="0" fontId="10" fillId="0" borderId="28" xfId="0" applyFont="1" applyBorder="1" applyAlignment="1">
      <alignment vertical="center"/>
    </xf>
    <xf numFmtId="38" fontId="10" fillId="0" borderId="11" xfId="50" applyFont="1" applyBorder="1" applyAlignment="1">
      <alignment vertical="center"/>
    </xf>
    <xf numFmtId="0" fontId="10" fillId="0" borderId="11" xfId="0" applyFont="1" applyBorder="1" applyAlignment="1">
      <alignment vertical="center"/>
    </xf>
    <xf numFmtId="37" fontId="0" fillId="0" borderId="24" xfId="0" applyNumberFormat="1" applyFont="1" applyBorder="1" applyAlignment="1" applyProtection="1">
      <alignment/>
      <protection/>
    </xf>
    <xf numFmtId="0" fontId="5" fillId="0" borderId="0" xfId="0" applyFont="1" applyAlignment="1">
      <alignment horizontal="left" vertical="top" wrapText="1"/>
    </xf>
    <xf numFmtId="0" fontId="5" fillId="0" borderId="39" xfId="0" applyFont="1" applyBorder="1" applyAlignment="1">
      <alignment vertical="center"/>
    </xf>
    <xf numFmtId="37" fontId="5" fillId="0" borderId="40" xfId="0" applyNumberFormat="1" applyFont="1" applyBorder="1" applyAlignment="1" applyProtection="1">
      <alignment horizontal="center"/>
      <protection/>
    </xf>
    <xf numFmtId="37" fontId="5" fillId="0" borderId="12" xfId="0" applyNumberFormat="1" applyFont="1" applyBorder="1" applyAlignment="1" applyProtection="1">
      <alignment/>
      <protection/>
    </xf>
    <xf numFmtId="37" fontId="5" fillId="0" borderId="13" xfId="0" applyNumberFormat="1" applyFont="1" applyBorder="1" applyAlignment="1" applyProtection="1">
      <alignment/>
      <protection/>
    </xf>
    <xf numFmtId="37" fontId="5" fillId="0" borderId="14" xfId="0" applyNumberFormat="1" applyFont="1" applyBorder="1" applyAlignment="1" applyProtection="1">
      <alignment/>
      <protection/>
    </xf>
    <xf numFmtId="37" fontId="5" fillId="0" borderId="10"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25" xfId="0" applyNumberFormat="1" applyFont="1" applyBorder="1" applyAlignment="1" applyProtection="1">
      <alignment/>
      <protection/>
    </xf>
    <xf numFmtId="37" fontId="5" fillId="0" borderId="16" xfId="0" applyNumberFormat="1" applyFont="1" applyBorder="1" applyAlignment="1" applyProtection="1">
      <alignment/>
      <protection/>
    </xf>
    <xf numFmtId="37" fontId="5" fillId="0" borderId="18" xfId="0" applyNumberFormat="1" applyFont="1" applyBorder="1" applyAlignment="1" applyProtection="1">
      <alignment/>
      <protection/>
    </xf>
    <xf numFmtId="0" fontId="6" fillId="0" borderId="24" xfId="0" applyFont="1" applyBorder="1" applyAlignment="1" applyProtection="1">
      <alignment horizontal="left" vertical="top"/>
      <protection/>
    </xf>
    <xf numFmtId="0" fontId="5" fillId="0" borderId="25" xfId="0" applyFont="1" applyBorder="1" applyAlignment="1" applyProtection="1">
      <alignment horizontal="center"/>
      <protection/>
    </xf>
    <xf numFmtId="37" fontId="6" fillId="0" borderId="0" xfId="0" applyNumberFormat="1" applyFont="1" applyBorder="1" applyAlignment="1" applyProtection="1">
      <alignment/>
      <protection/>
    </xf>
    <xf numFmtId="38" fontId="6" fillId="0" borderId="10" xfId="50" applyFont="1" applyBorder="1" applyAlignment="1">
      <alignment/>
    </xf>
    <xf numFmtId="0" fontId="0" fillId="0" borderId="0" xfId="0" applyFont="1" applyBorder="1" applyAlignment="1" applyProtection="1">
      <alignment horizontal="right"/>
      <protection/>
    </xf>
    <xf numFmtId="37" fontId="6" fillId="0" borderId="0" xfId="0" applyNumberFormat="1" applyFont="1" applyFill="1" applyBorder="1" applyAlignment="1" applyProtection="1">
      <alignment/>
      <protection/>
    </xf>
    <xf numFmtId="38" fontId="15" fillId="0" borderId="28" xfId="50" applyFont="1" applyBorder="1" applyAlignment="1">
      <alignment/>
    </xf>
    <xf numFmtId="37" fontId="15" fillId="0" borderId="11" xfId="0" applyNumberFormat="1" applyFont="1" applyFill="1" applyBorder="1" applyAlignment="1" applyProtection="1">
      <alignment/>
      <protection/>
    </xf>
    <xf numFmtId="0" fontId="3" fillId="0" borderId="0" xfId="0" applyFont="1" applyBorder="1" applyAlignment="1" applyProtection="1">
      <alignment horizontal="right"/>
      <protection/>
    </xf>
    <xf numFmtId="0" fontId="6" fillId="0" borderId="0" xfId="0" applyFont="1" applyBorder="1" applyAlignment="1" applyProtection="1">
      <alignment horizontal="left" vertical="top"/>
      <protection/>
    </xf>
    <xf numFmtId="0" fontId="6" fillId="0" borderId="35" xfId="0" applyFont="1" applyBorder="1" applyAlignment="1" applyProtection="1">
      <alignment horizontal="center" vertical="center" wrapText="1"/>
      <protection/>
    </xf>
    <xf numFmtId="41" fontId="5" fillId="0" borderId="12" xfId="0" applyNumberFormat="1" applyFont="1" applyBorder="1" applyAlignment="1" applyProtection="1">
      <alignment/>
      <protection/>
    </xf>
    <xf numFmtId="41" fontId="5" fillId="0" borderId="13" xfId="0" applyNumberFormat="1" applyFont="1" applyBorder="1" applyAlignment="1" applyProtection="1">
      <alignment/>
      <protection/>
    </xf>
    <xf numFmtId="41" fontId="5" fillId="0" borderId="10" xfId="0" applyNumberFormat="1" applyFont="1" applyBorder="1" applyAlignment="1" applyProtection="1">
      <alignment/>
      <protection/>
    </xf>
    <xf numFmtId="41" fontId="5" fillId="0" borderId="0" xfId="0" applyNumberFormat="1" applyFont="1" applyBorder="1" applyAlignment="1" applyProtection="1">
      <alignment/>
      <protection/>
    </xf>
    <xf numFmtId="41" fontId="5" fillId="0" borderId="25" xfId="0" applyNumberFormat="1" applyFont="1" applyBorder="1" applyAlignment="1" applyProtection="1">
      <alignment/>
      <protection/>
    </xf>
    <xf numFmtId="41" fontId="5" fillId="0" borderId="16" xfId="0" applyNumberFormat="1" applyFont="1" applyBorder="1" applyAlignment="1" applyProtection="1">
      <alignment/>
      <protection/>
    </xf>
    <xf numFmtId="41" fontId="5" fillId="0" borderId="36" xfId="0" applyNumberFormat="1" applyFont="1" applyBorder="1" applyAlignment="1" applyProtection="1">
      <alignment/>
      <protection/>
    </xf>
    <xf numFmtId="41" fontId="5" fillId="0" borderId="17" xfId="0" applyNumberFormat="1" applyFont="1" applyBorder="1" applyAlignment="1" applyProtection="1">
      <alignment/>
      <protection/>
    </xf>
    <xf numFmtId="41" fontId="5" fillId="0" borderId="16" xfId="0" applyNumberFormat="1" applyFont="1" applyFill="1" applyBorder="1" applyAlignment="1" applyProtection="1">
      <alignment/>
      <protection/>
    </xf>
    <xf numFmtId="41" fontId="5" fillId="0" borderId="28" xfId="0" applyNumberFormat="1" applyFont="1" applyBorder="1" applyAlignment="1" applyProtection="1">
      <alignment/>
      <protection/>
    </xf>
    <xf numFmtId="41" fontId="5" fillId="0" borderId="11" xfId="0" applyNumberFormat="1" applyFont="1" applyBorder="1" applyAlignment="1" applyProtection="1">
      <alignment/>
      <protection/>
    </xf>
    <xf numFmtId="41" fontId="5" fillId="0" borderId="11" xfId="0" applyNumberFormat="1" applyFont="1" applyFill="1" applyBorder="1" applyAlignment="1" applyProtection="1">
      <alignment/>
      <protection/>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35" xfId="0" applyFont="1" applyFill="1" applyBorder="1" applyAlignment="1" applyProtection="1">
      <alignment horizontal="center" vertical="center"/>
      <protection/>
    </xf>
    <xf numFmtId="0" fontId="0" fillId="0" borderId="16" xfId="0" applyFont="1" applyBorder="1" applyAlignment="1">
      <alignment horizontal="center"/>
    </xf>
    <xf numFmtId="0" fontId="0" fillId="0" borderId="18" xfId="0" applyFont="1" applyBorder="1" applyAlignment="1">
      <alignment horizontal="center"/>
    </xf>
    <xf numFmtId="0" fontId="0" fillId="0" borderId="0" xfId="0" applyBorder="1" applyAlignment="1" applyProtection="1">
      <alignment horizontal="center" vertical="center"/>
      <protection/>
    </xf>
    <xf numFmtId="0" fontId="0" fillId="0" borderId="16" xfId="0" applyBorder="1" applyAlignment="1">
      <alignment horizontal="center" vertical="center"/>
    </xf>
    <xf numFmtId="0" fontId="5" fillId="0" borderId="21"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1" xfId="0" applyNumberFormat="1" applyFont="1" applyFill="1" applyBorder="1" applyAlignment="1" applyProtection="1">
      <alignment horizontal="right"/>
      <protection/>
    </xf>
    <xf numFmtId="41" fontId="0" fillId="0" borderId="28" xfId="0" applyNumberFormat="1" applyFont="1" applyFill="1" applyBorder="1" applyAlignment="1" applyProtection="1">
      <alignment horizontal="right"/>
      <protection/>
    </xf>
    <xf numFmtId="41" fontId="0" fillId="0" borderId="0" xfId="0" applyNumberFormat="1" applyFont="1" applyFill="1" applyBorder="1" applyAlignment="1" applyProtection="1">
      <alignment horizontal="right"/>
      <protection/>
    </xf>
    <xf numFmtId="41" fontId="0" fillId="0" borderId="10" xfId="0" applyNumberFormat="1" applyFont="1" applyFill="1" applyBorder="1" applyAlignment="1" applyProtection="1">
      <alignment horizontal="right"/>
      <protection/>
    </xf>
    <xf numFmtId="41" fontId="0" fillId="0" borderId="13" xfId="0"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protection/>
    </xf>
    <xf numFmtId="41" fontId="0" fillId="0" borderId="0" xfId="0" applyNumberFormat="1" applyFill="1" applyBorder="1" applyAlignment="1" applyProtection="1">
      <alignment/>
      <protection/>
    </xf>
    <xf numFmtId="180" fontId="0" fillId="0" borderId="11"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41" fontId="0" fillId="0" borderId="0" xfId="0" applyNumberFormat="1" applyBorder="1" applyAlignment="1" applyProtection="1">
      <alignment/>
      <protection/>
    </xf>
    <xf numFmtId="180" fontId="0" fillId="0" borderId="0" xfId="0" applyNumberFormat="1" applyFont="1" applyFill="1" applyBorder="1" applyAlignment="1" applyProtection="1">
      <alignment/>
      <protection/>
    </xf>
    <xf numFmtId="41" fontId="0" fillId="0" borderId="10" xfId="0" applyNumberFormat="1" applyFont="1" applyBorder="1" applyAlignment="1" applyProtection="1">
      <alignment horizontal="right"/>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protection/>
    </xf>
    <xf numFmtId="38" fontId="17" fillId="0" borderId="0" xfId="50" applyFont="1" applyFill="1" applyAlignment="1">
      <alignment vertical="center"/>
    </xf>
    <xf numFmtId="0" fontId="0" fillId="0" borderId="44" xfId="0" applyFont="1" applyBorder="1" applyAlignment="1">
      <alignment horizontal="center" vertical="center"/>
    </xf>
    <xf numFmtId="0" fontId="0" fillId="0" borderId="44" xfId="0" applyFont="1" applyBorder="1" applyAlignment="1">
      <alignment vertical="center" textRotation="255"/>
    </xf>
    <xf numFmtId="0" fontId="0" fillId="0" borderId="44" xfId="0" applyFont="1" applyBorder="1" applyAlignment="1" applyProtection="1">
      <alignment vertical="center" textRotation="255"/>
      <protection/>
    </xf>
    <xf numFmtId="0" fontId="0" fillId="0" borderId="45" xfId="0" applyFont="1" applyBorder="1" applyAlignment="1" applyProtection="1">
      <alignment vertical="center" textRotation="255"/>
      <protection/>
    </xf>
    <xf numFmtId="177" fontId="0" fillId="0" borderId="24" xfId="0" applyNumberFormat="1" applyFont="1" applyBorder="1" applyAlignment="1" applyProtection="1">
      <alignment/>
      <protection/>
    </xf>
    <xf numFmtId="0" fontId="0" fillId="0" borderId="18" xfId="0" applyFont="1" applyBorder="1" applyAlignment="1">
      <alignment/>
    </xf>
    <xf numFmtId="0" fontId="0" fillId="0" borderId="16" xfId="0" applyFont="1" applyBorder="1" applyAlignment="1">
      <alignment/>
    </xf>
    <xf numFmtId="0" fontId="0" fillId="0" borderId="34" xfId="0" applyFont="1" applyBorder="1" applyAlignment="1">
      <alignment/>
    </xf>
    <xf numFmtId="0" fontId="0" fillId="0" borderId="11" xfId="0" applyFont="1" applyBorder="1" applyAlignment="1" applyProtection="1">
      <alignment horizontal="left"/>
      <protection/>
    </xf>
    <xf numFmtId="0" fontId="0" fillId="0" borderId="0" xfId="0" applyFont="1" applyAlignment="1">
      <alignment horizontal="center"/>
    </xf>
    <xf numFmtId="0" fontId="0" fillId="0" borderId="0" xfId="0" applyFont="1" applyBorder="1" applyAlignment="1">
      <alignment horizontal="center"/>
    </xf>
    <xf numFmtId="0" fontId="6" fillId="0" borderId="46" xfId="0" applyFont="1" applyBorder="1" applyAlignment="1" applyProtection="1">
      <alignment horizontal="distributed" vertical="center"/>
      <protection/>
    </xf>
    <xf numFmtId="177" fontId="0" fillId="0" borderId="0" xfId="0" applyNumberFormat="1" applyBorder="1" applyAlignment="1" applyProtection="1">
      <alignment horizontal="right"/>
      <protection/>
    </xf>
    <xf numFmtId="37" fontId="3" fillId="0" borderId="19" xfId="0" applyNumberFormat="1" applyFont="1" applyBorder="1" applyAlignment="1" applyProtection="1">
      <alignment horizontal="left"/>
      <protection/>
    </xf>
    <xf numFmtId="0" fontId="0" fillId="0" borderId="19" xfId="0" applyBorder="1" applyAlignment="1">
      <alignment/>
    </xf>
    <xf numFmtId="0" fontId="0" fillId="0" borderId="11" xfId="0" applyBorder="1" applyAlignment="1" applyProtection="1">
      <alignment horizontal="center" vertical="center"/>
      <protection/>
    </xf>
    <xf numFmtId="0" fontId="0" fillId="0" borderId="11" xfId="0" applyBorder="1" applyAlignment="1">
      <alignment horizontal="center" vertical="center"/>
    </xf>
    <xf numFmtId="0" fontId="0" fillId="0" borderId="11" xfId="0" applyBorder="1" applyAlignment="1">
      <alignment horizontal="center"/>
    </xf>
    <xf numFmtId="37" fontId="3" fillId="0" borderId="0" xfId="0" applyNumberFormat="1" applyFont="1" applyBorder="1" applyAlignment="1" applyProtection="1">
      <alignment horizontal="left" vertical="center"/>
      <protection/>
    </xf>
    <xf numFmtId="37" fontId="3" fillId="0" borderId="15" xfId="0" applyNumberFormat="1" applyFont="1" applyBorder="1" applyAlignment="1" applyProtection="1">
      <alignment horizontal="left"/>
      <protection/>
    </xf>
    <xf numFmtId="0" fontId="0" fillId="0" borderId="15" xfId="0" applyBorder="1" applyAlignment="1">
      <alignment/>
    </xf>
    <xf numFmtId="0" fontId="0" fillId="0" borderId="16" xfId="0" applyBorder="1" applyAlignment="1" applyProtection="1">
      <alignment horizontal="center"/>
      <protection/>
    </xf>
    <xf numFmtId="0" fontId="0" fillId="0" borderId="10" xfId="0" applyBorder="1" applyAlignment="1" applyProtection="1">
      <alignment horizontal="distributed" vertical="center"/>
      <protection/>
    </xf>
    <xf numFmtId="176" fontId="3" fillId="0" borderId="0" xfId="0" applyNumberFormat="1" applyFont="1" applyBorder="1" applyAlignment="1" applyProtection="1">
      <alignment horizontal="left" vertical="center"/>
      <protection/>
    </xf>
    <xf numFmtId="178" fontId="0" fillId="0" borderId="0" xfId="0" applyNumberFormat="1" applyAlignment="1">
      <alignment/>
    </xf>
    <xf numFmtId="37" fontId="3" fillId="0" borderId="15" xfId="0" applyNumberFormat="1" applyFont="1" applyBorder="1" applyAlignment="1" applyProtection="1">
      <alignment/>
      <protection/>
    </xf>
    <xf numFmtId="37" fontId="0" fillId="0" borderId="0" xfId="0" applyNumberFormat="1" applyAlignment="1">
      <alignment/>
    </xf>
    <xf numFmtId="0" fontId="0" fillId="0" borderId="0" xfId="0" applyBorder="1" applyAlignment="1">
      <alignment horizontal="center" vertical="center"/>
    </xf>
    <xf numFmtId="176" fontId="3" fillId="0" borderId="13" xfId="0" applyNumberFormat="1" applyFont="1" applyBorder="1" applyAlignment="1" applyProtection="1">
      <alignment horizontal="left" vertical="center"/>
      <protection/>
    </xf>
    <xf numFmtId="176" fontId="3" fillId="0" borderId="14" xfId="0" applyNumberFormat="1" applyFont="1" applyBorder="1" applyAlignment="1" applyProtection="1">
      <alignment horizontal="left"/>
      <protection/>
    </xf>
    <xf numFmtId="37" fontId="0" fillId="0" borderId="12" xfId="0" applyNumberFormat="1" applyBorder="1" applyAlignment="1" applyProtection="1">
      <alignment horizontal="distributed" vertical="center"/>
      <protection/>
    </xf>
    <xf numFmtId="176" fontId="3" fillId="0" borderId="18" xfId="0" applyNumberFormat="1" applyFont="1" applyBorder="1" applyAlignment="1" applyProtection="1">
      <alignment horizontal="left"/>
      <protection/>
    </xf>
    <xf numFmtId="0" fontId="0" fillId="0" borderId="17" xfId="0" applyBorder="1" applyAlignment="1">
      <alignment horizontal="center" vertical="center"/>
    </xf>
    <xf numFmtId="176" fontId="3" fillId="0" borderId="15" xfId="0" applyNumberFormat="1" applyFont="1" applyBorder="1" applyAlignment="1" applyProtection="1">
      <alignment horizontal="left"/>
      <protection/>
    </xf>
    <xf numFmtId="37" fontId="3" fillId="0" borderId="13" xfId="0" applyNumberFormat="1" applyFont="1" applyBorder="1" applyAlignment="1" applyProtection="1">
      <alignment horizontal="left" vertical="center"/>
      <protection/>
    </xf>
    <xf numFmtId="37" fontId="3" fillId="0" borderId="14" xfId="0" applyNumberFormat="1" applyFont="1" applyBorder="1" applyAlignment="1" applyProtection="1">
      <alignment horizontal="left"/>
      <protection/>
    </xf>
    <xf numFmtId="0" fontId="0" fillId="0" borderId="14" xfId="0" applyBorder="1" applyAlignment="1">
      <alignment/>
    </xf>
    <xf numFmtId="0" fontId="0" fillId="0" borderId="13" xfId="0" applyBorder="1" applyAlignment="1">
      <alignment/>
    </xf>
    <xf numFmtId="0" fontId="0" fillId="0" borderId="13" xfId="0" applyBorder="1" applyAlignment="1" applyProtection="1">
      <alignment horizontal="left"/>
      <protection/>
    </xf>
    <xf numFmtId="0" fontId="0" fillId="0" borderId="13" xfId="0" applyBorder="1" applyAlignment="1" applyProtection="1">
      <alignment horizontal="center"/>
      <protection/>
    </xf>
    <xf numFmtId="0" fontId="3" fillId="0" borderId="0" xfId="0" applyFont="1" applyBorder="1" applyAlignment="1" applyProtection="1">
      <alignment/>
      <protection/>
    </xf>
    <xf numFmtId="184" fontId="5" fillId="0" borderId="0" xfId="0" applyNumberFormat="1" applyFont="1" applyFill="1" applyBorder="1" applyAlignment="1" applyProtection="1">
      <alignment horizontal="right" vertical="center"/>
      <protection/>
    </xf>
    <xf numFmtId="37" fontId="5" fillId="0" borderId="46" xfId="0" applyNumberFormat="1" applyFont="1" applyBorder="1" applyAlignment="1" applyProtection="1">
      <alignment horizontal="center"/>
      <protection/>
    </xf>
    <xf numFmtId="41" fontId="5" fillId="0" borderId="0" xfId="0" applyNumberFormat="1" applyFont="1" applyFill="1" applyBorder="1" applyAlignment="1" applyProtection="1">
      <alignment/>
      <protection/>
    </xf>
    <xf numFmtId="41" fontId="5" fillId="0" borderId="17" xfId="0" applyNumberFormat="1" applyFont="1" applyFill="1" applyBorder="1" applyAlignment="1" applyProtection="1">
      <alignment/>
      <protection/>
    </xf>
    <xf numFmtId="176" fontId="0" fillId="0" borderId="0" xfId="0" applyNumberFormat="1" applyFont="1" applyFill="1" applyBorder="1" applyAlignment="1" applyProtection="1">
      <alignment horizontal="left" vertical="center"/>
      <protection/>
    </xf>
    <xf numFmtId="37" fontId="0" fillId="0" borderId="0" xfId="0" applyNumberFormat="1" applyFont="1" applyFill="1" applyBorder="1" applyAlignment="1" applyProtection="1">
      <alignment horizontal="left" vertical="center"/>
      <protection/>
    </xf>
    <xf numFmtId="0" fontId="5" fillId="0" borderId="15" xfId="0"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protection/>
    </xf>
    <xf numFmtId="176" fontId="0" fillId="0" borderId="13" xfId="0" applyNumberFormat="1" applyFont="1" applyFill="1" applyBorder="1" applyAlignment="1" applyProtection="1">
      <alignment horizontal="left"/>
      <protection/>
    </xf>
    <xf numFmtId="176" fontId="0" fillId="0" borderId="13" xfId="0" applyNumberFormat="1" applyFont="1" applyFill="1" applyBorder="1" applyAlignment="1" applyProtection="1">
      <alignment horizontal="left" vertical="center"/>
      <protection/>
    </xf>
    <xf numFmtId="176" fontId="0" fillId="0" borderId="18" xfId="0" applyNumberFormat="1" applyFont="1" applyFill="1" applyBorder="1" applyAlignment="1" applyProtection="1">
      <alignment horizontal="left"/>
      <protection/>
    </xf>
    <xf numFmtId="176" fontId="0" fillId="0" borderId="15" xfId="0" applyNumberFormat="1" applyFont="1" applyFill="1" applyBorder="1" applyAlignment="1" applyProtection="1">
      <alignment horizontal="left"/>
      <protection/>
    </xf>
    <xf numFmtId="37" fontId="0" fillId="0" borderId="14" xfId="0" applyNumberFormat="1" applyFont="1" applyFill="1" applyBorder="1" applyAlignment="1" applyProtection="1">
      <alignment horizontal="left"/>
      <protection/>
    </xf>
    <xf numFmtId="37" fontId="0" fillId="0" borderId="13" xfId="0" applyNumberFormat="1" applyFont="1" applyFill="1" applyBorder="1" applyAlignment="1" applyProtection="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5" fillId="0" borderId="41" xfId="0" applyFont="1" applyFill="1" applyBorder="1" applyAlignment="1" applyProtection="1">
      <alignment horizontal="distributed" vertical="center"/>
      <protection/>
    </xf>
    <xf numFmtId="0" fontId="0" fillId="0" borderId="0" xfId="0" applyFont="1" applyFill="1" applyBorder="1" applyAlignment="1">
      <alignment vertical="center"/>
    </xf>
    <xf numFmtId="37" fontId="0" fillId="0" borderId="24" xfId="0" applyNumberFormat="1" applyFont="1" applyFill="1" applyBorder="1" applyAlignment="1" applyProtection="1">
      <alignment/>
      <protection/>
    </xf>
    <xf numFmtId="0" fontId="0" fillId="0" borderId="29" xfId="0" applyFont="1" applyBorder="1" applyAlignment="1">
      <alignment/>
    </xf>
    <xf numFmtId="37" fontId="0" fillId="0" borderId="0" xfId="0" applyNumberFormat="1" applyFont="1" applyBorder="1" applyAlignment="1">
      <alignment/>
    </xf>
    <xf numFmtId="37" fontId="5" fillId="0" borderId="11" xfId="0" applyNumberFormat="1" applyFont="1" applyBorder="1" applyAlignment="1" applyProtection="1">
      <alignment horizontal="right" vertical="center"/>
      <protection/>
    </xf>
    <xf numFmtId="37" fontId="5" fillId="0" borderId="0" xfId="0" applyNumberFormat="1" applyFont="1" applyBorder="1" applyAlignment="1" applyProtection="1">
      <alignment horizontal="right" vertical="center"/>
      <protection/>
    </xf>
    <xf numFmtId="0" fontId="12" fillId="0" borderId="0" xfId="0" applyFont="1" applyBorder="1" applyAlignment="1">
      <alignment vertical="top" wrapText="1"/>
    </xf>
    <xf numFmtId="0" fontId="5"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37" fontId="12" fillId="0" borderId="0" xfId="0" applyNumberFormat="1" applyFont="1" applyBorder="1" applyAlignment="1" applyProtection="1">
      <alignment vertical="top" wrapText="1"/>
      <protection/>
    </xf>
    <xf numFmtId="0" fontId="0" fillId="0" borderId="0" xfId="0" applyFont="1" applyBorder="1" applyAlignment="1">
      <alignment/>
    </xf>
    <xf numFmtId="0" fontId="7" fillId="0" borderId="0" xfId="0" applyFont="1" applyBorder="1" applyAlignment="1" applyProtection="1">
      <alignment horizontal="left"/>
      <protection/>
    </xf>
    <xf numFmtId="4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8" fillId="0" borderId="0" xfId="0" applyFont="1" applyAlignment="1">
      <alignment horizontal="center"/>
    </xf>
    <xf numFmtId="0" fontId="9" fillId="0" borderId="0" xfId="0" applyFont="1" applyAlignment="1">
      <alignment horizontal="left"/>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5" fillId="0" borderId="0" xfId="0" applyFont="1" applyBorder="1" applyAlignment="1" applyProtection="1">
      <alignment horizontal="right" vertical="center" wrapText="1"/>
      <protection/>
    </xf>
    <xf numFmtId="0" fontId="5" fillId="0" borderId="0" xfId="0" applyFont="1" applyBorder="1" applyAlignment="1" applyProtection="1">
      <alignment horizontal="left" vertical="center"/>
      <protection/>
    </xf>
    <xf numFmtId="0" fontId="6" fillId="0" borderId="0" xfId="0" applyFont="1" applyBorder="1" applyAlignment="1" applyProtection="1">
      <alignment horizontal="right"/>
      <protection/>
    </xf>
    <xf numFmtId="0" fontId="6" fillId="0" borderId="24" xfId="0" applyFont="1" applyBorder="1" applyAlignment="1" applyProtection="1">
      <alignment horizontal="right"/>
      <protection/>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178" fontId="0" fillId="0" borderId="10" xfId="0" applyNumberFormat="1" applyFont="1" applyFill="1" applyBorder="1" applyAlignment="1" applyProtection="1">
      <alignment horizontal="right" vertical="center"/>
      <protection/>
    </xf>
    <xf numFmtId="178" fontId="0" fillId="0" borderId="0"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176" fontId="0" fillId="0" borderId="0" xfId="0" applyNumberFormat="1" applyFont="1" applyFill="1" applyBorder="1" applyAlignment="1" applyProtection="1">
      <alignment horizontal="left" vertical="center"/>
      <protection/>
    </xf>
    <xf numFmtId="37" fontId="0" fillId="0" borderId="0" xfId="0" applyNumberFormat="1" applyFont="1" applyFill="1" applyBorder="1" applyAlignment="1" applyProtection="1">
      <alignment horizontal="left" vertical="center"/>
      <protection/>
    </xf>
    <xf numFmtId="0" fontId="0" fillId="0" borderId="11" xfId="0" applyFont="1" applyFill="1" applyBorder="1" applyAlignment="1">
      <alignment horizontal="left" vertical="center"/>
    </xf>
    <xf numFmtId="37" fontId="0" fillId="0" borderId="0" xfId="0" applyNumberFormat="1" applyFont="1" applyBorder="1" applyAlignment="1" applyProtection="1">
      <alignment horizontal="left" vertical="center"/>
      <protection/>
    </xf>
    <xf numFmtId="0" fontId="0" fillId="0" borderId="0" xfId="0" applyFont="1" applyBorder="1" applyAlignment="1">
      <alignment horizontal="left" vertical="center"/>
    </xf>
    <xf numFmtId="176" fontId="0" fillId="0" borderId="0" xfId="0" applyNumberFormat="1" applyFont="1" applyBorder="1" applyAlignment="1" applyProtection="1">
      <alignment horizontal="left" vertical="center"/>
      <protection/>
    </xf>
    <xf numFmtId="37" fontId="0" fillId="0" borderId="1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77" fontId="0" fillId="0" borderId="10" xfId="0" applyNumberFormat="1" applyFont="1" applyFill="1" applyBorder="1" applyAlignment="1" applyProtection="1">
      <alignment horizontal="right" vertical="center"/>
      <protection/>
    </xf>
    <xf numFmtId="177" fontId="0" fillId="0" borderId="28"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center" vertical="center"/>
      <protection/>
    </xf>
    <xf numFmtId="179" fontId="0" fillId="0" borderId="11" xfId="0" applyNumberFormat="1" applyFont="1" applyFill="1" applyBorder="1" applyAlignment="1" applyProtection="1">
      <alignment horizontal="center" vertical="center"/>
      <protection/>
    </xf>
    <xf numFmtId="0" fontId="0" fillId="0" borderId="0" xfId="0" applyFont="1" applyFill="1" applyBorder="1" applyAlignment="1">
      <alignment horizontal="left" vertical="center"/>
    </xf>
    <xf numFmtId="0" fontId="6" fillId="0" borderId="11" xfId="0" applyFont="1" applyBorder="1" applyAlignment="1" applyProtection="1">
      <alignment horizontal="right"/>
      <protection/>
    </xf>
    <xf numFmtId="0" fontId="0" fillId="0" borderId="47"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37" fontId="0" fillId="0" borderId="12"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0" fontId="0" fillId="0" borderId="35"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38" fontId="0" fillId="0" borderId="12" xfId="50" applyFont="1" applyBorder="1" applyAlignment="1" applyProtection="1">
      <alignment horizontal="right" vertical="center"/>
      <protection/>
    </xf>
    <xf numFmtId="38" fontId="0" fillId="0" borderId="13" xfId="50" applyFont="1" applyBorder="1" applyAlignment="1" applyProtection="1">
      <alignment horizontal="right" vertical="center"/>
      <protection/>
    </xf>
    <xf numFmtId="38" fontId="0" fillId="0" borderId="10" xfId="50" applyFont="1" applyBorder="1" applyAlignment="1" applyProtection="1">
      <alignment horizontal="right" vertical="center"/>
      <protection/>
    </xf>
    <xf numFmtId="38" fontId="0" fillId="0" borderId="0" xfId="50" applyFont="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177" fontId="0" fillId="0" borderId="25" xfId="0" applyNumberFormat="1" applyFont="1" applyFill="1" applyBorder="1" applyAlignment="1" applyProtection="1">
      <alignment horizontal="right" vertical="center"/>
      <protection/>
    </xf>
    <xf numFmtId="179" fontId="0" fillId="0" borderId="16" xfId="0" applyNumberFormat="1" applyFont="1" applyFill="1" applyBorder="1" applyAlignment="1" applyProtection="1">
      <alignment horizontal="center" vertical="center"/>
      <protection/>
    </xf>
    <xf numFmtId="176" fontId="0" fillId="0" borderId="16" xfId="0" applyNumberFormat="1" applyFont="1" applyBorder="1" applyAlignment="1" applyProtection="1">
      <alignment horizontal="left" vertical="center"/>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176" fontId="0" fillId="0" borderId="16" xfId="0" applyNumberFormat="1" applyFont="1" applyFill="1" applyBorder="1" applyAlignment="1" applyProtection="1">
      <alignment horizontal="left" vertical="center"/>
      <protection/>
    </xf>
    <xf numFmtId="0" fontId="0" fillId="0" borderId="49" xfId="0" applyFont="1" applyBorder="1" applyAlignment="1" applyProtection="1">
      <alignment horizontal="center" vertical="center" textRotation="255"/>
      <protection/>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11" xfId="0" applyFont="1" applyBorder="1" applyAlignment="1" applyProtection="1">
      <alignment horizontal="center" vertical="center"/>
      <protection/>
    </xf>
    <xf numFmtId="37" fontId="0" fillId="0" borderId="0" xfId="0" applyNumberFormat="1" applyFont="1" applyBorder="1" applyAlignment="1" applyProtection="1">
      <alignment horizontal="center"/>
      <protection/>
    </xf>
    <xf numFmtId="0" fontId="0" fillId="0" borderId="10" xfId="0" applyFont="1" applyBorder="1" applyAlignment="1" applyProtection="1">
      <alignment horizontal="distributed" vertical="center"/>
      <protection/>
    </xf>
    <xf numFmtId="0" fontId="0" fillId="0" borderId="25" xfId="0" applyFont="1" applyBorder="1" applyAlignment="1">
      <alignment horizontal="distributed" vertical="center"/>
    </xf>
    <xf numFmtId="0" fontId="0" fillId="0" borderId="10" xfId="0" applyFont="1" applyBorder="1" applyAlignment="1">
      <alignment vertical="center"/>
    </xf>
    <xf numFmtId="0" fontId="0" fillId="0" borderId="28" xfId="0" applyFont="1" applyBorder="1" applyAlignment="1">
      <alignment vertical="center"/>
    </xf>
    <xf numFmtId="0" fontId="0" fillId="0" borderId="15" xfId="0" applyFont="1" applyBorder="1" applyAlignment="1" applyProtection="1">
      <alignment horizontal="center"/>
      <protection/>
    </xf>
    <xf numFmtId="0" fontId="0" fillId="0" borderId="0" xfId="0" applyFont="1" applyBorder="1" applyAlignment="1">
      <alignment horizontal="center" vertical="center"/>
    </xf>
    <xf numFmtId="0" fontId="0" fillId="0" borderId="35"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38" fontId="0" fillId="0" borderId="12" xfId="50" applyFont="1" applyFill="1" applyBorder="1" applyAlignment="1" applyProtection="1">
      <alignment horizontal="right" vertical="center"/>
      <protection/>
    </xf>
    <xf numFmtId="38" fontId="0" fillId="0" borderId="13" xfId="50" applyFont="1" applyFill="1" applyBorder="1" applyAlignment="1" applyProtection="1">
      <alignment horizontal="right" vertical="center"/>
      <protection/>
    </xf>
    <xf numFmtId="38" fontId="0" fillId="0" borderId="10" xfId="50" applyFont="1" applyFill="1" applyBorder="1" applyAlignment="1" applyProtection="1">
      <alignment horizontal="right" vertical="center"/>
      <protection/>
    </xf>
    <xf numFmtId="38" fontId="0" fillId="0" borderId="0" xfId="50" applyFont="1" applyFill="1" applyBorder="1" applyAlignment="1" applyProtection="1">
      <alignment horizontal="right" vertical="center"/>
      <protection/>
    </xf>
    <xf numFmtId="0" fontId="0" fillId="0" borderId="0" xfId="0" applyFont="1" applyBorder="1" applyAlignment="1">
      <alignment horizontal="right" vertical="center"/>
    </xf>
    <xf numFmtId="0" fontId="0" fillId="0" borderId="16" xfId="0" applyFont="1" applyBorder="1" applyAlignment="1">
      <alignment horizontal="right" vertical="center"/>
    </xf>
    <xf numFmtId="0" fontId="0" fillId="0" borderId="16" xfId="0" applyFont="1" applyBorder="1" applyAlignment="1">
      <alignment horizontal="left" vertical="center"/>
    </xf>
    <xf numFmtId="0" fontId="0" fillId="0" borderId="13" xfId="0" applyFont="1" applyBorder="1" applyAlignment="1">
      <alignment horizontal="center" vertical="center"/>
    </xf>
    <xf numFmtId="0" fontId="6" fillId="0" borderId="24" xfId="0" applyFont="1" applyBorder="1" applyAlignment="1" applyProtection="1">
      <alignment horizontal="left" shrinkToFit="1"/>
      <protection/>
    </xf>
    <xf numFmtId="0" fontId="0" fillId="0" borderId="24" xfId="0" applyFont="1" applyBorder="1" applyAlignment="1">
      <alignment shrinkToFit="1"/>
    </xf>
    <xf numFmtId="0" fontId="6" fillId="0" borderId="11" xfId="0" applyFont="1" applyFill="1" applyBorder="1" applyAlignment="1" applyProtection="1">
      <alignment horizontal="right"/>
      <protection/>
    </xf>
    <xf numFmtId="0" fontId="10" fillId="0" borderId="49" xfId="0" applyFont="1" applyFill="1" applyBorder="1" applyAlignment="1" applyProtection="1">
      <alignment horizontal="distributed" vertical="center"/>
      <protection/>
    </xf>
    <xf numFmtId="0" fontId="10" fillId="0" borderId="14" xfId="0" applyFont="1" applyFill="1" applyBorder="1" applyAlignment="1" applyProtection="1">
      <alignment horizontal="distributed" vertical="center"/>
      <protection/>
    </xf>
    <xf numFmtId="0" fontId="5" fillId="0" borderId="41" xfId="0" applyFont="1" applyFill="1" applyBorder="1" applyAlignment="1" applyProtection="1">
      <alignment horizontal="distributed" vertical="center" wrapText="1"/>
      <protection/>
    </xf>
    <xf numFmtId="0" fontId="5" fillId="0" borderId="15" xfId="0" applyFont="1" applyFill="1" applyBorder="1" applyAlignment="1" applyProtection="1">
      <alignment horizontal="distributed" vertical="center"/>
      <protection/>
    </xf>
    <xf numFmtId="37" fontId="5"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right" vertical="center"/>
    </xf>
    <xf numFmtId="177" fontId="5" fillId="0" borderId="11" xfId="0" applyNumberFormat="1" applyFont="1" applyFill="1" applyBorder="1" applyAlignment="1" applyProtection="1">
      <alignment horizontal="right" vertical="center"/>
      <protection/>
    </xf>
    <xf numFmtId="177" fontId="5" fillId="0" borderId="11" xfId="0" applyNumberFormat="1" applyFont="1" applyFill="1" applyBorder="1" applyAlignment="1">
      <alignment horizontal="right" vertical="center"/>
    </xf>
    <xf numFmtId="37" fontId="5" fillId="0" borderId="0" xfId="0" applyNumberFormat="1" applyFont="1" applyFill="1" applyBorder="1" applyAlignment="1" applyProtection="1">
      <alignment horizontal="right" vertical="center"/>
      <protection/>
    </xf>
    <xf numFmtId="0" fontId="5" fillId="0" borderId="0" xfId="0" applyFont="1" applyFill="1" applyBorder="1" applyAlignment="1">
      <alignment horizontal="right" vertical="center"/>
    </xf>
    <xf numFmtId="177" fontId="5" fillId="0" borderId="0" xfId="0" applyNumberFormat="1" applyFont="1" applyFill="1" applyBorder="1" applyAlignment="1" applyProtection="1">
      <alignment horizontal="right" vertical="center"/>
      <protection/>
    </xf>
    <xf numFmtId="177" fontId="5" fillId="0" borderId="0" xfId="0" applyNumberFormat="1" applyFont="1" applyFill="1" applyBorder="1" applyAlignment="1">
      <alignment horizontal="right" vertical="center"/>
    </xf>
    <xf numFmtId="37" fontId="5" fillId="0" borderId="10" xfId="0" applyNumberFormat="1" applyFont="1" applyFill="1" applyBorder="1" applyAlignment="1" applyProtection="1">
      <alignment horizontal="right" vertical="center"/>
      <protection/>
    </xf>
    <xf numFmtId="0" fontId="5" fillId="0" borderId="43"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protection/>
    </xf>
    <xf numFmtId="177" fontId="5" fillId="0" borderId="23"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37" fontId="5" fillId="0" borderId="28" xfId="0" applyNumberFormat="1" applyFont="1" applyFill="1" applyBorder="1" applyAlignment="1" applyProtection="1">
      <alignment horizontal="right" vertical="center"/>
      <protection/>
    </xf>
    <xf numFmtId="0" fontId="0" fillId="0" borderId="5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37" fontId="10" fillId="0" borderId="12" xfId="0" applyNumberFormat="1" applyFont="1" applyFill="1" applyBorder="1" applyAlignment="1" applyProtection="1">
      <alignment horizontal="right" vertical="center"/>
      <protection/>
    </xf>
    <xf numFmtId="0" fontId="10" fillId="0" borderId="13" xfId="0" applyFont="1" applyFill="1" applyBorder="1" applyAlignment="1">
      <alignment horizontal="right" vertical="center"/>
    </xf>
    <xf numFmtId="0" fontId="0" fillId="0" borderId="39"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177" fontId="10" fillId="0" borderId="13" xfId="0" applyNumberFormat="1" applyFont="1" applyFill="1" applyBorder="1" applyAlignment="1" applyProtection="1">
      <alignment horizontal="right" vertical="center"/>
      <protection/>
    </xf>
    <xf numFmtId="177" fontId="10" fillId="0" borderId="13" xfId="0" applyNumberFormat="1" applyFont="1" applyFill="1" applyBorder="1" applyAlignment="1">
      <alignment horizontal="right" vertical="center"/>
    </xf>
    <xf numFmtId="0" fontId="0" fillId="0" borderId="5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177" fontId="10" fillId="0" borderId="20" xfId="0" applyNumberFormat="1" applyFont="1" applyFill="1" applyBorder="1" applyAlignment="1">
      <alignment horizontal="right" vertical="center"/>
    </xf>
    <xf numFmtId="0" fontId="0" fillId="0" borderId="52" xfId="0" applyFont="1" applyFill="1" applyBorder="1" applyAlignment="1" applyProtection="1">
      <alignment horizontal="center" vertical="center"/>
      <protection/>
    </xf>
    <xf numFmtId="37" fontId="10" fillId="0" borderId="13" xfId="0" applyNumberFormat="1" applyFont="1" applyFill="1" applyBorder="1" applyAlignment="1" applyProtection="1">
      <alignment horizontal="right" vertical="center"/>
      <protection/>
    </xf>
    <xf numFmtId="0" fontId="0" fillId="0" borderId="53" xfId="0" applyFont="1" applyFill="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34" xfId="0" applyFont="1" applyBorder="1" applyAlignment="1">
      <alignment horizontal="center" vertical="center"/>
    </xf>
    <xf numFmtId="0" fontId="0" fillId="0" borderId="42" xfId="0" applyFont="1" applyBorder="1" applyAlignment="1">
      <alignment horizontal="center" vertical="center"/>
    </xf>
    <xf numFmtId="0" fontId="0" fillId="0" borderId="18" xfId="0" applyFont="1" applyBorder="1" applyAlignment="1">
      <alignment horizontal="center" vertical="center"/>
    </xf>
    <xf numFmtId="37" fontId="0" fillId="0" borderId="45" xfId="0" applyNumberFormat="1" applyFont="1" applyFill="1" applyBorder="1" applyAlignment="1" applyProtection="1">
      <alignment horizontal="center" vertical="center" textRotation="255"/>
      <protection/>
    </xf>
    <xf numFmtId="0" fontId="0" fillId="0" borderId="44" xfId="0" applyFont="1" applyFill="1" applyBorder="1" applyAlignment="1">
      <alignment horizontal="center" vertical="center" textRotation="255"/>
    </xf>
    <xf numFmtId="0" fontId="0" fillId="0" borderId="54" xfId="0" applyFont="1" applyFill="1" applyBorder="1" applyAlignment="1">
      <alignment horizontal="center" vertical="center" textRotation="255"/>
    </xf>
    <xf numFmtId="0" fontId="0" fillId="0" borderId="55" xfId="0" applyFont="1" applyFill="1" applyBorder="1" applyAlignment="1">
      <alignment horizontal="center" vertical="center" textRotation="255"/>
    </xf>
    <xf numFmtId="0" fontId="5" fillId="0" borderId="56" xfId="0" applyFont="1" applyBorder="1" applyAlignment="1" applyProtection="1">
      <alignment horizontal="center" vertical="center" textRotation="255"/>
      <protection/>
    </xf>
    <xf numFmtId="0" fontId="0" fillId="0" borderId="30"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56" xfId="0" applyFont="1" applyFill="1" applyBorder="1" applyAlignment="1" applyProtection="1">
      <alignment horizontal="center" vertical="center" textRotation="255"/>
      <protection/>
    </xf>
    <xf numFmtId="0" fontId="0" fillId="0" borderId="30" xfId="0" applyFont="1" applyFill="1" applyBorder="1" applyAlignment="1">
      <alignment horizontal="center" vertical="center"/>
    </xf>
    <xf numFmtId="37" fontId="6" fillId="0" borderId="0" xfId="0" applyNumberFormat="1" applyFont="1" applyFill="1" applyBorder="1" applyAlignment="1" applyProtection="1">
      <alignment horizontal="right"/>
      <protection/>
    </xf>
    <xf numFmtId="0" fontId="5" fillId="0" borderId="35" xfId="0" applyFont="1" applyBorder="1" applyAlignment="1" applyProtection="1">
      <alignment horizontal="center"/>
      <protection/>
    </xf>
    <xf numFmtId="0" fontId="5" fillId="0" borderId="39" xfId="0" applyFont="1" applyBorder="1" applyAlignment="1" applyProtection="1">
      <alignment horizontal="center"/>
      <protection/>
    </xf>
    <xf numFmtId="0" fontId="5" fillId="0" borderId="37" xfId="0" applyFont="1" applyBorder="1" applyAlignment="1" applyProtection="1">
      <alignment horizontal="center"/>
      <protection/>
    </xf>
    <xf numFmtId="0" fontId="5" fillId="0" borderId="35" xfId="0" applyFont="1" applyFill="1" applyBorder="1" applyAlignment="1" applyProtection="1">
      <alignment horizontal="center"/>
      <protection/>
    </xf>
    <xf numFmtId="0" fontId="5" fillId="0" borderId="39" xfId="0" applyFont="1" applyFill="1" applyBorder="1" applyAlignment="1" applyProtection="1">
      <alignment horizontal="center"/>
      <protection/>
    </xf>
    <xf numFmtId="0" fontId="5" fillId="0" borderId="37" xfId="0" applyFont="1" applyFill="1" applyBorder="1" applyAlignment="1" applyProtection="1">
      <alignment horizontal="center"/>
      <protection/>
    </xf>
    <xf numFmtId="37" fontId="6" fillId="0" borderId="24" xfId="0" applyNumberFormat="1" applyFont="1" applyFill="1" applyBorder="1" applyAlignment="1" applyProtection="1">
      <alignment horizontal="right"/>
      <protection/>
    </xf>
    <xf numFmtId="37" fontId="0" fillId="0" borderId="0" xfId="0" applyNumberForma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0" fontId="0" fillId="0" borderId="0" xfId="0" applyFont="1" applyFill="1" applyBorder="1" applyAlignment="1">
      <alignment horizontal="right"/>
    </xf>
    <xf numFmtId="177" fontId="0" fillId="0" borderId="13" xfId="0" applyNumberFormat="1" applyFont="1" applyFill="1" applyBorder="1" applyAlignment="1" applyProtection="1">
      <alignment horizontal="right"/>
      <protection/>
    </xf>
    <xf numFmtId="177" fontId="0" fillId="0" borderId="13" xfId="0" applyNumberFormat="1" applyFont="1" applyFill="1" applyBorder="1" applyAlignment="1">
      <alignment horizontal="right"/>
    </xf>
    <xf numFmtId="37" fontId="0" fillId="0" borderId="13" xfId="0" applyNumberFormat="1" applyFont="1" applyFill="1" applyBorder="1" applyAlignment="1" applyProtection="1">
      <alignment horizontal="right"/>
      <protection/>
    </xf>
    <xf numFmtId="0" fontId="0" fillId="0" borderId="13" xfId="0" applyFont="1" applyFill="1" applyBorder="1" applyAlignment="1">
      <alignment horizontal="right"/>
    </xf>
    <xf numFmtId="177" fontId="0" fillId="0" borderId="0" xfId="0" applyNumberFormat="1" applyFont="1" applyFill="1" applyBorder="1" applyAlignment="1" applyProtection="1">
      <alignment horizontal="right"/>
      <protection/>
    </xf>
    <xf numFmtId="177" fontId="0" fillId="0" borderId="0" xfId="0" applyNumberFormat="1" applyFont="1" applyFill="1" applyBorder="1" applyAlignment="1">
      <alignment horizontal="right"/>
    </xf>
    <xf numFmtId="0" fontId="6" fillId="0" borderId="0" xfId="0" applyFont="1" applyFill="1" applyBorder="1" applyAlignment="1" applyProtection="1">
      <alignment horizontal="right"/>
      <protection/>
    </xf>
    <xf numFmtId="0" fontId="0" fillId="0" borderId="38" xfId="0" applyFont="1" applyFill="1" applyBorder="1" applyAlignment="1" applyProtection="1">
      <alignment horizontal="center" vertical="center"/>
      <protection/>
    </xf>
    <xf numFmtId="177" fontId="0" fillId="0" borderId="11" xfId="0" applyNumberFormat="1" applyFont="1" applyFill="1" applyBorder="1" applyAlignment="1" applyProtection="1">
      <alignment horizontal="right"/>
      <protection/>
    </xf>
    <xf numFmtId="37" fontId="0" fillId="0" borderId="16" xfId="0" applyNumberFormat="1" applyFont="1" applyFill="1" applyBorder="1" applyAlignment="1" applyProtection="1">
      <alignment horizontal="right"/>
      <protection/>
    </xf>
    <xf numFmtId="0" fontId="0" fillId="0" borderId="16" xfId="0" applyFont="1" applyFill="1" applyBorder="1" applyAlignment="1">
      <alignment horizontal="right"/>
    </xf>
    <xf numFmtId="37" fontId="6" fillId="0" borderId="0" xfId="0" applyNumberFormat="1" applyFont="1" applyBorder="1" applyAlignment="1" applyProtection="1">
      <alignment horizontal="right"/>
      <protection/>
    </xf>
    <xf numFmtId="37" fontId="6" fillId="0" borderId="24" xfId="0" applyNumberFormat="1" applyFont="1" applyBorder="1" applyAlignment="1" applyProtection="1">
      <alignment horizontal="righ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lignment horizontal="right"/>
    </xf>
    <xf numFmtId="37" fontId="0" fillId="0" borderId="10" xfId="0" applyNumberFormat="1" applyFont="1" applyFill="1" applyBorder="1" applyAlignment="1" applyProtection="1">
      <alignment horizontal="right"/>
      <protection/>
    </xf>
    <xf numFmtId="0" fontId="6" fillId="0" borderId="24" xfId="0" applyFont="1" applyBorder="1" applyAlignment="1" applyProtection="1">
      <alignment horizontal="left"/>
      <protection/>
    </xf>
    <xf numFmtId="0" fontId="6" fillId="0" borderId="24" xfId="0" applyFont="1" applyBorder="1" applyAlignment="1" applyProtection="1">
      <alignment horizontal="left"/>
      <protection/>
    </xf>
    <xf numFmtId="177" fontId="0" fillId="0" borderId="16" xfId="0" applyNumberFormat="1" applyFont="1" applyFill="1" applyBorder="1" applyAlignment="1" applyProtection="1">
      <alignment horizontal="right"/>
      <protection/>
    </xf>
    <xf numFmtId="37" fontId="0" fillId="0" borderId="12" xfId="0" applyNumberFormat="1" applyFont="1" applyFill="1" applyBorder="1" applyAlignment="1" applyProtection="1">
      <alignment horizontal="right"/>
      <protection/>
    </xf>
    <xf numFmtId="0" fontId="5" fillId="0" borderId="15" xfId="0" applyFont="1" applyFill="1" applyBorder="1" applyAlignment="1" applyProtection="1">
      <alignment horizontal="center" vertical="top" textRotation="255"/>
      <protection/>
    </xf>
    <xf numFmtId="0" fontId="5" fillId="0" borderId="15" xfId="0" applyFont="1" applyFill="1" applyBorder="1" applyAlignment="1">
      <alignment horizontal="center" vertical="top" textRotation="255"/>
    </xf>
    <xf numFmtId="0" fontId="5" fillId="0" borderId="18" xfId="0" applyFont="1" applyFill="1" applyBorder="1" applyAlignment="1">
      <alignment horizontal="center" vertical="top" textRotation="255"/>
    </xf>
    <xf numFmtId="0" fontId="5" fillId="0" borderId="15" xfId="0" applyFont="1" applyFill="1" applyBorder="1" applyAlignment="1" applyProtection="1">
      <alignment horizontal="center" textRotation="255"/>
      <protection/>
    </xf>
    <xf numFmtId="0" fontId="5" fillId="0" borderId="15" xfId="0" applyFont="1" applyFill="1" applyBorder="1" applyAlignment="1">
      <alignment horizontal="center" textRotation="255"/>
    </xf>
    <xf numFmtId="0" fontId="5" fillId="0" borderId="35"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177" fontId="0" fillId="0" borderId="10" xfId="0" applyNumberFormat="1" applyFill="1" applyBorder="1" applyAlignment="1" applyProtection="1">
      <alignment horizontal="right" vertical="top"/>
      <protection/>
    </xf>
    <xf numFmtId="177" fontId="0" fillId="0" borderId="0" xfId="0" applyNumberFormat="1" applyFill="1" applyBorder="1" applyAlignment="1" applyProtection="1">
      <alignment horizontal="right" vertical="top"/>
      <protection/>
    </xf>
    <xf numFmtId="0" fontId="0" fillId="0" borderId="38" xfId="0" applyFont="1" applyFill="1" applyBorder="1" applyAlignment="1">
      <alignment horizontal="center" vertical="center"/>
    </xf>
    <xf numFmtId="0" fontId="0" fillId="0" borderId="26" xfId="0" applyFont="1" applyFill="1" applyBorder="1" applyAlignment="1">
      <alignment horizontal="center" vertical="center"/>
    </xf>
    <xf numFmtId="37" fontId="0" fillId="0" borderId="25" xfId="0" applyNumberFormat="1" applyFont="1" applyFill="1" applyBorder="1" applyAlignment="1" applyProtection="1">
      <alignment horizontal="right"/>
      <protection/>
    </xf>
    <xf numFmtId="37" fontId="0" fillId="0" borderId="10" xfId="0" applyNumberFormat="1" applyFill="1" applyBorder="1" applyAlignment="1" applyProtection="1">
      <alignment horizontal="right"/>
      <protection/>
    </xf>
    <xf numFmtId="0" fontId="0" fillId="0" borderId="0" xfId="0" applyFill="1" applyBorder="1" applyAlignment="1" applyProtection="1">
      <alignment horizontal="center"/>
      <protection/>
    </xf>
    <xf numFmtId="0" fontId="0" fillId="0" borderId="15" xfId="0" applyFill="1" applyBorder="1" applyAlignment="1" applyProtection="1">
      <alignment horizontal="center"/>
      <protection/>
    </xf>
    <xf numFmtId="37" fontId="0" fillId="0" borderId="12" xfId="0" applyNumberFormat="1" applyFill="1" applyBorder="1" applyAlignment="1" applyProtection="1">
      <alignment horizontal="right"/>
      <protection/>
    </xf>
    <xf numFmtId="37" fontId="0" fillId="0" borderId="13" xfId="0" applyNumberFormat="1" applyFill="1" applyBorder="1" applyAlignment="1" applyProtection="1">
      <alignment horizontal="right"/>
      <protection/>
    </xf>
    <xf numFmtId="0" fontId="0" fillId="0" borderId="11"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3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177" fontId="0" fillId="0" borderId="16" xfId="0" applyNumberFormat="1" applyFill="1" applyBorder="1" applyAlignment="1" applyProtection="1">
      <alignment horizontal="right" vertical="top"/>
      <protection/>
    </xf>
    <xf numFmtId="177" fontId="0" fillId="0" borderId="25" xfId="0" applyNumberFormat="1" applyFill="1" applyBorder="1" applyAlignment="1" applyProtection="1">
      <alignment horizontal="right" vertical="top"/>
      <protection/>
    </xf>
    <xf numFmtId="0" fontId="0" fillId="0" borderId="50" xfId="0" applyFill="1" applyBorder="1" applyAlignment="1" applyProtection="1">
      <alignment horizontal="center" vertical="center"/>
      <protection/>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7" xfId="0" applyBorder="1" applyAlignment="1">
      <alignment horizontal="center" vertical="center"/>
    </xf>
    <xf numFmtId="0" fontId="0" fillId="0" borderId="0" xfId="0" applyFill="1" applyBorder="1" applyAlignment="1">
      <alignment horizontal="right"/>
    </xf>
    <xf numFmtId="177" fontId="0" fillId="0" borderId="0" xfId="0" applyNumberFormat="1" applyFill="1" applyBorder="1" applyAlignment="1" applyProtection="1">
      <alignment horizontal="right"/>
      <protection/>
    </xf>
    <xf numFmtId="37" fontId="0" fillId="0" borderId="28" xfId="0" applyNumberFormat="1" applyFont="1" applyFill="1" applyBorder="1" applyAlignment="1" applyProtection="1">
      <alignment horizontal="right"/>
      <protection/>
    </xf>
    <xf numFmtId="0" fontId="0" fillId="0" borderId="11" xfId="0" applyFont="1" applyFill="1" applyBorder="1" applyAlignment="1">
      <alignment horizontal="right"/>
    </xf>
    <xf numFmtId="37" fontId="0" fillId="0" borderId="11" xfId="0" applyNumberFormat="1" applyFont="1" applyFill="1" applyBorder="1" applyAlignment="1" applyProtection="1">
      <alignment horizontal="right"/>
      <protection/>
    </xf>
    <xf numFmtId="177" fontId="0" fillId="0" borderId="11" xfId="0" applyNumberFormat="1" applyFont="1" applyFill="1" applyBorder="1" applyAlignment="1">
      <alignment horizontal="right"/>
    </xf>
    <xf numFmtId="177" fontId="0" fillId="0" borderId="11" xfId="0" applyNumberFormat="1" applyFill="1" applyBorder="1" applyAlignment="1" applyProtection="1">
      <alignment horizontal="right" vertical="top"/>
      <protection/>
    </xf>
    <xf numFmtId="0" fontId="3" fillId="0" borderId="10" xfId="0" applyFont="1" applyBorder="1" applyAlignment="1" applyProtection="1">
      <alignment horizontal="distributed" vertical="center" indent="1"/>
      <protection/>
    </xf>
    <xf numFmtId="0" fontId="3" fillId="0" borderId="0" xfId="0" applyFont="1" applyBorder="1" applyAlignment="1" applyProtection="1">
      <alignment horizontal="distributed" vertical="center" indent="1"/>
      <protection/>
    </xf>
    <xf numFmtId="0" fontId="3" fillId="0" borderId="15" xfId="0" applyFont="1" applyBorder="1" applyAlignment="1" applyProtection="1">
      <alignment horizontal="distributed" vertical="center" indent="1"/>
      <protection/>
    </xf>
    <xf numFmtId="0" fontId="0" fillId="0" borderId="10" xfId="0" applyFont="1" applyBorder="1" applyAlignment="1" applyProtection="1">
      <alignment horizontal="distributed" vertical="center" indent="1"/>
      <protection/>
    </xf>
    <xf numFmtId="0" fontId="0" fillId="0" borderId="0"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44" xfId="0" applyFont="1" applyBorder="1" applyAlignment="1">
      <alignment horizontal="center" vertical="top" wrapText="1"/>
    </xf>
    <xf numFmtId="0" fontId="0" fillId="0" borderId="0" xfId="0" applyFont="1" applyBorder="1" applyAlignment="1" applyProtection="1">
      <alignment horizontal="distributed" vertical="center" indent="1"/>
      <protection/>
    </xf>
    <xf numFmtId="0" fontId="0" fillId="0" borderId="15" xfId="0" applyFont="1" applyBorder="1" applyAlignment="1" applyProtection="1">
      <alignment horizontal="distributed" vertical="center" indent="1"/>
      <protection/>
    </xf>
    <xf numFmtId="0" fontId="0" fillId="0" borderId="25" xfId="0" applyFont="1" applyBorder="1" applyAlignment="1" applyProtection="1">
      <alignment horizontal="distributed" vertical="center" indent="1"/>
      <protection/>
    </xf>
    <xf numFmtId="0" fontId="0" fillId="0" borderId="16" xfId="0" applyFont="1" applyBorder="1" applyAlignment="1" applyProtection="1">
      <alignment horizontal="distributed" vertical="center" indent="1"/>
      <protection/>
    </xf>
    <xf numFmtId="0" fontId="0" fillId="0" borderId="18" xfId="0" applyFont="1" applyBorder="1" applyAlignment="1" applyProtection="1">
      <alignment horizontal="distributed" vertical="center" indent="1"/>
      <protection/>
    </xf>
    <xf numFmtId="0" fontId="0" fillId="0" borderId="44" xfId="0" applyFont="1" applyBorder="1" applyAlignment="1">
      <alignment horizontal="center" textRotation="255"/>
    </xf>
    <xf numFmtId="0" fontId="0" fillId="0" borderId="28" xfId="0" applyFont="1" applyBorder="1" applyAlignment="1" applyProtection="1">
      <alignment horizontal="distributed" vertical="center" indent="1"/>
      <protection/>
    </xf>
    <xf numFmtId="0" fontId="0" fillId="0" borderId="11" xfId="0" applyFont="1" applyBorder="1" applyAlignment="1">
      <alignment horizontal="distributed" vertical="center" indent="1"/>
    </xf>
    <xf numFmtId="0" fontId="0" fillId="0" borderId="19" xfId="0" applyFont="1" applyBorder="1" applyAlignment="1">
      <alignment horizontal="distributed" vertical="center" indent="1"/>
    </xf>
    <xf numFmtId="41" fontId="5" fillId="0" borderId="10" xfId="0" applyNumberFormat="1" applyFont="1" applyFill="1" applyBorder="1" applyAlignment="1" applyProtection="1">
      <alignment horizontal="center" vertical="center"/>
      <protection/>
    </xf>
    <xf numFmtId="41" fontId="5" fillId="0" borderId="0" xfId="0" applyNumberFormat="1" applyFont="1" applyFill="1" applyBorder="1" applyAlignment="1" applyProtection="1">
      <alignment horizontal="center" vertical="center"/>
      <protection/>
    </xf>
    <xf numFmtId="41" fontId="10" fillId="0" borderId="12" xfId="0" applyNumberFormat="1" applyFont="1" applyFill="1" applyBorder="1" applyAlignment="1" applyProtection="1">
      <alignment horizontal="right" vertical="center"/>
      <protection/>
    </xf>
    <xf numFmtId="41" fontId="10" fillId="0" borderId="13" xfId="0" applyNumberFormat="1" applyFont="1" applyFill="1" applyBorder="1" applyAlignment="1" applyProtection="1">
      <alignment horizontal="right" vertical="center"/>
      <protection/>
    </xf>
    <xf numFmtId="0" fontId="3" fillId="0" borderId="12" xfId="0" applyFont="1" applyBorder="1" applyAlignment="1" applyProtection="1">
      <alignment horizontal="distributed" vertical="center" indent="1"/>
      <protection/>
    </xf>
    <xf numFmtId="0" fontId="3" fillId="0" borderId="13" xfId="0" applyFont="1" applyBorder="1" applyAlignment="1" applyProtection="1">
      <alignment horizontal="distributed" vertical="center" indent="1"/>
      <protection/>
    </xf>
    <xf numFmtId="0" fontId="3" fillId="0" borderId="14" xfId="0" applyFont="1" applyBorder="1" applyAlignment="1" applyProtection="1">
      <alignment horizontal="distributed" vertical="center" indent="1"/>
      <protection/>
    </xf>
    <xf numFmtId="0" fontId="5" fillId="0" borderId="35"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0" fillId="0" borderId="51" xfId="0" applyFont="1" applyBorder="1" applyAlignment="1">
      <alignment horizontal="center"/>
    </xf>
    <xf numFmtId="0" fontId="0" fillId="0" borderId="24" xfId="0" applyFont="1" applyBorder="1" applyAlignment="1">
      <alignment horizontal="center"/>
    </xf>
    <xf numFmtId="0" fontId="0" fillId="0" borderId="34" xfId="0" applyFont="1" applyBorder="1" applyAlignment="1">
      <alignment horizontal="center"/>
    </xf>
    <xf numFmtId="0" fontId="0" fillId="0" borderId="42"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5" fillId="0" borderId="50"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41" fontId="10" fillId="0" borderId="10" xfId="0" applyNumberFormat="1" applyFont="1" applyFill="1" applyBorder="1" applyAlignment="1" applyProtection="1">
      <alignment horizontal="right" vertical="center"/>
      <protection/>
    </xf>
    <xf numFmtId="41" fontId="10"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5" fillId="0" borderId="56"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0" fillId="0" borderId="35" xfId="0" applyFont="1" applyBorder="1" applyAlignment="1" applyProtection="1">
      <alignment horizontal="center"/>
      <protection/>
    </xf>
    <xf numFmtId="0" fontId="0" fillId="0" borderId="39" xfId="0" applyFont="1" applyBorder="1" applyAlignment="1" applyProtection="1">
      <alignment horizontal="center"/>
      <protection/>
    </xf>
    <xf numFmtId="0" fontId="0" fillId="0" borderId="37" xfId="0" applyFont="1" applyBorder="1" applyAlignment="1" applyProtection="1">
      <alignment horizontal="center"/>
      <protection/>
    </xf>
    <xf numFmtId="0" fontId="5" fillId="0" borderId="56" xfId="0" applyFont="1" applyBorder="1" applyAlignment="1" applyProtection="1">
      <alignment horizontal="center" vertical="center" wrapText="1"/>
      <protection/>
    </xf>
    <xf numFmtId="0" fontId="6" fillId="0" borderId="56"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177" fontId="6" fillId="0" borderId="0" xfId="0" applyNumberFormat="1" applyFont="1" applyBorder="1" applyAlignment="1" applyProtection="1">
      <alignment horizontal="right"/>
      <protection/>
    </xf>
    <xf numFmtId="0" fontId="0" fillId="0" borderId="39" xfId="0" applyFont="1" applyFill="1" applyBorder="1" applyAlignment="1" applyProtection="1">
      <alignment horizontal="distributed" vertical="center" indent="1"/>
      <protection/>
    </xf>
    <xf numFmtId="0" fontId="0" fillId="0" borderId="37" xfId="0" applyFont="1" applyFill="1" applyBorder="1" applyAlignment="1" applyProtection="1">
      <alignment horizontal="distributed" vertical="center" indent="1"/>
      <protection/>
    </xf>
    <xf numFmtId="0" fontId="0" fillId="0" borderId="0" xfId="0" applyFont="1" applyFill="1" applyBorder="1" applyAlignment="1" applyProtection="1">
      <alignment horizontal="distributed" vertical="center" indent="1"/>
      <protection/>
    </xf>
    <xf numFmtId="0" fontId="0" fillId="0" borderId="15" xfId="0" applyFont="1" applyFill="1" applyBorder="1" applyAlignment="1" applyProtection="1">
      <alignment horizontal="distributed" vertical="center" indent="1"/>
      <protection/>
    </xf>
    <xf numFmtId="0" fontId="0" fillId="0" borderId="11" xfId="0" applyFont="1" applyFill="1" applyBorder="1" applyAlignment="1" applyProtection="1">
      <alignment horizontal="distributed" vertical="center" indent="1"/>
      <protection/>
    </xf>
    <xf numFmtId="0" fontId="0" fillId="0" borderId="19" xfId="0" applyFont="1" applyFill="1" applyBorder="1" applyAlignment="1" applyProtection="1">
      <alignment horizontal="distributed" vertical="center" indent="1"/>
      <protection/>
    </xf>
    <xf numFmtId="0" fontId="6" fillId="0" borderId="11" xfId="0" applyFont="1" applyFill="1" applyBorder="1" applyAlignment="1">
      <alignment horizontal="right"/>
    </xf>
    <xf numFmtId="0" fontId="0" fillId="0" borderId="0"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41" fontId="5" fillId="0" borderId="28" xfId="0" applyNumberFormat="1" applyFont="1" applyFill="1" applyBorder="1" applyAlignment="1" applyProtection="1">
      <alignment horizontal="center" vertical="center"/>
      <protection/>
    </xf>
    <xf numFmtId="41" fontId="5" fillId="0" borderId="11" xfId="0" applyNumberFormat="1" applyFont="1" applyFill="1" applyBorder="1" applyAlignment="1" applyProtection="1">
      <alignment horizontal="center" vertical="center"/>
      <protection/>
    </xf>
    <xf numFmtId="0" fontId="0" fillId="0" borderId="11" xfId="0" applyFont="1" applyFill="1" applyBorder="1" applyAlignment="1">
      <alignment vertical="center"/>
    </xf>
    <xf numFmtId="37" fontId="3" fillId="0" borderId="10" xfId="0" applyNumberFormat="1" applyFont="1" applyBorder="1" applyAlignment="1" applyProtection="1">
      <alignment horizontal="right" vertical="center"/>
      <protection/>
    </xf>
    <xf numFmtId="0" fontId="3" fillId="0" borderId="0" xfId="0" applyFont="1" applyBorder="1" applyAlignment="1">
      <alignment horizontal="righ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0" xfId="0" applyBorder="1" applyAlignment="1" applyProtection="1">
      <alignment horizontal="center"/>
      <protection/>
    </xf>
    <xf numFmtId="0" fontId="0" fillId="0" borderId="15" xfId="0" applyBorder="1" applyAlignment="1" applyProtection="1">
      <alignment horizontal="center"/>
      <protection/>
    </xf>
    <xf numFmtId="0" fontId="0" fillId="0" borderId="0" xfId="0" applyBorder="1" applyAlignment="1">
      <alignment horizontal="right" vertical="center"/>
    </xf>
    <xf numFmtId="0" fontId="0" fillId="0" borderId="0" xfId="0" applyBorder="1" applyAlignment="1" applyProtection="1">
      <alignment horizontal="center" vertical="center"/>
      <protection/>
    </xf>
    <xf numFmtId="0" fontId="0" fillId="0" borderId="0" xfId="0" applyBorder="1" applyAlignment="1">
      <alignment horizontal="center" vertical="center"/>
    </xf>
    <xf numFmtId="37" fontId="3" fillId="0" borderId="0" xfId="0" applyNumberFormat="1" applyFont="1" applyBorder="1" applyAlignment="1" applyProtection="1">
      <alignment horizontal="left" vertical="center"/>
      <protection/>
    </xf>
    <xf numFmtId="0" fontId="3" fillId="0" borderId="0" xfId="0" applyFont="1" applyBorder="1" applyAlignment="1">
      <alignment horizontal="left" vertical="center"/>
    </xf>
    <xf numFmtId="177" fontId="3" fillId="0" borderId="10" xfId="0" applyNumberFormat="1" applyFont="1" applyBorder="1" applyAlignment="1" applyProtection="1">
      <alignment horizontal="right" vertical="center"/>
      <protection/>
    </xf>
    <xf numFmtId="177" fontId="3" fillId="0" borderId="25" xfId="0" applyNumberFormat="1" applyFont="1" applyBorder="1" applyAlignment="1" applyProtection="1">
      <alignment horizontal="right" vertical="center"/>
      <protection/>
    </xf>
    <xf numFmtId="177" fontId="3" fillId="0" borderId="0" xfId="0" applyNumberFormat="1" applyFont="1" applyBorder="1" applyAlignment="1" applyProtection="1">
      <alignment horizontal="right" vertical="center"/>
      <protection/>
    </xf>
    <xf numFmtId="177" fontId="3" fillId="0" borderId="16" xfId="0" applyNumberFormat="1" applyFont="1" applyBorder="1" applyAlignment="1" applyProtection="1">
      <alignment horizontal="right" vertical="center"/>
      <protection/>
    </xf>
    <xf numFmtId="176" fontId="3" fillId="0" borderId="0" xfId="0" applyNumberFormat="1" applyFont="1" applyBorder="1" applyAlignment="1" applyProtection="1">
      <alignment horizontal="left" vertical="center"/>
      <protection/>
    </xf>
    <xf numFmtId="176" fontId="3" fillId="0" borderId="16" xfId="0" applyNumberFormat="1" applyFont="1" applyBorder="1" applyAlignment="1" applyProtection="1">
      <alignment horizontal="left" vertical="center"/>
      <protection/>
    </xf>
    <xf numFmtId="0" fontId="0" fillId="0" borderId="10" xfId="0" applyBorder="1" applyAlignment="1" applyProtection="1">
      <alignment horizontal="distributed" vertical="center"/>
      <protection/>
    </xf>
    <xf numFmtId="0" fontId="0" fillId="0" borderId="10" xfId="0" applyBorder="1" applyAlignment="1">
      <alignment vertical="center"/>
    </xf>
    <xf numFmtId="177" fontId="3" fillId="0" borderId="10" xfId="0" applyNumberFormat="1" applyFont="1" applyBorder="1" applyAlignment="1" applyProtection="1">
      <alignment vertical="center"/>
      <protection/>
    </xf>
    <xf numFmtId="177" fontId="3" fillId="0" borderId="0" xfId="0" applyNumberFormat="1" applyFont="1" applyBorder="1" applyAlignment="1">
      <alignment vertical="center"/>
    </xf>
    <xf numFmtId="177" fontId="3" fillId="0" borderId="10" xfId="0" applyNumberFormat="1" applyFont="1" applyBorder="1" applyAlignment="1">
      <alignment vertical="center"/>
    </xf>
    <xf numFmtId="37" fontId="3" fillId="0" borderId="0" xfId="0" applyNumberFormat="1" applyFont="1" applyBorder="1" applyAlignment="1" applyProtection="1">
      <alignment horizontal="right" vertical="center"/>
      <protection/>
    </xf>
    <xf numFmtId="0" fontId="0" fillId="0" borderId="28" xfId="0" applyBorder="1" applyAlignment="1">
      <alignment vertical="center"/>
    </xf>
    <xf numFmtId="0" fontId="0" fillId="0" borderId="16" xfId="0" applyBorder="1" applyAlignment="1" applyProtection="1">
      <alignment horizontal="center"/>
      <protection/>
    </xf>
    <xf numFmtId="0" fontId="0" fillId="0" borderId="15" xfId="0" applyBorder="1" applyAlignment="1" applyProtection="1">
      <alignment horizontal="center" vertical="center"/>
      <protection/>
    </xf>
    <xf numFmtId="0" fontId="0" fillId="0" borderId="25" xfId="0" applyBorder="1" applyAlignment="1">
      <alignment horizontal="distributed" vertical="center"/>
    </xf>
    <xf numFmtId="0" fontId="0" fillId="0" borderId="13" xfId="0" applyBorder="1" applyAlignment="1">
      <alignment horizontal="center" vertical="center"/>
    </xf>
    <xf numFmtId="0" fontId="0" fillId="0" borderId="47" xfId="0" applyBorder="1" applyAlignment="1" applyProtection="1">
      <alignment horizontal="center" vertical="center"/>
      <protection/>
    </xf>
    <xf numFmtId="0" fontId="0" fillId="0" borderId="37" xfId="0" applyBorder="1" applyAlignment="1" applyProtection="1">
      <alignment horizontal="center" vertical="center"/>
      <protection/>
    </xf>
    <xf numFmtId="37" fontId="3" fillId="0" borderId="12" xfId="0" applyNumberFormat="1" applyFont="1" applyBorder="1" applyAlignment="1" applyProtection="1">
      <alignment horizontal="right" vertical="center"/>
      <protection/>
    </xf>
    <xf numFmtId="37" fontId="3" fillId="0" borderId="13" xfId="0" applyNumberFormat="1" applyFont="1" applyBorder="1" applyAlignment="1" applyProtection="1">
      <alignment horizontal="right" vertical="center"/>
      <protection/>
    </xf>
    <xf numFmtId="38" fontId="3" fillId="0" borderId="10" xfId="50" applyFont="1" applyBorder="1" applyAlignment="1" applyProtection="1">
      <alignment horizontal="right" vertical="center"/>
      <protection/>
    </xf>
    <xf numFmtId="38" fontId="3" fillId="0" borderId="0" xfId="50" applyFont="1" applyBorder="1" applyAlignment="1" applyProtection="1">
      <alignment horizontal="right" vertical="center"/>
      <protection/>
    </xf>
    <xf numFmtId="0" fontId="3" fillId="0" borderId="35"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38" fontId="3" fillId="0" borderId="12" xfId="50" applyFont="1" applyBorder="1" applyAlignment="1" applyProtection="1">
      <alignment horizontal="right" vertical="center"/>
      <protection/>
    </xf>
    <xf numFmtId="38" fontId="3" fillId="0" borderId="13" xfId="50" applyFont="1" applyBorder="1" applyAlignment="1" applyProtection="1">
      <alignment horizontal="right" vertical="center"/>
      <protection/>
    </xf>
    <xf numFmtId="0" fontId="0" fillId="0" borderId="0"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49" xfId="0" applyBorder="1" applyAlignment="1" applyProtection="1">
      <alignment horizontal="center" vertical="center" textRotation="255"/>
      <protection/>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11" xfId="0" applyBorder="1" applyAlignment="1" applyProtection="1">
      <alignment horizontal="center" vertical="center"/>
      <protection/>
    </xf>
    <xf numFmtId="0" fontId="0" fillId="0" borderId="16" xfId="0" applyBorder="1" applyAlignment="1">
      <alignment horizontal="right" vertical="center"/>
    </xf>
    <xf numFmtId="0" fontId="0" fillId="0" borderId="16" xfId="0" applyFont="1" applyBorder="1" applyAlignment="1" applyProtection="1">
      <alignment horizontal="center"/>
      <protection/>
    </xf>
    <xf numFmtId="178" fontId="3" fillId="0" borderId="10" xfId="0" applyNumberFormat="1" applyFont="1" applyBorder="1" applyAlignment="1" applyProtection="1">
      <alignment vertical="center"/>
      <protection/>
    </xf>
    <xf numFmtId="178" fontId="3" fillId="0" borderId="28" xfId="0" applyNumberFormat="1" applyFont="1" applyBorder="1" applyAlignment="1" applyProtection="1">
      <alignment vertical="center"/>
      <protection/>
    </xf>
    <xf numFmtId="177" fontId="3" fillId="0" borderId="0" xfId="0" applyNumberFormat="1" applyFont="1" applyBorder="1" applyAlignment="1" applyProtection="1">
      <alignment vertical="center"/>
      <protection/>
    </xf>
    <xf numFmtId="177" fontId="3" fillId="0" borderId="11" xfId="0" applyNumberFormat="1" applyFont="1" applyBorder="1" applyAlignment="1" applyProtection="1">
      <alignment vertical="center"/>
      <protection/>
    </xf>
    <xf numFmtId="0" fontId="3" fillId="0" borderId="11" xfId="0" applyFont="1" applyBorder="1" applyAlignment="1">
      <alignment horizontal="left" vertical="center"/>
    </xf>
    <xf numFmtId="181" fontId="3" fillId="0" borderId="10" xfId="0" applyNumberFormat="1" applyFont="1" applyFill="1" applyBorder="1" applyAlignment="1" applyProtection="1">
      <alignment vertical="center"/>
      <protection/>
    </xf>
    <xf numFmtId="181" fontId="3" fillId="0" borderId="0" xfId="0" applyNumberFormat="1" applyFont="1" applyFill="1" applyBorder="1" applyAlignment="1">
      <alignment vertical="center"/>
    </xf>
    <xf numFmtId="181" fontId="3" fillId="0" borderId="10" xfId="0" applyNumberFormat="1" applyFont="1" applyFill="1" applyBorder="1" applyAlignment="1">
      <alignment vertical="center"/>
    </xf>
    <xf numFmtId="177" fontId="3" fillId="0" borderId="10"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177" fontId="3" fillId="0" borderId="10" xfId="0" applyNumberFormat="1" applyFont="1" applyFill="1" applyBorder="1" applyAlignment="1">
      <alignment vertical="center"/>
    </xf>
    <xf numFmtId="0" fontId="0" fillId="0" borderId="13" xfId="0" applyBorder="1" applyAlignment="1">
      <alignment horizontal="center"/>
    </xf>
    <xf numFmtId="0" fontId="0" fillId="0" borderId="13" xfId="0" applyFont="1" applyBorder="1" applyAlignment="1">
      <alignment horizontal="center"/>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13" fillId="0" borderId="0" xfId="0" applyFont="1" applyBorder="1" applyAlignment="1" applyProtection="1">
      <alignment horizontal="left" wrapText="1"/>
      <protection/>
    </xf>
    <xf numFmtId="37" fontId="3" fillId="0" borderId="10" xfId="0" applyNumberFormat="1" applyFont="1" applyFill="1" applyBorder="1" applyAlignment="1" applyProtection="1">
      <alignment vertical="center"/>
      <protection/>
    </xf>
    <xf numFmtId="37" fontId="3" fillId="0" borderId="0" xfId="0" applyNumberFormat="1" applyFont="1" applyFill="1" applyBorder="1" applyAlignment="1" applyProtection="1">
      <alignment vertical="center"/>
      <protection/>
    </xf>
    <xf numFmtId="37" fontId="3" fillId="0" borderId="10" xfId="0" applyNumberFormat="1" applyFont="1" applyFill="1" applyBorder="1" applyAlignment="1">
      <alignment vertical="center"/>
    </xf>
    <xf numFmtId="177"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0" fontId="5" fillId="0" borderId="10" xfId="0" applyFont="1" applyBorder="1" applyAlignment="1" applyProtection="1">
      <alignment horizontal="distributed" vertical="justify"/>
      <protection/>
    </xf>
    <xf numFmtId="0" fontId="5" fillId="0" borderId="0" xfId="0" applyFont="1" applyBorder="1" applyAlignment="1" applyProtection="1">
      <alignment horizontal="distributed" vertical="justify"/>
      <protection/>
    </xf>
    <xf numFmtId="0" fontId="5" fillId="0" borderId="15" xfId="0" applyFont="1" applyBorder="1" applyAlignment="1" applyProtection="1">
      <alignment horizontal="distributed" vertical="justify"/>
      <protection/>
    </xf>
    <xf numFmtId="0" fontId="5" fillId="0" borderId="0" xfId="0" applyFont="1" applyBorder="1" applyAlignment="1">
      <alignment horizontal="distributed" vertical="justify"/>
    </xf>
    <xf numFmtId="0" fontId="5" fillId="0" borderId="15" xfId="0" applyFont="1" applyBorder="1" applyAlignment="1">
      <alignment horizontal="distributed" vertical="justify"/>
    </xf>
    <xf numFmtId="37" fontId="5" fillId="0" borderId="10" xfId="0" applyNumberFormat="1" applyFont="1" applyBorder="1" applyAlignment="1" applyProtection="1">
      <alignment horizontal="right"/>
      <protection/>
    </xf>
    <xf numFmtId="177" fontId="5" fillId="0" borderId="16" xfId="0" applyNumberFormat="1" applyFont="1" applyBorder="1" applyAlignment="1" applyProtection="1">
      <alignment horizontal="right"/>
      <protection/>
    </xf>
    <xf numFmtId="177" fontId="5" fillId="0" borderId="13" xfId="0" applyNumberFormat="1" applyFont="1" applyBorder="1" applyAlignment="1" applyProtection="1">
      <alignment horizontal="right"/>
      <protection/>
    </xf>
    <xf numFmtId="37" fontId="5" fillId="0" borderId="12" xfId="0" applyNumberFormat="1" applyFont="1" applyBorder="1" applyAlignment="1" applyProtection="1">
      <alignment horizontal="right"/>
      <protection/>
    </xf>
    <xf numFmtId="37" fontId="5" fillId="0" borderId="13" xfId="0" applyNumberFormat="1" applyFont="1" applyBorder="1" applyAlignment="1" applyProtection="1">
      <alignment horizontal="right"/>
      <protection/>
    </xf>
    <xf numFmtId="37" fontId="5" fillId="0" borderId="16" xfId="0" applyNumberFormat="1" applyFont="1" applyBorder="1" applyAlignment="1" applyProtection="1">
      <alignment horizontal="right"/>
      <protection/>
    </xf>
    <xf numFmtId="37" fontId="5" fillId="0" borderId="25" xfId="0" applyNumberFormat="1" applyFont="1" applyBorder="1" applyAlignment="1" applyProtection="1">
      <alignment horizontal="right"/>
      <protection/>
    </xf>
    <xf numFmtId="0" fontId="0" fillId="0" borderId="12" xfId="0" applyFont="1" applyBorder="1" applyAlignment="1" applyProtection="1">
      <alignment horizontal="distributed" vertical="justify"/>
      <protection/>
    </xf>
    <xf numFmtId="0" fontId="0" fillId="0" borderId="13" xfId="0" applyFont="1" applyBorder="1" applyAlignment="1">
      <alignment horizontal="distributed" vertical="justify"/>
    </xf>
    <xf numFmtId="0" fontId="0" fillId="0" borderId="14" xfId="0" applyFont="1" applyBorder="1" applyAlignment="1">
      <alignment horizontal="distributed" vertical="justify"/>
    </xf>
    <xf numFmtId="0" fontId="5" fillId="0" borderId="25" xfId="0" applyFont="1" applyBorder="1" applyAlignment="1" applyProtection="1">
      <alignment horizontal="distributed" vertical="justify"/>
      <protection/>
    </xf>
    <xf numFmtId="0" fontId="5" fillId="0" borderId="16" xfId="0" applyFont="1" applyBorder="1" applyAlignment="1">
      <alignment horizontal="distributed" vertical="justify"/>
    </xf>
    <xf numFmtId="0" fontId="5" fillId="0" borderId="18" xfId="0" applyFont="1" applyBorder="1" applyAlignment="1">
      <alignment horizontal="distributed" vertical="justify"/>
    </xf>
    <xf numFmtId="0" fontId="0" fillId="0" borderId="14" xfId="0" applyFont="1" applyBorder="1" applyAlignment="1" applyProtection="1">
      <alignment horizontal="center" textRotation="255"/>
      <protection/>
    </xf>
    <xf numFmtId="0" fontId="0" fillId="0" borderId="15" xfId="0" applyFont="1" applyBorder="1" applyAlignment="1" applyProtection="1">
      <alignment horizontal="center" textRotation="255"/>
      <protection/>
    </xf>
    <xf numFmtId="0" fontId="5" fillId="0" borderId="11" xfId="0" applyFont="1" applyBorder="1" applyAlignment="1" applyProtection="1">
      <alignment horizontal="center"/>
      <protection/>
    </xf>
    <xf numFmtId="0" fontId="5" fillId="0" borderId="19" xfId="0" applyFont="1" applyBorder="1" applyAlignment="1" applyProtection="1">
      <alignment horizontal="center"/>
      <protection/>
    </xf>
    <xf numFmtId="37" fontId="6" fillId="0" borderId="24" xfId="0" applyNumberFormat="1" applyFont="1" applyBorder="1" applyAlignment="1" applyProtection="1">
      <alignment horizontal="left" vertical="top"/>
      <protection/>
    </xf>
    <xf numFmtId="0" fontId="7" fillId="0" borderId="11" xfId="0" applyFont="1" applyBorder="1" applyAlignment="1" applyProtection="1">
      <alignment horizontal="left"/>
      <protection/>
    </xf>
    <xf numFmtId="37" fontId="6" fillId="0" borderId="10" xfId="0" applyNumberFormat="1" applyFont="1" applyFill="1" applyBorder="1" applyAlignment="1" applyProtection="1">
      <alignment horizontal="right"/>
      <protection/>
    </xf>
    <xf numFmtId="177" fontId="6" fillId="0" borderId="11" xfId="0" applyNumberFormat="1" applyFont="1" applyFill="1" applyBorder="1" applyAlignment="1" applyProtection="1">
      <alignment horizontal="center"/>
      <protection/>
    </xf>
    <xf numFmtId="37" fontId="6" fillId="0" borderId="11" xfId="0" applyNumberFormat="1" applyFont="1" applyFill="1" applyBorder="1" applyAlignment="1" applyProtection="1">
      <alignment horizontal="right"/>
      <protection/>
    </xf>
    <xf numFmtId="0" fontId="5" fillId="0" borderId="38"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38" xfId="0" applyFont="1" applyBorder="1" applyAlignment="1" applyProtection="1">
      <alignment horizontal="center" vertical="center" wrapText="1"/>
      <protection/>
    </xf>
    <xf numFmtId="177" fontId="6" fillId="0" borderId="0" xfId="0" applyNumberFormat="1" applyFont="1" applyFill="1" applyBorder="1" applyAlignment="1" applyProtection="1">
      <alignment horizontal="center"/>
      <protection/>
    </xf>
    <xf numFmtId="37" fontId="12" fillId="0" borderId="0" xfId="0" applyNumberFormat="1" applyFont="1" applyFill="1" applyBorder="1" applyAlignment="1" applyProtection="1">
      <alignment horizontal="right"/>
      <protection/>
    </xf>
    <xf numFmtId="177" fontId="5" fillId="0" borderId="11" xfId="0" applyNumberFormat="1" applyFont="1" applyBorder="1" applyAlignment="1" applyProtection="1">
      <alignment horizontal="center"/>
      <protection/>
    </xf>
    <xf numFmtId="177" fontId="5" fillId="0" borderId="0"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37" fontId="5" fillId="0" borderId="0" xfId="0" applyNumberFormat="1" applyFont="1" applyBorder="1" applyAlignment="1" applyProtection="1">
      <alignment horizontal="center"/>
      <protection/>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5" fillId="0" borderId="0"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39" xfId="0" applyFont="1" applyBorder="1" applyAlignment="1" applyProtection="1">
      <alignment horizontal="center" vertical="center"/>
      <protection/>
    </xf>
    <xf numFmtId="0" fontId="5" fillId="0" borderId="37" xfId="0" applyFont="1" applyBorder="1" applyAlignment="1">
      <alignment vertical="center"/>
    </xf>
    <xf numFmtId="37" fontId="5" fillId="0" borderId="11" xfId="0" applyNumberFormat="1" applyFont="1" applyBorder="1" applyAlignment="1" applyProtection="1">
      <alignment horizontal="right"/>
      <protection/>
    </xf>
    <xf numFmtId="38" fontId="5" fillId="0" borderId="16" xfId="50" applyFont="1" applyBorder="1" applyAlignment="1" applyProtection="1">
      <alignment horizontal="right"/>
      <protection/>
    </xf>
    <xf numFmtId="0" fontId="6" fillId="0" borderId="0" xfId="0" applyFont="1" applyBorder="1" applyAlignment="1">
      <alignment horizontal="left" vertical="center"/>
    </xf>
    <xf numFmtId="37" fontId="5" fillId="0" borderId="28"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177" fontId="6" fillId="0" borderId="0" xfId="0" applyNumberFormat="1" applyFont="1" applyFill="1" applyBorder="1" applyAlignment="1" applyProtection="1">
      <alignment horizontal="right"/>
      <protection/>
    </xf>
    <xf numFmtId="0" fontId="5" fillId="0" borderId="3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4" fillId="0" borderId="50" xfId="0" applyFont="1" applyBorder="1" applyAlignment="1" applyProtection="1">
      <alignment horizontal="left" vertical="center" wrapText="1"/>
      <protection/>
    </xf>
    <xf numFmtId="0" fontId="14" fillId="0" borderId="24" xfId="0" applyFont="1" applyBorder="1" applyAlignment="1" applyProtection="1">
      <alignment horizontal="left" vertical="center" wrapText="1"/>
      <protection/>
    </xf>
    <xf numFmtId="0" fontId="14" fillId="0" borderId="1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28" xfId="0" applyFont="1" applyBorder="1" applyAlignment="1" applyProtection="1">
      <alignment horizontal="left" vertical="center" wrapText="1"/>
      <protection/>
    </xf>
    <xf numFmtId="0" fontId="14" fillId="0" borderId="11" xfId="0" applyFont="1" applyBorder="1" applyAlignment="1" applyProtection="1">
      <alignment horizontal="left" vertical="center" wrapText="1"/>
      <protection/>
    </xf>
    <xf numFmtId="0" fontId="6" fillId="0" borderId="26" xfId="0" applyFont="1" applyBorder="1" applyAlignment="1" applyProtection="1">
      <alignment horizontal="center" vertical="center"/>
      <protection/>
    </xf>
    <xf numFmtId="37" fontId="6" fillId="0" borderId="0" xfId="0" applyNumberFormat="1" applyFont="1" applyFill="1" applyBorder="1" applyAlignment="1" applyProtection="1">
      <alignment horizontal="right" shrinkToFit="1"/>
      <protection/>
    </xf>
    <xf numFmtId="0" fontId="5" fillId="0" borderId="36"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52" xfId="0" applyFont="1" applyBorder="1" applyAlignment="1" applyProtection="1">
      <alignment horizontal="center" vertical="center" shrinkToFit="1"/>
      <protection/>
    </xf>
    <xf numFmtId="38" fontId="5" fillId="0" borderId="0" xfId="50" applyFont="1" applyBorder="1" applyAlignment="1" applyProtection="1">
      <alignment horizontal="right"/>
      <protection/>
    </xf>
    <xf numFmtId="177" fontId="6" fillId="0" borderId="0" xfId="0" applyNumberFormat="1" applyFont="1" applyFill="1" applyBorder="1" applyAlignment="1" applyProtection="1">
      <alignment/>
      <protection/>
    </xf>
    <xf numFmtId="177" fontId="6" fillId="0" borderId="11" xfId="0" applyNumberFormat="1" applyFont="1" applyFill="1" applyBorder="1" applyAlignment="1" applyProtection="1">
      <alignment/>
      <protection/>
    </xf>
    <xf numFmtId="0" fontId="5" fillId="0" borderId="14" xfId="0" applyFont="1" applyBorder="1" applyAlignment="1" applyProtection="1">
      <alignment horizontal="center" vertical="center" textRotation="255"/>
      <protection/>
    </xf>
    <xf numFmtId="0" fontId="5"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0" fillId="0" borderId="39" xfId="0" applyFont="1" applyBorder="1" applyAlignment="1" applyProtection="1">
      <alignment horizontal="center" vertical="center"/>
      <protection/>
    </xf>
    <xf numFmtId="0" fontId="0" fillId="0" borderId="37" xfId="0" applyFont="1" applyBorder="1" applyAlignment="1">
      <alignment vertical="center"/>
    </xf>
    <xf numFmtId="177" fontId="5" fillId="0" borderId="11" xfId="0" applyNumberFormat="1" applyFont="1" applyBorder="1" applyAlignment="1" applyProtection="1">
      <alignment horizontal="right"/>
      <protection/>
    </xf>
    <xf numFmtId="180" fontId="5" fillId="0" borderId="16" xfId="0" applyNumberFormat="1" applyFont="1" applyBorder="1" applyAlignment="1" applyProtection="1">
      <alignment horizontal="right"/>
      <protection/>
    </xf>
    <xf numFmtId="37" fontId="5" fillId="0" borderId="10"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177" fontId="5" fillId="0" borderId="25" xfId="0" applyNumberFormat="1" applyFont="1" applyBorder="1" applyAlignment="1" applyProtection="1">
      <alignment horizontal="right"/>
      <protection/>
    </xf>
    <xf numFmtId="41" fontId="5" fillId="0" borderId="13" xfId="0" applyNumberFormat="1" applyFont="1" applyBorder="1" applyAlignment="1" applyProtection="1">
      <alignment horizontal="right"/>
      <protection/>
    </xf>
    <xf numFmtId="41" fontId="5" fillId="0" borderId="0" xfId="0" applyNumberFormat="1" applyFont="1" applyFill="1" applyBorder="1" applyAlignment="1" applyProtection="1">
      <alignment horizontal="right"/>
      <protection/>
    </xf>
    <xf numFmtId="183" fontId="5" fillId="0" borderId="11" xfId="0" applyNumberFormat="1" applyFont="1" applyBorder="1" applyAlignment="1" applyProtection="1">
      <alignment horizontal="center" shrinkToFit="1"/>
      <protection/>
    </xf>
    <xf numFmtId="183" fontId="5" fillId="0" borderId="0" xfId="0" applyNumberFormat="1" applyFont="1" applyBorder="1" applyAlignment="1" applyProtection="1">
      <alignment horizontal="center" shrinkToFit="1"/>
      <protection/>
    </xf>
    <xf numFmtId="0" fontId="5" fillId="0" borderId="24" xfId="0" applyFont="1" applyBorder="1" applyAlignment="1" applyProtection="1">
      <alignment horizontal="center" vertical="center"/>
      <protection/>
    </xf>
    <xf numFmtId="177" fontId="6" fillId="0" borderId="11" xfId="0" applyNumberFormat="1" applyFont="1" applyFill="1" applyBorder="1" applyAlignment="1" applyProtection="1">
      <alignment horizontal="right"/>
      <protection/>
    </xf>
    <xf numFmtId="38" fontId="5" fillId="0" borderId="11" xfId="50" applyFont="1" applyBorder="1" applyAlignment="1" applyProtection="1">
      <alignment horizontal="right"/>
      <protection/>
    </xf>
    <xf numFmtId="37" fontId="6" fillId="0" borderId="11" xfId="0" applyNumberFormat="1" applyFont="1" applyFill="1" applyBorder="1" applyAlignment="1" applyProtection="1">
      <alignment horizontal="right" shrinkToFit="1"/>
      <protection/>
    </xf>
    <xf numFmtId="0" fontId="5" fillId="0" borderId="16" xfId="0" applyFont="1" applyBorder="1" applyAlignment="1" applyProtection="1">
      <alignment horizontal="center" vertical="center"/>
      <protection/>
    </xf>
    <xf numFmtId="37" fontId="5" fillId="0" borderId="0" xfId="0" applyNumberFormat="1" applyFont="1" applyBorder="1" applyAlignment="1" applyProtection="1">
      <alignment/>
      <protection/>
    </xf>
    <xf numFmtId="37" fontId="5" fillId="0" borderId="13" xfId="0" applyNumberFormat="1" applyFont="1" applyBorder="1" applyAlignment="1" applyProtection="1">
      <alignment horizontal="center"/>
      <protection/>
    </xf>
    <xf numFmtId="183" fontId="5" fillId="0" borderId="13" xfId="50" applyNumberFormat="1" applyFont="1" applyBorder="1" applyAlignment="1" applyProtection="1">
      <alignment horizontal="center" shrinkToFit="1"/>
      <protection/>
    </xf>
    <xf numFmtId="0" fontId="0" fillId="0" borderId="15" xfId="0" applyFont="1" applyBorder="1" applyAlignment="1">
      <alignment horizontal="center" vertical="top" textRotation="255"/>
    </xf>
    <xf numFmtId="0" fontId="0" fillId="0" borderId="18" xfId="0" applyFont="1" applyBorder="1" applyAlignment="1">
      <alignment horizontal="center" vertical="top" textRotation="255"/>
    </xf>
    <xf numFmtId="0" fontId="5" fillId="0" borderId="15" xfId="0" applyFont="1" applyBorder="1" applyAlignment="1">
      <alignment horizontal="center" vertical="top" textRotation="255"/>
    </xf>
    <xf numFmtId="0" fontId="5" fillId="0" borderId="18" xfId="0" applyFont="1" applyBorder="1" applyAlignment="1">
      <alignment horizontal="center" vertical="top" textRotation="255"/>
    </xf>
    <xf numFmtId="0" fontId="5" fillId="0" borderId="10" xfId="0" applyFont="1" applyBorder="1" applyAlignment="1" applyProtection="1">
      <alignment horizontal="center" vertical="center"/>
      <protection/>
    </xf>
    <xf numFmtId="0" fontId="5" fillId="0" borderId="15" xfId="0" applyFont="1" applyBorder="1" applyAlignment="1">
      <alignment horizontal="center" vertical="center"/>
    </xf>
    <xf numFmtId="0" fontId="6" fillId="0" borderId="24" xfId="0" applyFont="1" applyBorder="1" applyAlignment="1" applyProtection="1">
      <alignment vertical="top"/>
      <protection/>
    </xf>
    <xf numFmtId="0" fontId="5" fillId="0" borderId="43" xfId="0" applyFont="1" applyBorder="1" applyAlignment="1" applyProtection="1">
      <alignment horizontal="center"/>
      <protection/>
    </xf>
    <xf numFmtId="0" fontId="5" fillId="0" borderId="41" xfId="0" applyFont="1" applyBorder="1" applyAlignment="1" applyProtection="1">
      <alignment horizontal="center"/>
      <protection/>
    </xf>
    <xf numFmtId="0" fontId="5" fillId="0" borderId="49" xfId="0" applyFont="1" applyBorder="1" applyAlignment="1" applyProtection="1">
      <alignment horizontal="center"/>
      <protection/>
    </xf>
    <xf numFmtId="0" fontId="5" fillId="0" borderId="42"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5" xfId="0" applyFont="1" applyBorder="1" applyAlignment="1" applyProtection="1">
      <alignment horizontal="center" vertical="center"/>
      <protection/>
    </xf>
    <xf numFmtId="0" fontId="5" fillId="0" borderId="30" xfId="0" applyFont="1" applyBorder="1" applyAlignment="1">
      <alignment horizontal="center" vertical="center"/>
    </xf>
    <xf numFmtId="38" fontId="5" fillId="0" borderId="0" xfId="50" applyNumberFormat="1" applyFont="1" applyAlignment="1">
      <alignment horizontal="right" vertical="center"/>
    </xf>
    <xf numFmtId="37" fontId="5" fillId="0" borderId="50" xfId="0" applyNumberFormat="1" applyFont="1" applyBorder="1" applyAlignment="1" applyProtection="1">
      <alignment horizontal="center"/>
      <protection/>
    </xf>
    <xf numFmtId="37" fontId="5" fillId="0" borderId="24" xfId="0" applyNumberFormat="1" applyFont="1" applyBorder="1" applyAlignment="1" applyProtection="1">
      <alignment horizontal="center"/>
      <protection/>
    </xf>
    <xf numFmtId="38" fontId="5" fillId="0" borderId="0" xfId="50" applyFont="1" applyBorder="1" applyAlignment="1">
      <alignment horizontal="right" vertical="center"/>
    </xf>
    <xf numFmtId="37" fontId="5" fillId="0" borderId="50" xfId="0" applyNumberFormat="1" applyFont="1" applyBorder="1" applyAlignment="1" applyProtection="1">
      <alignment horizontal="center" vertical="center" shrinkToFit="1"/>
      <protection/>
    </xf>
    <xf numFmtId="37" fontId="5" fillId="0" borderId="25" xfId="0" applyNumberFormat="1" applyFont="1" applyBorder="1" applyAlignment="1" applyProtection="1">
      <alignment horizontal="center" vertical="center" shrinkToFit="1"/>
      <protection/>
    </xf>
    <xf numFmtId="38" fontId="5" fillId="0" borderId="16" xfId="50" applyFont="1" applyBorder="1" applyAlignment="1">
      <alignment horizontal="right" vertical="center"/>
    </xf>
    <xf numFmtId="0" fontId="6" fillId="0" borderId="24" xfId="0" applyFont="1" applyBorder="1" applyAlignment="1" applyProtection="1">
      <alignment horizontal="right" vertical="top"/>
      <protection/>
    </xf>
    <xf numFmtId="0" fontId="5" fillId="0" borderId="57" xfId="0" applyFont="1" applyBorder="1" applyAlignment="1" applyProtection="1">
      <alignment horizontal="center" vertical="center"/>
      <protection/>
    </xf>
    <xf numFmtId="0" fontId="5" fillId="0" borderId="58" xfId="0" applyFont="1" applyBorder="1" applyAlignment="1">
      <alignment horizontal="center" vertical="center"/>
    </xf>
    <xf numFmtId="0" fontId="10" fillId="0" borderId="59" xfId="0" applyFont="1" applyBorder="1" applyAlignment="1" applyProtection="1">
      <alignment horizontal="center" vertical="center"/>
      <protection/>
    </xf>
    <xf numFmtId="0" fontId="5" fillId="0" borderId="60" xfId="0" applyFont="1" applyBorder="1" applyAlignment="1">
      <alignment horizontal="center" vertical="center"/>
    </xf>
    <xf numFmtId="0" fontId="5" fillId="0" borderId="61" xfId="0" applyFont="1" applyBorder="1" applyAlignment="1" applyProtection="1">
      <alignment horizontal="distributed" vertical="center"/>
      <protection/>
    </xf>
    <xf numFmtId="0" fontId="5" fillId="0" borderId="62" xfId="0" applyFont="1" applyBorder="1" applyAlignment="1">
      <alignment horizontal="distributed" vertical="center"/>
    </xf>
    <xf numFmtId="0" fontId="5" fillId="0" borderId="18" xfId="0" applyFont="1" applyBorder="1" applyAlignment="1">
      <alignment horizontal="center" vertical="center"/>
    </xf>
    <xf numFmtId="0" fontId="5" fillId="0" borderId="51" xfId="0" applyFont="1" applyBorder="1" applyAlignment="1" applyProtection="1">
      <alignment horizontal="center"/>
      <protection/>
    </xf>
    <xf numFmtId="0" fontId="5" fillId="0" borderId="34" xfId="0" applyFont="1" applyBorder="1" applyAlignment="1" applyProtection="1">
      <alignment horizontal="center"/>
      <protection/>
    </xf>
    <xf numFmtId="0" fontId="16" fillId="0" borderId="0" xfId="0" applyFont="1" applyBorder="1" applyAlignment="1">
      <alignment horizontal="left" vertical="top" wrapText="1"/>
    </xf>
    <xf numFmtId="0" fontId="9" fillId="0" borderId="0" xfId="0" applyFont="1" applyBorder="1" applyAlignment="1">
      <alignment horizontal="left"/>
    </xf>
    <xf numFmtId="0" fontId="5" fillId="0" borderId="14" xfId="0" applyFont="1" applyBorder="1" applyAlignment="1" applyProtection="1">
      <alignment horizontal="center" textRotation="255"/>
      <protection/>
    </xf>
    <xf numFmtId="0" fontId="5" fillId="0" borderId="15" xfId="0" applyFont="1" applyBorder="1" applyAlignment="1">
      <alignment horizontal="center" textRotation="255"/>
    </xf>
    <xf numFmtId="0" fontId="10" fillId="0" borderId="60" xfId="0" applyFont="1" applyBorder="1" applyAlignment="1" applyProtection="1">
      <alignment horizontal="center" vertical="center"/>
      <protection/>
    </xf>
    <xf numFmtId="0" fontId="5" fillId="0" borderId="62" xfId="0" applyFont="1" applyBorder="1" applyAlignment="1" applyProtection="1">
      <alignment horizontal="distributed" vertical="center"/>
      <protection/>
    </xf>
    <xf numFmtId="0" fontId="5" fillId="0" borderId="58" xfId="0" applyFont="1" applyBorder="1" applyAlignment="1" applyProtection="1">
      <alignment horizontal="center" vertical="center"/>
      <protection/>
    </xf>
    <xf numFmtId="0" fontId="5" fillId="0" borderId="15" xfId="0" applyFont="1" applyBorder="1" applyAlignment="1" applyProtection="1">
      <alignment horizontal="center" textRotation="255"/>
      <protection/>
    </xf>
    <xf numFmtId="0" fontId="16" fillId="0" borderId="0" xfId="0" applyFont="1" applyBorder="1" applyAlignment="1" quotePrefix="1">
      <alignment horizontal="left" vertical="top" wrapText="1"/>
    </xf>
    <xf numFmtId="0" fontId="10" fillId="0" borderId="11"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0" xfId="0" applyFont="1" applyAlignment="1" quotePrefix="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5" fillId="0" borderId="39" xfId="0" applyFont="1" applyBorder="1" applyAlignment="1">
      <alignment/>
    </xf>
    <xf numFmtId="0" fontId="5" fillId="0" borderId="37" xfId="0" applyFont="1" applyBorder="1" applyAlignment="1">
      <alignment/>
    </xf>
    <xf numFmtId="37" fontId="10" fillId="0" borderId="11" xfId="0" applyNumberFormat="1" applyFont="1" applyBorder="1" applyAlignment="1" applyProtection="1">
      <alignment horizontal="center" vertical="center"/>
      <protection/>
    </xf>
    <xf numFmtId="0" fontId="5" fillId="0" borderId="0" xfId="0" applyFont="1" applyBorder="1" applyAlignment="1" applyProtection="1">
      <alignment horizontal="right" vertical="center" indent="2"/>
      <protection/>
    </xf>
    <xf numFmtId="0" fontId="5" fillId="0" borderId="15" xfId="0" applyFont="1" applyBorder="1" applyAlignment="1">
      <alignment horizontal="right" vertical="center" indent="2"/>
    </xf>
    <xf numFmtId="0" fontId="0" fillId="0" borderId="0" xfId="0" applyFont="1" applyBorder="1" applyAlignment="1" quotePrefix="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5" fillId="0" borderId="63" xfId="0" applyFont="1" applyBorder="1" applyAlignment="1" applyProtection="1">
      <alignment horizontal="center"/>
      <protection/>
    </xf>
    <xf numFmtId="0" fontId="5" fillId="0" borderId="46" xfId="0" applyFont="1" applyBorder="1" applyAlignment="1" applyProtection="1">
      <alignment horizontal="center"/>
      <protection/>
    </xf>
    <xf numFmtId="37" fontId="10" fillId="0" borderId="1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0" fontId="5" fillId="0" borderId="15" xfId="0" applyFont="1" applyBorder="1" applyAlignment="1" applyProtection="1">
      <alignment horizontal="right" vertical="center" indent="2"/>
      <protection/>
    </xf>
    <xf numFmtId="0" fontId="6" fillId="0" borderId="0" xfId="0" applyFont="1" applyBorder="1" applyAlignment="1" applyProtection="1">
      <alignment horizontal="center"/>
      <protection/>
    </xf>
    <xf numFmtId="0" fontId="6" fillId="0" borderId="15" xfId="0" applyFont="1" applyBorder="1" applyAlignment="1" applyProtection="1">
      <alignment horizontal="center"/>
      <protection/>
    </xf>
    <xf numFmtId="0" fontId="5" fillId="0" borderId="33" xfId="0" applyFont="1" applyBorder="1" applyAlignment="1" applyProtection="1">
      <alignment horizontal="center" vertical="center"/>
      <protection/>
    </xf>
    <xf numFmtId="0" fontId="5" fillId="0" borderId="16" xfId="0" applyFont="1" applyBorder="1" applyAlignment="1">
      <alignment horizontal="center" vertical="center"/>
    </xf>
    <xf numFmtId="37" fontId="5" fillId="0" borderId="12" xfId="0" applyNumberFormat="1" applyFont="1" applyBorder="1" applyAlignment="1" applyProtection="1">
      <alignment horizontal="left" vertical="center"/>
      <protection/>
    </xf>
    <xf numFmtId="37" fontId="5" fillId="0" borderId="13" xfId="0" applyNumberFormat="1" applyFont="1" applyBorder="1" applyAlignment="1" applyProtection="1">
      <alignment horizontal="left" vertical="center"/>
      <protection/>
    </xf>
    <xf numFmtId="37" fontId="5" fillId="0" borderId="14" xfId="0" applyNumberFormat="1" applyFont="1" applyBorder="1" applyAlignment="1" applyProtection="1">
      <alignment horizontal="left" vertical="center"/>
      <protection/>
    </xf>
    <xf numFmtId="37" fontId="5" fillId="0" borderId="10" xfId="0" applyNumberFormat="1" applyFont="1" applyBorder="1" applyAlignment="1" applyProtection="1">
      <alignment horizontal="left" vertical="center"/>
      <protection/>
    </xf>
    <xf numFmtId="37" fontId="5" fillId="0" borderId="0" xfId="0" applyNumberFormat="1" applyFont="1" applyBorder="1" applyAlignment="1" applyProtection="1">
      <alignment horizontal="left" vertical="center"/>
      <protection/>
    </xf>
    <xf numFmtId="37" fontId="5" fillId="0" borderId="15" xfId="0" applyNumberFormat="1" applyFont="1" applyBorder="1" applyAlignment="1" applyProtection="1">
      <alignment horizontal="left" vertical="center"/>
      <protection/>
    </xf>
    <xf numFmtId="0" fontId="0" fillId="0" borderId="14" xfId="0" applyFont="1" applyBorder="1" applyAlignment="1">
      <alignment horizontal="left"/>
    </xf>
    <xf numFmtId="0" fontId="0" fillId="0" borderId="11" xfId="0" applyFont="1" applyBorder="1" applyAlignment="1">
      <alignment horizontal="left"/>
    </xf>
    <xf numFmtId="0" fontId="0" fillId="0" borderId="19" xfId="0" applyFont="1" applyBorder="1" applyAlignment="1">
      <alignment horizontal="left"/>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37" fontId="0" fillId="0" borderId="12" xfId="0" applyNumberFormat="1" applyFont="1" applyBorder="1" applyAlignment="1" applyProtection="1">
      <alignment horizontal="left" vertical="center"/>
      <protection/>
    </xf>
    <xf numFmtId="0" fontId="0" fillId="0" borderId="13" xfId="0" applyFont="1" applyBorder="1" applyAlignment="1">
      <alignment horizontal="left" vertical="center"/>
    </xf>
    <xf numFmtId="0" fontId="0" fillId="0" borderId="25" xfId="0" applyFont="1" applyBorder="1" applyAlignment="1">
      <alignment horizontal="left" vertical="center"/>
    </xf>
    <xf numFmtId="0" fontId="0" fillId="0" borderId="16" xfId="0" applyFont="1" applyBorder="1" applyAlignment="1">
      <alignment horizontal="left" vertical="center"/>
    </xf>
    <xf numFmtId="0" fontId="5" fillId="0" borderId="25" xfId="0" applyFont="1" applyBorder="1" applyAlignment="1" applyProtection="1">
      <alignment horizontal="left"/>
      <protection/>
    </xf>
    <xf numFmtId="0" fontId="5" fillId="0" borderId="16" xfId="0" applyFont="1" applyBorder="1" applyAlignment="1" applyProtection="1">
      <alignment horizontal="left"/>
      <protection/>
    </xf>
    <xf numFmtId="0" fontId="5" fillId="0" borderId="18" xfId="0" applyFont="1" applyBorder="1" applyAlignment="1" applyProtection="1">
      <alignment horizontal="left"/>
      <protection/>
    </xf>
    <xf numFmtId="37" fontId="5" fillId="0" borderId="12" xfId="0" applyNumberFormat="1" applyFont="1" applyBorder="1" applyAlignment="1" applyProtection="1">
      <alignment horizontal="left"/>
      <protection/>
    </xf>
    <xf numFmtId="37" fontId="5" fillId="0" borderId="13" xfId="0" applyNumberFormat="1" applyFont="1" applyBorder="1" applyAlignment="1" applyProtection="1">
      <alignment horizontal="left"/>
      <protection/>
    </xf>
    <xf numFmtId="37" fontId="5" fillId="0" borderId="14" xfId="0" applyNumberFormat="1" applyFont="1" applyBorder="1" applyAlignment="1" applyProtection="1">
      <alignment horizontal="left"/>
      <protection/>
    </xf>
    <xf numFmtId="37" fontId="0" fillId="0" borderId="13" xfId="0" applyNumberFormat="1" applyFont="1" applyBorder="1" applyAlignment="1" applyProtection="1">
      <alignment horizontal="left" vertical="center"/>
      <protection/>
    </xf>
    <xf numFmtId="37" fontId="0" fillId="0" borderId="10" xfId="0" applyNumberFormat="1" applyFont="1" applyBorder="1" applyAlignment="1" applyProtection="1">
      <alignment horizontal="left" vertical="center"/>
      <protection/>
    </xf>
    <xf numFmtId="37" fontId="0" fillId="0" borderId="0" xfId="0" applyNumberFormat="1" applyFont="1" applyBorder="1" applyAlignment="1" applyProtection="1">
      <alignment horizontal="left" vertical="center"/>
      <protection/>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0" fontId="0" fillId="0" borderId="18" xfId="0" applyFont="1" applyBorder="1" applyAlignment="1">
      <alignment horizontal="distributed" vertical="center"/>
    </xf>
    <xf numFmtId="0" fontId="0" fillId="0" borderId="18" xfId="0" applyFont="1" applyBorder="1" applyAlignment="1" applyProtection="1">
      <alignment horizontal="center"/>
      <protection/>
    </xf>
    <xf numFmtId="0" fontId="0" fillId="0" borderId="25" xfId="0" applyFont="1" applyBorder="1" applyAlignment="1" applyProtection="1">
      <alignment horizontal="center"/>
      <protection/>
    </xf>
    <xf numFmtId="37" fontId="5" fillId="0" borderId="25" xfId="0" applyNumberFormat="1" applyFont="1" applyBorder="1" applyAlignment="1" applyProtection="1">
      <alignment horizontal="left" vertical="center"/>
      <protection/>
    </xf>
    <xf numFmtId="37" fontId="5" fillId="0" borderId="16" xfId="0" applyNumberFormat="1" applyFont="1" applyBorder="1" applyAlignment="1" applyProtection="1">
      <alignment horizontal="left" vertical="center"/>
      <protection/>
    </xf>
    <xf numFmtId="37" fontId="5" fillId="0" borderId="18" xfId="0" applyNumberFormat="1" applyFont="1" applyBorder="1" applyAlignment="1" applyProtection="1">
      <alignment horizontal="left" vertical="center"/>
      <protection/>
    </xf>
    <xf numFmtId="0" fontId="0" fillId="0" borderId="18" xfId="0" applyFont="1" applyBorder="1" applyAlignment="1">
      <alignment horizontal="left" vertical="center"/>
    </xf>
    <xf numFmtId="37" fontId="5" fillId="0" borderId="25" xfId="0" applyNumberFormat="1" applyFont="1" applyBorder="1" applyAlignment="1" applyProtection="1">
      <alignment horizontal="left"/>
      <protection/>
    </xf>
    <xf numFmtId="37" fontId="5" fillId="0" borderId="16" xfId="0" applyNumberFormat="1" applyFont="1" applyBorder="1" applyAlignment="1" applyProtection="1">
      <alignment horizontal="left"/>
      <protection/>
    </xf>
    <xf numFmtId="37" fontId="5" fillId="0" borderId="18" xfId="0" applyNumberFormat="1" applyFont="1" applyBorder="1" applyAlignment="1" applyProtection="1">
      <alignment horizontal="left"/>
      <protection/>
    </xf>
    <xf numFmtId="0" fontId="0" fillId="0" borderId="0" xfId="0" applyFont="1" applyBorder="1" applyAlignment="1">
      <alignment horizontal="left" vertical="top"/>
    </xf>
    <xf numFmtId="37" fontId="5" fillId="0" borderId="10" xfId="0" applyNumberFormat="1" applyFont="1" applyBorder="1" applyAlignment="1" applyProtection="1">
      <alignment horizontal="left" vertical="top" wrapText="1"/>
      <protection/>
    </xf>
    <xf numFmtId="37" fontId="5" fillId="0" borderId="0" xfId="0" applyNumberFormat="1" applyFont="1" applyBorder="1" applyAlignment="1" applyProtection="1">
      <alignment horizontal="left" vertical="top" wrapText="1"/>
      <protection/>
    </xf>
    <xf numFmtId="0" fontId="0" fillId="0" borderId="0" xfId="0" applyFont="1" applyBorder="1" applyAlignment="1">
      <alignment horizontal="distributed" vertical="center"/>
    </xf>
    <xf numFmtId="0" fontId="0" fillId="0" borderId="15" xfId="0" applyFont="1" applyBorder="1" applyAlignment="1">
      <alignment horizontal="distributed" vertical="center"/>
    </xf>
    <xf numFmtId="0" fontId="6" fillId="0" borderId="24" xfId="0" applyFont="1" applyBorder="1" applyAlignment="1" applyProtection="1">
      <alignment horizontal="left" vertical="top"/>
      <protection/>
    </xf>
    <xf numFmtId="37" fontId="6" fillId="0" borderId="0" xfId="0" applyNumberFormat="1" applyFont="1" applyBorder="1" applyAlignment="1" applyProtection="1">
      <alignment horizontal="left"/>
      <protection/>
    </xf>
    <xf numFmtId="0" fontId="5" fillId="0" borderId="12"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11" xfId="0" applyFont="1" applyBorder="1" applyAlignment="1">
      <alignment horizontal="right"/>
    </xf>
    <xf numFmtId="0" fontId="5" fillId="0" borderId="10" xfId="0" applyFont="1" applyBorder="1" applyAlignment="1" applyProtection="1">
      <alignment horizontal="distributed" vertical="center"/>
      <protection/>
    </xf>
    <xf numFmtId="0" fontId="5" fillId="0" borderId="15" xfId="0" applyFont="1" applyBorder="1" applyAlignment="1" applyProtection="1">
      <alignment horizontal="distributed" vertical="center"/>
      <protection/>
    </xf>
    <xf numFmtId="0" fontId="15" fillId="0" borderId="11" xfId="0" applyFont="1" applyBorder="1" applyAlignment="1" applyProtection="1">
      <alignment horizontal="center"/>
      <protection/>
    </xf>
    <xf numFmtId="0" fontId="15" fillId="0" borderId="19" xfId="0" applyFont="1" applyBorder="1" applyAlignment="1" applyProtection="1">
      <alignment horizontal="center"/>
      <protection/>
    </xf>
    <xf numFmtId="0" fontId="5" fillId="0" borderId="33" xfId="0" applyFont="1" applyBorder="1" applyAlignment="1" applyProtection="1">
      <alignment horizontal="center" vertical="center" wrapText="1"/>
      <protection/>
    </xf>
    <xf numFmtId="0" fontId="5" fillId="0" borderId="19" xfId="0" applyFont="1" applyBorder="1" applyAlignment="1">
      <alignment horizontal="center" vertical="center" textRotation="255"/>
    </xf>
    <xf numFmtId="0" fontId="5" fillId="0" borderId="36" xfId="0" applyFont="1" applyBorder="1" applyAlignment="1" applyProtection="1">
      <alignment horizontal="distributed" vertical="center"/>
      <protection/>
    </xf>
    <xf numFmtId="0" fontId="5" fillId="0" borderId="52"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85725</xdr:rowOff>
    </xdr:from>
    <xdr:to>
      <xdr:col>2</xdr:col>
      <xdr:colOff>238125</xdr:colOff>
      <xdr:row>6</xdr:row>
      <xdr:rowOff>247650</xdr:rowOff>
    </xdr:to>
    <xdr:sp>
      <xdr:nvSpPr>
        <xdr:cNvPr id="1" name="AutoShape 7"/>
        <xdr:cNvSpPr>
          <a:spLocks/>
        </xdr:cNvSpPr>
      </xdr:nvSpPr>
      <xdr:spPr>
        <a:xfrm>
          <a:off x="2943225" y="2505075"/>
          <a:ext cx="95250" cy="561975"/>
        </a:xfrm>
        <a:prstGeom prst="leftBrace">
          <a:avLst>
            <a:gd name="adj" fmla="val -3671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152400</xdr:colOff>
      <xdr:row>5</xdr:row>
      <xdr:rowOff>85725</xdr:rowOff>
    </xdr:from>
    <xdr:to>
      <xdr:col>16</xdr:col>
      <xdr:colOff>238125</xdr:colOff>
      <xdr:row>6</xdr:row>
      <xdr:rowOff>247650</xdr:rowOff>
    </xdr:to>
    <xdr:sp>
      <xdr:nvSpPr>
        <xdr:cNvPr id="2" name="AutoShape 8"/>
        <xdr:cNvSpPr>
          <a:spLocks/>
        </xdr:cNvSpPr>
      </xdr:nvSpPr>
      <xdr:spPr>
        <a:xfrm>
          <a:off x="7610475" y="2505075"/>
          <a:ext cx="95250" cy="561975"/>
        </a:xfrm>
        <a:prstGeom prst="leftBrace">
          <a:avLst>
            <a:gd name="adj" fmla="val -3671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V44"/>
  <sheetViews>
    <sheetView showGridLines="0" tabSelected="1" zoomScale="75" zoomScaleNormal="75" zoomScalePageLayoutView="0" workbookViewId="0" topLeftCell="A1">
      <selection activeCell="AB14" sqref="AB14"/>
    </sheetView>
  </sheetViews>
  <sheetFormatPr defaultColWidth="8.83203125" defaultRowHeight="18"/>
  <cols>
    <col min="1" max="1" width="4.33203125" style="9" customWidth="1"/>
    <col min="2" max="2" width="20.08203125" style="9" customWidth="1"/>
    <col min="3" max="5" width="3" style="9" customWidth="1"/>
    <col min="6" max="7" width="1.91015625" style="9" customWidth="1"/>
    <col min="8" max="8" width="1.50390625" style="9" customWidth="1"/>
    <col min="9" max="9" width="2.41015625" style="9" customWidth="1"/>
    <col min="10" max="10" width="1.50390625" style="9" customWidth="1"/>
    <col min="11" max="12" width="1.91015625" style="9" customWidth="1"/>
    <col min="13" max="13" width="1.50390625" style="9" customWidth="1"/>
    <col min="14" max="14" width="2.91015625" style="9" customWidth="1"/>
    <col min="15" max="16" width="7.16015625" style="9" customWidth="1"/>
    <col min="17" max="18" width="4" style="9" customWidth="1"/>
    <col min="19" max="20" width="7.16015625" style="9" customWidth="1"/>
    <col min="21" max="22" width="4" style="9" customWidth="1"/>
  </cols>
  <sheetData>
    <row r="1" spans="1:22" ht="30" customHeight="1">
      <c r="A1" s="426" t="s">
        <v>32</v>
      </c>
      <c r="B1" s="426"/>
      <c r="C1" s="426"/>
      <c r="D1" s="426"/>
      <c r="E1" s="426"/>
      <c r="F1" s="426"/>
      <c r="G1" s="426"/>
      <c r="H1" s="426"/>
      <c r="I1" s="426"/>
      <c r="J1" s="426"/>
      <c r="K1" s="426"/>
      <c r="L1" s="426"/>
      <c r="M1" s="426"/>
      <c r="N1" s="426"/>
      <c r="O1" s="426"/>
      <c r="P1" s="426"/>
      <c r="Q1" s="426"/>
      <c r="R1" s="426"/>
      <c r="S1" s="426"/>
      <c r="T1" s="426"/>
      <c r="U1" s="426"/>
      <c r="V1" s="426"/>
    </row>
    <row r="2" spans="1:22" ht="23.25" customHeight="1">
      <c r="A2" s="4"/>
      <c r="B2" s="4"/>
      <c r="C2" s="4"/>
      <c r="D2" s="4"/>
      <c r="E2" s="4"/>
      <c r="F2" s="4"/>
      <c r="G2" s="4"/>
      <c r="H2" s="4"/>
      <c r="I2" s="4"/>
      <c r="J2" s="4"/>
      <c r="K2" s="4"/>
      <c r="L2" s="4"/>
      <c r="M2" s="4"/>
      <c r="N2" s="4"/>
      <c r="O2" s="4"/>
      <c r="P2" s="4"/>
      <c r="Q2" s="4"/>
      <c r="R2" s="4"/>
      <c r="S2" s="4"/>
      <c r="T2" s="4"/>
      <c r="U2" s="4"/>
      <c r="V2" s="4"/>
    </row>
    <row r="3" spans="1:22" ht="22.5" customHeight="1">
      <c r="A3" s="427" t="s">
        <v>40</v>
      </c>
      <c r="B3" s="427"/>
      <c r="C3" s="427"/>
      <c r="D3" s="427"/>
      <c r="E3" s="427"/>
      <c r="F3" s="427"/>
      <c r="G3" s="427"/>
      <c r="H3" s="427"/>
      <c r="I3" s="427"/>
      <c r="J3" s="427"/>
      <c r="K3" s="427"/>
      <c r="L3" s="427"/>
      <c r="M3" s="427"/>
      <c r="N3" s="427"/>
      <c r="O3" s="427"/>
      <c r="P3" s="427"/>
      <c r="Q3" s="4"/>
      <c r="R3" s="4"/>
      <c r="S3" s="4"/>
      <c r="T3" s="4"/>
      <c r="U3" s="4"/>
      <c r="V3" s="4"/>
    </row>
    <row r="4" spans="14:22" ht="7.5" customHeight="1">
      <c r="N4" s="3"/>
      <c r="O4" s="10"/>
      <c r="P4" s="10"/>
      <c r="Q4" s="10"/>
      <c r="R4" s="10"/>
      <c r="S4" s="10"/>
      <c r="T4" s="10"/>
      <c r="U4" s="10"/>
      <c r="V4" s="10"/>
    </row>
    <row r="5" spans="2:22" ht="107.25" customHeight="1">
      <c r="B5" s="428" t="s">
        <v>41</v>
      </c>
      <c r="C5" s="429"/>
      <c r="D5" s="429"/>
      <c r="E5" s="429"/>
      <c r="F5" s="429"/>
      <c r="G5" s="429"/>
      <c r="H5" s="429"/>
      <c r="I5" s="429"/>
      <c r="J5" s="429"/>
      <c r="K5" s="429"/>
      <c r="L5" s="429"/>
      <c r="M5" s="429"/>
      <c r="N5" s="429"/>
      <c r="O5" s="429"/>
      <c r="P5" s="429"/>
      <c r="Q5" s="429"/>
      <c r="R5" s="429"/>
      <c r="S5" s="429"/>
      <c r="T5" s="429"/>
      <c r="U5" s="429"/>
      <c r="V5" s="429"/>
    </row>
    <row r="6" spans="2:22" ht="31.5" customHeight="1">
      <c r="B6" s="430" t="s">
        <v>33</v>
      </c>
      <c r="C6" s="425"/>
      <c r="D6" s="431" t="s">
        <v>34</v>
      </c>
      <c r="E6" s="431"/>
      <c r="F6" s="431"/>
      <c r="G6" s="431"/>
      <c r="H6" s="431"/>
      <c r="I6" s="422" t="s">
        <v>278</v>
      </c>
      <c r="J6" s="422"/>
      <c r="K6" s="422"/>
      <c r="L6" s="422"/>
      <c r="M6" s="422"/>
      <c r="N6" s="422"/>
      <c r="O6" s="6"/>
      <c r="P6" s="424" t="s">
        <v>36</v>
      </c>
      <c r="Q6" s="425"/>
      <c r="R6" s="431" t="s">
        <v>37</v>
      </c>
      <c r="S6" s="431"/>
      <c r="T6" s="7">
        <v>190</v>
      </c>
      <c r="U6" s="5" t="s">
        <v>39</v>
      </c>
      <c r="V6" s="2"/>
    </row>
    <row r="7" spans="2:22" ht="31.5" customHeight="1">
      <c r="B7" s="430"/>
      <c r="C7" s="425"/>
      <c r="D7" s="431" t="s">
        <v>35</v>
      </c>
      <c r="E7" s="431"/>
      <c r="F7" s="431"/>
      <c r="G7" s="431"/>
      <c r="H7" s="431"/>
      <c r="I7" s="423" t="s">
        <v>277</v>
      </c>
      <c r="J7" s="423"/>
      <c r="K7" s="423"/>
      <c r="L7" s="423"/>
      <c r="M7" s="423"/>
      <c r="N7" s="423"/>
      <c r="O7" s="6"/>
      <c r="P7" s="424"/>
      <c r="Q7" s="425"/>
      <c r="R7" s="431" t="s">
        <v>38</v>
      </c>
      <c r="S7" s="431"/>
      <c r="T7" s="7">
        <v>18</v>
      </c>
      <c r="U7" s="5" t="s">
        <v>39</v>
      </c>
      <c r="V7" s="2"/>
    </row>
    <row r="8" spans="1:22" ht="59.25" customHeight="1">
      <c r="A8" s="421" t="s">
        <v>42</v>
      </c>
      <c r="B8" s="421"/>
      <c r="C8" s="421"/>
      <c r="D8" s="421"/>
      <c r="E8" s="421"/>
      <c r="F8" s="421"/>
      <c r="G8" s="421"/>
      <c r="H8" s="421"/>
      <c r="I8" s="421"/>
      <c r="J8" s="421"/>
      <c r="K8" s="421"/>
      <c r="L8" s="421"/>
      <c r="M8" s="421"/>
      <c r="N8" s="421"/>
      <c r="O8" s="2"/>
      <c r="P8" s="2"/>
      <c r="Q8" s="2"/>
      <c r="R8" s="2"/>
      <c r="S8" s="2"/>
      <c r="T8" s="2"/>
      <c r="U8" s="2"/>
      <c r="V8" s="2"/>
    </row>
    <row r="9" spans="1:22" ht="18" thickBot="1">
      <c r="A9" s="11"/>
      <c r="B9" s="11"/>
      <c r="C9" s="11"/>
      <c r="D9" s="11"/>
      <c r="E9" s="11"/>
      <c r="F9" s="11"/>
      <c r="G9" s="11"/>
      <c r="H9" s="11"/>
      <c r="I9" s="11"/>
      <c r="J9" s="11"/>
      <c r="K9" s="11"/>
      <c r="L9" s="11"/>
      <c r="M9" s="11"/>
      <c r="N9" s="11"/>
      <c r="O9" s="11"/>
      <c r="P9" s="11"/>
      <c r="Q9" s="454" t="s">
        <v>276</v>
      </c>
      <c r="R9" s="454"/>
      <c r="S9" s="454"/>
      <c r="T9" s="454"/>
      <c r="U9" s="454"/>
      <c r="V9" s="454"/>
    </row>
    <row r="10" spans="1:22" s="1" customFormat="1" ht="37.5" customHeight="1">
      <c r="A10" s="455" t="s">
        <v>2</v>
      </c>
      <c r="B10" s="456"/>
      <c r="C10" s="456"/>
      <c r="D10" s="456"/>
      <c r="E10" s="456"/>
      <c r="F10" s="456"/>
      <c r="G10" s="456"/>
      <c r="H10" s="456"/>
      <c r="I10" s="456"/>
      <c r="J10" s="456"/>
      <c r="K10" s="456"/>
      <c r="L10" s="456"/>
      <c r="M10" s="456"/>
      <c r="N10" s="457"/>
      <c r="O10" s="488" t="s">
        <v>275</v>
      </c>
      <c r="P10" s="489"/>
      <c r="Q10" s="489"/>
      <c r="R10" s="490"/>
      <c r="S10" s="460" t="s">
        <v>274</v>
      </c>
      <c r="T10" s="456"/>
      <c r="U10" s="456"/>
      <c r="V10" s="461"/>
    </row>
    <row r="11" spans="1:22" ht="37.5" customHeight="1">
      <c r="A11" s="476" t="s">
        <v>0</v>
      </c>
      <c r="B11" s="12" t="s">
        <v>3</v>
      </c>
      <c r="C11" s="13"/>
      <c r="D11" s="14"/>
      <c r="E11" s="14"/>
      <c r="F11" s="14"/>
      <c r="G11" s="14"/>
      <c r="H11" s="14"/>
      <c r="I11" s="14"/>
      <c r="J11" s="14"/>
      <c r="K11" s="15"/>
      <c r="L11" s="15"/>
      <c r="M11" s="15"/>
      <c r="N11" s="16"/>
      <c r="O11" s="491">
        <v>244</v>
      </c>
      <c r="P11" s="492"/>
      <c r="Q11" s="404" t="s">
        <v>27</v>
      </c>
      <c r="R11" s="403"/>
      <c r="S11" s="462">
        <v>245</v>
      </c>
      <c r="T11" s="463"/>
      <c r="U11" s="17" t="s">
        <v>27</v>
      </c>
      <c r="V11" s="41"/>
    </row>
    <row r="12" spans="1:22" ht="37.5" customHeight="1">
      <c r="A12" s="477"/>
      <c r="B12" s="8" t="s">
        <v>4</v>
      </c>
      <c r="C12" s="434" t="s">
        <v>18</v>
      </c>
      <c r="D12" s="434"/>
      <c r="E12" s="434"/>
      <c r="F12" s="434"/>
      <c r="G12" s="434"/>
      <c r="H12" s="434"/>
      <c r="I12" s="434"/>
      <c r="J12" s="434"/>
      <c r="K12" s="434"/>
      <c r="L12" s="434"/>
      <c r="M12" s="434"/>
      <c r="N12" s="435"/>
      <c r="O12" s="493">
        <v>6638</v>
      </c>
      <c r="P12" s="494"/>
      <c r="Q12" s="393" t="s">
        <v>29</v>
      </c>
      <c r="R12" s="402"/>
      <c r="S12" s="464">
        <v>7043</v>
      </c>
      <c r="T12" s="465"/>
      <c r="U12" s="19" t="s">
        <v>29</v>
      </c>
      <c r="V12" s="42"/>
    </row>
    <row r="13" spans="1:22" ht="37.5" customHeight="1">
      <c r="A13" s="477"/>
      <c r="B13" s="8" t="s">
        <v>5</v>
      </c>
      <c r="C13" s="481" t="s">
        <v>273</v>
      </c>
      <c r="D13" s="481"/>
      <c r="E13" s="481"/>
      <c r="F13" s="481"/>
      <c r="G13" s="481"/>
      <c r="H13" s="481"/>
      <c r="I13" s="481"/>
      <c r="J13" s="481"/>
      <c r="K13" s="481"/>
      <c r="L13" s="481"/>
      <c r="M13" s="481"/>
      <c r="N13" s="481"/>
      <c r="O13" s="493">
        <v>19980</v>
      </c>
      <c r="P13" s="494"/>
      <c r="Q13" s="393" t="s">
        <v>29</v>
      </c>
      <c r="R13" s="402"/>
      <c r="S13" s="464">
        <v>20144</v>
      </c>
      <c r="T13" s="465"/>
      <c r="U13" s="19" t="s">
        <v>29</v>
      </c>
      <c r="V13" s="42"/>
    </row>
    <row r="14" spans="1:22" ht="37.5" customHeight="1">
      <c r="A14" s="477"/>
      <c r="B14" s="8" t="s">
        <v>6</v>
      </c>
      <c r="C14" s="434" t="s">
        <v>19</v>
      </c>
      <c r="D14" s="434"/>
      <c r="E14" s="434"/>
      <c r="F14" s="434"/>
      <c r="G14" s="434"/>
      <c r="H14" s="434"/>
      <c r="I14" s="434"/>
      <c r="J14" s="434"/>
      <c r="K14" s="434"/>
      <c r="L14" s="434"/>
      <c r="M14" s="434"/>
      <c r="N14" s="435"/>
      <c r="O14" s="493">
        <v>67051</v>
      </c>
      <c r="P14" s="494"/>
      <c r="Q14" s="393" t="s">
        <v>29</v>
      </c>
      <c r="R14" s="402"/>
      <c r="S14" s="464">
        <v>66044</v>
      </c>
      <c r="T14" s="465"/>
      <c r="U14" s="19" t="s">
        <v>29</v>
      </c>
      <c r="V14" s="42"/>
    </row>
    <row r="15" spans="1:22" ht="18.75" customHeight="1">
      <c r="A15" s="477"/>
      <c r="B15" s="482" t="s">
        <v>7</v>
      </c>
      <c r="C15" s="18"/>
      <c r="D15" s="10"/>
      <c r="E15" s="10"/>
      <c r="F15" s="10"/>
      <c r="G15" s="20" t="s">
        <v>271</v>
      </c>
      <c r="H15" s="495" t="s">
        <v>272</v>
      </c>
      <c r="I15" s="20" t="s">
        <v>271</v>
      </c>
      <c r="J15" s="443" t="s">
        <v>270</v>
      </c>
      <c r="K15" s="10"/>
      <c r="L15" s="10"/>
      <c r="M15" s="10"/>
      <c r="N15" s="21"/>
      <c r="O15" s="449">
        <f>+O14/O12</f>
        <v>10.101084664055438</v>
      </c>
      <c r="P15" s="451">
        <f>-(+O14/O13)</f>
        <v>-3.3559059059059058</v>
      </c>
      <c r="Q15" s="439" t="s">
        <v>27</v>
      </c>
      <c r="R15" s="402"/>
      <c r="S15" s="449">
        <f>+S14/S12</f>
        <v>9.377254011074825</v>
      </c>
      <c r="T15" s="451">
        <f>-(+S14/S13)</f>
        <v>-3.278594122319301</v>
      </c>
      <c r="U15" s="444" t="s">
        <v>27</v>
      </c>
      <c r="V15" s="42"/>
    </row>
    <row r="16" spans="1:22" ht="18.75" customHeight="1">
      <c r="A16" s="478"/>
      <c r="B16" s="483"/>
      <c r="C16" s="22"/>
      <c r="D16" s="23"/>
      <c r="E16" s="23"/>
      <c r="F16" s="23"/>
      <c r="G16" s="24" t="s">
        <v>269</v>
      </c>
      <c r="H16" s="496"/>
      <c r="I16" s="24" t="s">
        <v>268</v>
      </c>
      <c r="J16" s="497"/>
      <c r="K16" s="23"/>
      <c r="L16" s="23"/>
      <c r="M16" s="23"/>
      <c r="N16" s="25"/>
      <c r="O16" s="470"/>
      <c r="P16" s="471"/>
      <c r="Q16" s="475"/>
      <c r="R16" s="401"/>
      <c r="S16" s="470"/>
      <c r="T16" s="471"/>
      <c r="U16" s="472"/>
      <c r="V16" s="43"/>
    </row>
    <row r="17" spans="1:22" ht="37.5" customHeight="1">
      <c r="A17" s="476" t="s">
        <v>1</v>
      </c>
      <c r="B17" s="12" t="s">
        <v>8</v>
      </c>
      <c r="C17" s="473" t="s">
        <v>20</v>
      </c>
      <c r="D17" s="473"/>
      <c r="E17" s="473"/>
      <c r="F17" s="473"/>
      <c r="G17" s="473"/>
      <c r="H17" s="473"/>
      <c r="I17" s="473"/>
      <c r="J17" s="473"/>
      <c r="K17" s="473"/>
      <c r="L17" s="473"/>
      <c r="M17" s="473"/>
      <c r="N17" s="486"/>
      <c r="O17" s="458">
        <v>190</v>
      </c>
      <c r="P17" s="459"/>
      <c r="Q17" s="400" t="s">
        <v>30</v>
      </c>
      <c r="R17" s="399"/>
      <c r="S17" s="458">
        <v>190</v>
      </c>
      <c r="T17" s="459"/>
      <c r="U17" s="26" t="s">
        <v>30</v>
      </c>
      <c r="V17" s="44"/>
    </row>
    <row r="18" spans="1:22" ht="37.5" customHeight="1">
      <c r="A18" s="477"/>
      <c r="B18" s="8" t="s">
        <v>9</v>
      </c>
      <c r="C18" s="473" t="s">
        <v>21</v>
      </c>
      <c r="D18" s="473"/>
      <c r="E18" s="473"/>
      <c r="F18" s="473"/>
      <c r="G18" s="473"/>
      <c r="H18" s="473"/>
      <c r="I18" s="473"/>
      <c r="J18" s="473"/>
      <c r="K18" s="473"/>
      <c r="L18" s="473"/>
      <c r="M18" s="473"/>
      <c r="N18" s="486"/>
      <c r="O18" s="445">
        <v>4554</v>
      </c>
      <c r="P18" s="446"/>
      <c r="Q18" s="394" t="s">
        <v>28</v>
      </c>
      <c r="R18" s="397"/>
      <c r="S18" s="445">
        <v>4599</v>
      </c>
      <c r="T18" s="446"/>
      <c r="U18" s="27" t="s">
        <v>28</v>
      </c>
      <c r="V18" s="45"/>
    </row>
    <row r="19" spans="1:22" ht="37.5" customHeight="1">
      <c r="A19" s="477"/>
      <c r="B19" s="8" t="s">
        <v>10</v>
      </c>
      <c r="C19" s="473" t="s">
        <v>22</v>
      </c>
      <c r="D19" s="473"/>
      <c r="E19" s="473"/>
      <c r="F19" s="473"/>
      <c r="G19" s="473"/>
      <c r="H19" s="473"/>
      <c r="I19" s="473"/>
      <c r="J19" s="473"/>
      <c r="K19" s="473"/>
      <c r="L19" s="473"/>
      <c r="M19" s="473"/>
      <c r="N19" s="486"/>
      <c r="O19" s="445">
        <v>4543</v>
      </c>
      <c r="P19" s="446"/>
      <c r="Q19" s="394" t="s">
        <v>28</v>
      </c>
      <c r="R19" s="397"/>
      <c r="S19" s="445">
        <v>4615</v>
      </c>
      <c r="T19" s="446"/>
      <c r="U19" s="27" t="s">
        <v>28</v>
      </c>
      <c r="V19" s="45"/>
    </row>
    <row r="20" spans="1:22" ht="37.5" customHeight="1">
      <c r="A20" s="477"/>
      <c r="B20" s="8" t="s">
        <v>11</v>
      </c>
      <c r="C20" s="473" t="s">
        <v>23</v>
      </c>
      <c r="D20" s="473"/>
      <c r="E20" s="473"/>
      <c r="F20" s="473"/>
      <c r="G20" s="473"/>
      <c r="H20" s="473"/>
      <c r="I20" s="473"/>
      <c r="J20" s="473"/>
      <c r="K20" s="473"/>
      <c r="L20" s="473"/>
      <c r="M20" s="473"/>
      <c r="N20" s="486"/>
      <c r="O20" s="445">
        <v>51144</v>
      </c>
      <c r="P20" s="447"/>
      <c r="Q20" s="394" t="s">
        <v>28</v>
      </c>
      <c r="R20" s="397"/>
      <c r="S20" s="445">
        <v>51681</v>
      </c>
      <c r="T20" s="447"/>
      <c r="U20" s="27" t="s">
        <v>28</v>
      </c>
      <c r="V20" s="45"/>
    </row>
    <row r="21" spans="1:22" ht="37.5" customHeight="1">
      <c r="A21" s="477"/>
      <c r="B21" s="8" t="s">
        <v>12</v>
      </c>
      <c r="C21" s="473" t="s">
        <v>24</v>
      </c>
      <c r="D21" s="473"/>
      <c r="E21" s="473"/>
      <c r="F21" s="473"/>
      <c r="G21" s="473"/>
      <c r="H21" s="473"/>
      <c r="I21" s="473"/>
      <c r="J21" s="473"/>
      <c r="K21" s="473"/>
      <c r="L21" s="473"/>
      <c r="M21" s="473"/>
      <c r="N21" s="486"/>
      <c r="O21" s="445">
        <v>46601</v>
      </c>
      <c r="P21" s="447"/>
      <c r="Q21" s="394" t="s">
        <v>28</v>
      </c>
      <c r="R21" s="397"/>
      <c r="S21" s="445">
        <v>47066</v>
      </c>
      <c r="T21" s="447"/>
      <c r="U21" s="27" t="s">
        <v>28</v>
      </c>
      <c r="V21" s="45"/>
    </row>
    <row r="22" spans="1:22" ht="18.75" customHeight="1">
      <c r="A22" s="477"/>
      <c r="B22" s="482" t="s">
        <v>13</v>
      </c>
      <c r="C22" s="18"/>
      <c r="D22" s="474" t="s">
        <v>267</v>
      </c>
      <c r="E22" s="474"/>
      <c r="F22" s="474"/>
      <c r="G22" s="474"/>
      <c r="H22" s="474"/>
      <c r="I22" s="434" t="s">
        <v>266</v>
      </c>
      <c r="J22" s="434" t="s">
        <v>265</v>
      </c>
      <c r="K22" s="434"/>
      <c r="L22" s="434"/>
      <c r="M22" s="434"/>
      <c r="N22" s="435"/>
      <c r="O22" s="436">
        <f>O20/O17/365*100+0.01</f>
        <v>73.75765681326605</v>
      </c>
      <c r="P22" s="437"/>
      <c r="Q22" s="440" t="s">
        <v>264</v>
      </c>
      <c r="R22" s="397"/>
      <c r="S22" s="436">
        <f>S20/S17/365*100</f>
        <v>74.52198990627252</v>
      </c>
      <c r="T22" s="437"/>
      <c r="U22" s="442" t="s">
        <v>264</v>
      </c>
      <c r="V22" s="45"/>
    </row>
    <row r="23" spans="1:22" ht="18.75" customHeight="1">
      <c r="A23" s="477"/>
      <c r="B23" s="484"/>
      <c r="C23" s="29"/>
      <c r="D23" s="498" t="s">
        <v>26</v>
      </c>
      <c r="E23" s="498"/>
      <c r="F23" s="498"/>
      <c r="G23" s="498"/>
      <c r="H23" s="498"/>
      <c r="I23" s="487"/>
      <c r="J23" s="434"/>
      <c r="K23" s="434"/>
      <c r="L23" s="434"/>
      <c r="M23" s="434"/>
      <c r="N23" s="435"/>
      <c r="O23" s="438"/>
      <c r="P23" s="437"/>
      <c r="Q23" s="453"/>
      <c r="R23" s="398"/>
      <c r="S23" s="438"/>
      <c r="T23" s="437"/>
      <c r="U23" s="443"/>
      <c r="V23" s="46"/>
    </row>
    <row r="24" spans="1:22" ht="18.75" customHeight="1">
      <c r="A24" s="477"/>
      <c r="B24" s="482" t="s">
        <v>14</v>
      </c>
      <c r="C24" s="18"/>
      <c r="D24" s="10"/>
      <c r="E24" s="474" t="s">
        <v>263</v>
      </c>
      <c r="F24" s="474"/>
      <c r="G24" s="474"/>
      <c r="H24" s="474"/>
      <c r="I24" s="474"/>
      <c r="J24" s="474"/>
      <c r="K24" s="474"/>
      <c r="L24" s="10"/>
      <c r="M24" s="10"/>
      <c r="N24" s="21"/>
      <c r="O24" s="436">
        <f>((O18+O19)/2)/(O17*O22/100)</f>
        <v>32.456933582934504</v>
      </c>
      <c r="P24" s="437"/>
      <c r="Q24" s="440" t="s">
        <v>262</v>
      </c>
      <c r="R24" s="398"/>
      <c r="S24" s="436">
        <f>((S18+S19)/2)/(S17*S22/100)</f>
        <v>32.53719935759757</v>
      </c>
      <c r="T24" s="437"/>
      <c r="U24" s="442" t="s">
        <v>262</v>
      </c>
      <c r="V24" s="46"/>
    </row>
    <row r="25" spans="1:22" ht="18.75" customHeight="1">
      <c r="A25" s="477"/>
      <c r="B25" s="484"/>
      <c r="C25" s="18"/>
      <c r="D25" s="10"/>
      <c r="E25" s="10"/>
      <c r="F25" s="487" t="s">
        <v>261</v>
      </c>
      <c r="G25" s="487"/>
      <c r="H25" s="487"/>
      <c r="I25" s="487"/>
      <c r="J25" s="487"/>
      <c r="K25" s="10"/>
      <c r="L25" s="10"/>
      <c r="M25" s="10"/>
      <c r="N25" s="21"/>
      <c r="O25" s="438"/>
      <c r="P25" s="437"/>
      <c r="Q25" s="453"/>
      <c r="R25" s="397"/>
      <c r="S25" s="438"/>
      <c r="T25" s="437"/>
      <c r="U25" s="443"/>
      <c r="V25" s="45"/>
    </row>
    <row r="26" spans="1:22" ht="18.75" customHeight="1">
      <c r="A26" s="477"/>
      <c r="B26" s="482" t="s">
        <v>15</v>
      </c>
      <c r="C26" s="31"/>
      <c r="D26" s="10"/>
      <c r="E26" s="474" t="s">
        <v>260</v>
      </c>
      <c r="F26" s="474"/>
      <c r="G26" s="474"/>
      <c r="H26" s="474"/>
      <c r="I26" s="474"/>
      <c r="J26" s="474"/>
      <c r="K26" s="474"/>
      <c r="L26" s="10"/>
      <c r="M26" s="10"/>
      <c r="N26" s="21"/>
      <c r="O26" s="436">
        <f>O21/((O18+O19)/2)</f>
        <v>10.245355611740134</v>
      </c>
      <c r="P26" s="448"/>
      <c r="Q26" s="439" t="s">
        <v>27</v>
      </c>
      <c r="R26" s="397"/>
      <c r="S26" s="436">
        <f>S21/((S18+S19)/2)</f>
        <v>10.216192750162795</v>
      </c>
      <c r="T26" s="448"/>
      <c r="U26" s="444" t="s">
        <v>27</v>
      </c>
      <c r="V26" s="45"/>
    </row>
    <row r="27" spans="1:22" ht="18.75" customHeight="1">
      <c r="A27" s="477"/>
      <c r="B27" s="484"/>
      <c r="C27" s="31"/>
      <c r="D27" s="10"/>
      <c r="E27" s="473" t="s">
        <v>259</v>
      </c>
      <c r="F27" s="473"/>
      <c r="G27" s="473"/>
      <c r="H27" s="473"/>
      <c r="I27" s="473"/>
      <c r="J27" s="473"/>
      <c r="K27" s="473"/>
      <c r="L27" s="10"/>
      <c r="M27" s="10"/>
      <c r="N27" s="21"/>
      <c r="O27" s="438"/>
      <c r="P27" s="448"/>
      <c r="Q27" s="439"/>
      <c r="R27" s="397"/>
      <c r="S27" s="438"/>
      <c r="T27" s="448"/>
      <c r="U27" s="444"/>
      <c r="V27" s="45"/>
    </row>
    <row r="28" spans="1:22" ht="18.75" customHeight="1">
      <c r="A28" s="477"/>
      <c r="B28" s="482" t="s">
        <v>16</v>
      </c>
      <c r="C28" s="31"/>
      <c r="D28" s="10"/>
      <c r="E28" s="10"/>
      <c r="F28" s="32"/>
      <c r="G28" s="33" t="s">
        <v>258</v>
      </c>
      <c r="H28" s="468"/>
      <c r="I28" s="468"/>
      <c r="J28" s="468"/>
      <c r="K28" s="32"/>
      <c r="L28" s="32"/>
      <c r="M28" s="32"/>
      <c r="N28" s="34"/>
      <c r="O28" s="436">
        <f>O14/O20</f>
        <v>1.3110237760050054</v>
      </c>
      <c r="P28" s="437"/>
      <c r="Q28" s="439" t="s">
        <v>31</v>
      </c>
      <c r="R28" s="397"/>
      <c r="S28" s="436">
        <f>S14/S20</f>
        <v>1.2779164489851202</v>
      </c>
      <c r="T28" s="437"/>
      <c r="U28" s="439" t="s">
        <v>31</v>
      </c>
      <c r="V28" s="45"/>
    </row>
    <row r="29" spans="1:22" ht="18.75" customHeight="1">
      <c r="A29" s="477"/>
      <c r="B29" s="484"/>
      <c r="C29" s="31"/>
      <c r="D29" s="10"/>
      <c r="E29" s="10"/>
      <c r="F29" s="32"/>
      <c r="G29" s="35" t="s">
        <v>257</v>
      </c>
      <c r="H29" s="468"/>
      <c r="I29" s="468"/>
      <c r="J29" s="468"/>
      <c r="K29" s="32"/>
      <c r="L29" s="32"/>
      <c r="M29" s="32"/>
      <c r="N29" s="34"/>
      <c r="O29" s="438"/>
      <c r="P29" s="437"/>
      <c r="Q29" s="439"/>
      <c r="R29" s="397"/>
      <c r="S29" s="438"/>
      <c r="T29" s="437"/>
      <c r="U29" s="439"/>
      <c r="V29" s="45"/>
    </row>
    <row r="30" spans="1:22" ht="18.75" customHeight="1">
      <c r="A30" s="477"/>
      <c r="B30" s="482" t="s">
        <v>17</v>
      </c>
      <c r="C30" s="31"/>
      <c r="D30" s="28" t="s">
        <v>255</v>
      </c>
      <c r="E30" s="434" t="s">
        <v>254</v>
      </c>
      <c r="F30" s="468">
        <v>100</v>
      </c>
      <c r="G30" s="468"/>
      <c r="H30" s="466" t="s">
        <v>256</v>
      </c>
      <c r="I30" s="33" t="s">
        <v>255</v>
      </c>
      <c r="J30" s="468" t="s">
        <v>254</v>
      </c>
      <c r="K30" s="468">
        <v>100</v>
      </c>
      <c r="L30" s="468"/>
      <c r="M30" s="466" t="s">
        <v>253</v>
      </c>
      <c r="N30" s="34"/>
      <c r="O30" s="449">
        <f>ROUND(O18/O12*100,1)</f>
        <v>68.6</v>
      </c>
      <c r="P30" s="451">
        <f>-(O18/O13*100)</f>
        <v>-22.792792792792792</v>
      </c>
      <c r="Q30" s="440" t="s">
        <v>252</v>
      </c>
      <c r="R30" s="397"/>
      <c r="S30" s="449">
        <f>ROUND(S18/S12*100,1)</f>
        <v>65.3</v>
      </c>
      <c r="T30" s="451">
        <f>-(S18/S13*100)</f>
        <v>-22.830619539316917</v>
      </c>
      <c r="U30" s="440" t="s">
        <v>252</v>
      </c>
      <c r="V30" s="45"/>
    </row>
    <row r="31" spans="1:22" ht="18.75" customHeight="1" thickBot="1">
      <c r="A31" s="479"/>
      <c r="B31" s="485"/>
      <c r="C31" s="11"/>
      <c r="D31" s="36" t="s">
        <v>251</v>
      </c>
      <c r="E31" s="480"/>
      <c r="F31" s="469"/>
      <c r="G31" s="469"/>
      <c r="H31" s="467"/>
      <c r="I31" s="37" t="s">
        <v>250</v>
      </c>
      <c r="J31" s="469"/>
      <c r="K31" s="469"/>
      <c r="L31" s="469"/>
      <c r="M31" s="467"/>
      <c r="N31" s="38"/>
      <c r="O31" s="450"/>
      <c r="P31" s="452"/>
      <c r="Q31" s="441"/>
      <c r="R31" s="396"/>
      <c r="S31" s="450"/>
      <c r="T31" s="452"/>
      <c r="U31" s="441"/>
      <c r="V31" s="47"/>
    </row>
    <row r="32" spans="1:22" ht="17.25">
      <c r="A32" s="10"/>
      <c r="B32" s="30"/>
      <c r="C32" s="31"/>
      <c r="D32" s="31"/>
      <c r="E32" s="31"/>
      <c r="F32" s="31"/>
      <c r="G32" s="31"/>
      <c r="H32" s="31"/>
      <c r="I32" s="31"/>
      <c r="J32" s="31"/>
      <c r="K32" s="10"/>
      <c r="L32" s="10"/>
      <c r="M32" s="10"/>
      <c r="N32" s="10"/>
      <c r="O32" s="30"/>
      <c r="P32" s="30"/>
      <c r="Q32" s="432" t="s">
        <v>25</v>
      </c>
      <c r="R32" s="433"/>
      <c r="S32" s="433"/>
      <c r="T32" s="433"/>
      <c r="U32" s="433"/>
      <c r="V32" s="433"/>
    </row>
    <row r="33" spans="1:22" ht="17.25">
      <c r="A33" s="10"/>
      <c r="B33" s="30"/>
      <c r="C33" s="31"/>
      <c r="D33" s="31"/>
      <c r="E33" s="31"/>
      <c r="F33" s="31"/>
      <c r="G33" s="31"/>
      <c r="H33" s="31"/>
      <c r="I33" s="31"/>
      <c r="J33" s="31"/>
      <c r="K33" s="10"/>
      <c r="L33" s="10"/>
      <c r="M33" s="10"/>
      <c r="N33" s="10"/>
      <c r="O33" s="30"/>
      <c r="P33" s="30"/>
      <c r="Q33" s="30"/>
      <c r="R33" s="30"/>
      <c r="S33" s="30"/>
      <c r="T33" s="39"/>
      <c r="U33" s="30"/>
      <c r="V33" s="30"/>
    </row>
    <row r="34" spans="1:22" ht="17.25">
      <c r="A34" s="10"/>
      <c r="B34" s="30"/>
      <c r="C34" s="10"/>
      <c r="D34" s="10"/>
      <c r="E34" s="10"/>
      <c r="F34" s="10"/>
      <c r="G34" s="10"/>
      <c r="H34" s="10"/>
      <c r="I34" s="10"/>
      <c r="J34" s="10"/>
      <c r="K34" s="10"/>
      <c r="L34" s="10"/>
      <c r="M34" s="10"/>
      <c r="N34" s="10"/>
      <c r="O34" s="30"/>
      <c r="P34" s="30"/>
      <c r="Q34" s="30"/>
      <c r="R34" s="30"/>
      <c r="S34" s="30"/>
      <c r="T34" s="39"/>
      <c r="U34" s="30"/>
      <c r="V34" s="30"/>
    </row>
    <row r="35" spans="1:22" ht="17.25">
      <c r="A35" s="10"/>
      <c r="B35" s="30"/>
      <c r="C35" s="10"/>
      <c r="D35" s="10"/>
      <c r="E35" s="10"/>
      <c r="F35" s="10"/>
      <c r="G35" s="10"/>
      <c r="H35" s="10"/>
      <c r="I35" s="10"/>
      <c r="J35" s="10"/>
      <c r="K35" s="10"/>
      <c r="L35" s="10"/>
      <c r="M35" s="10"/>
      <c r="N35" s="10"/>
      <c r="O35" s="30"/>
      <c r="P35" s="30"/>
      <c r="Q35" s="30"/>
      <c r="R35" s="30"/>
      <c r="S35" s="30"/>
      <c r="T35" s="39"/>
      <c r="U35" s="30"/>
      <c r="V35" s="30"/>
    </row>
    <row r="36" spans="1:22" ht="17.25">
      <c r="A36" s="10"/>
      <c r="B36" s="30"/>
      <c r="C36" s="10"/>
      <c r="D36" s="10"/>
      <c r="E36" s="10"/>
      <c r="F36" s="10"/>
      <c r="G36" s="10"/>
      <c r="H36" s="10"/>
      <c r="I36" s="10"/>
      <c r="J36" s="10"/>
      <c r="K36" s="10"/>
      <c r="L36" s="10"/>
      <c r="M36" s="10"/>
      <c r="N36" s="10"/>
      <c r="O36" s="30"/>
      <c r="P36" s="30"/>
      <c r="Q36" s="30"/>
      <c r="R36" s="30"/>
      <c r="S36" s="30"/>
      <c r="T36" s="39"/>
      <c r="U36" s="30"/>
      <c r="V36" s="30"/>
    </row>
    <row r="37" spans="1:22" ht="17.25">
      <c r="A37" s="10"/>
      <c r="B37" s="30"/>
      <c r="C37" s="10"/>
      <c r="D37" s="10"/>
      <c r="E37" s="10"/>
      <c r="F37" s="10"/>
      <c r="G37" s="10"/>
      <c r="H37" s="10"/>
      <c r="I37" s="10"/>
      <c r="J37" s="10"/>
      <c r="K37" s="10"/>
      <c r="L37" s="10"/>
      <c r="M37" s="10"/>
      <c r="N37" s="10"/>
      <c r="O37" s="30"/>
      <c r="P37" s="30"/>
      <c r="Q37" s="30"/>
      <c r="R37" s="30"/>
      <c r="S37" s="30"/>
      <c r="T37" s="39"/>
      <c r="U37" s="30"/>
      <c r="V37" s="30"/>
    </row>
    <row r="38" spans="1:22" ht="17.25">
      <c r="A38" s="10"/>
      <c r="B38" s="30"/>
      <c r="C38" s="10"/>
      <c r="D38" s="10"/>
      <c r="E38" s="10"/>
      <c r="F38" s="10"/>
      <c r="G38" s="10"/>
      <c r="H38" s="10"/>
      <c r="I38" s="10"/>
      <c r="J38" s="10"/>
      <c r="K38" s="10"/>
      <c r="L38" s="10"/>
      <c r="M38" s="10"/>
      <c r="N38" s="10"/>
      <c r="O38" s="30"/>
      <c r="P38" s="30"/>
      <c r="Q38" s="30"/>
      <c r="R38" s="30"/>
      <c r="S38" s="30"/>
      <c r="T38" s="39"/>
      <c r="U38" s="30"/>
      <c r="V38" s="30"/>
    </row>
    <row r="39" spans="1:22" ht="17.25">
      <c r="A39" s="10"/>
      <c r="B39" s="30"/>
      <c r="C39" s="10"/>
      <c r="D39" s="10"/>
      <c r="E39" s="10"/>
      <c r="F39" s="10"/>
      <c r="G39" s="10"/>
      <c r="H39" s="10"/>
      <c r="I39" s="10"/>
      <c r="J39" s="10"/>
      <c r="K39" s="10"/>
      <c r="L39" s="10"/>
      <c r="M39" s="10"/>
      <c r="N39" s="10"/>
      <c r="O39" s="40"/>
      <c r="P39" s="30"/>
      <c r="Q39" s="30"/>
      <c r="R39" s="30"/>
      <c r="S39" s="30"/>
      <c r="T39" s="39"/>
      <c r="U39" s="30"/>
      <c r="V39" s="30"/>
    </row>
    <row r="40" spans="1:22" ht="17.25">
      <c r="A40" s="10"/>
      <c r="B40" s="30"/>
      <c r="C40" s="10"/>
      <c r="D40" s="10"/>
      <c r="E40" s="10"/>
      <c r="F40" s="10"/>
      <c r="G40" s="10"/>
      <c r="H40" s="10"/>
      <c r="I40" s="10"/>
      <c r="J40" s="10"/>
      <c r="K40" s="10"/>
      <c r="L40" s="10"/>
      <c r="M40" s="10"/>
      <c r="N40" s="10"/>
      <c r="O40" s="30"/>
      <c r="P40" s="30"/>
      <c r="Q40" s="30"/>
      <c r="R40" s="30"/>
      <c r="S40" s="30"/>
      <c r="T40" s="39"/>
      <c r="U40" s="30"/>
      <c r="V40" s="30"/>
    </row>
    <row r="41" spans="1:22" ht="17.25">
      <c r="A41" s="10"/>
      <c r="B41" s="30"/>
      <c r="C41" s="10"/>
      <c r="D41" s="10"/>
      <c r="E41" s="10"/>
      <c r="F41" s="10"/>
      <c r="G41" s="10"/>
      <c r="H41" s="10"/>
      <c r="I41" s="10"/>
      <c r="J41" s="10"/>
      <c r="K41" s="10"/>
      <c r="L41" s="10"/>
      <c r="M41" s="10"/>
      <c r="N41" s="10"/>
      <c r="O41" s="30"/>
      <c r="P41" s="30"/>
      <c r="Q41" s="30"/>
      <c r="R41" s="30"/>
      <c r="S41" s="30"/>
      <c r="T41" s="39"/>
      <c r="U41" s="30"/>
      <c r="V41" s="30"/>
    </row>
    <row r="42" spans="1:22" ht="17.25">
      <c r="A42" s="10"/>
      <c r="B42" s="30"/>
      <c r="C42" s="10"/>
      <c r="D42" s="10"/>
      <c r="E42" s="10"/>
      <c r="F42" s="10"/>
      <c r="G42" s="10"/>
      <c r="H42" s="10"/>
      <c r="I42" s="10"/>
      <c r="J42" s="10"/>
      <c r="K42" s="10"/>
      <c r="L42" s="10"/>
      <c r="M42" s="10"/>
      <c r="N42" s="10"/>
      <c r="O42" s="30"/>
      <c r="P42" s="30"/>
      <c r="Q42" s="30"/>
      <c r="R42" s="30"/>
      <c r="S42" s="30"/>
      <c r="T42" s="39"/>
      <c r="U42" s="30"/>
      <c r="V42" s="30"/>
    </row>
    <row r="43" spans="1:22" ht="17.25">
      <c r="A43" s="10"/>
      <c r="B43" s="30"/>
      <c r="C43" s="10"/>
      <c r="D43" s="10"/>
      <c r="E43" s="10"/>
      <c r="F43" s="10"/>
      <c r="G43" s="10"/>
      <c r="H43" s="10"/>
      <c r="I43" s="10"/>
      <c r="J43" s="10"/>
      <c r="K43" s="10"/>
      <c r="L43" s="10"/>
      <c r="M43" s="10"/>
      <c r="N43" s="10"/>
      <c r="O43" s="30"/>
      <c r="P43" s="30"/>
      <c r="Q43" s="30"/>
      <c r="R43" s="30"/>
      <c r="S43" s="30"/>
      <c r="T43" s="39"/>
      <c r="U43" s="30"/>
      <c r="V43" s="30"/>
    </row>
    <row r="44" spans="1:22" ht="17.25">
      <c r="A44" s="10"/>
      <c r="B44" s="10"/>
      <c r="C44" s="10"/>
      <c r="D44" s="10"/>
      <c r="E44" s="10"/>
      <c r="F44" s="10"/>
      <c r="G44" s="10"/>
      <c r="H44" s="10"/>
      <c r="I44" s="10"/>
      <c r="J44" s="10"/>
      <c r="K44" s="10"/>
      <c r="L44" s="10"/>
      <c r="M44" s="10"/>
      <c r="N44" s="10"/>
      <c r="O44" s="10"/>
      <c r="P44" s="10"/>
      <c r="Q44" s="10"/>
      <c r="R44" s="10"/>
      <c r="S44" s="10"/>
      <c r="T44" s="10"/>
      <c r="U44" s="10"/>
      <c r="V44" s="10"/>
    </row>
  </sheetData>
  <sheetProtection/>
  <mergeCells count="99">
    <mergeCell ref="C12:N12"/>
    <mergeCell ref="C14:N14"/>
    <mergeCell ref="H15:H16"/>
    <mergeCell ref="J15:J16"/>
    <mergeCell ref="C21:N21"/>
    <mergeCell ref="D22:H22"/>
    <mergeCell ref="I22:I23"/>
    <mergeCell ref="D23:H23"/>
    <mergeCell ref="C17:N17"/>
    <mergeCell ref="C18:N18"/>
    <mergeCell ref="O10:R10"/>
    <mergeCell ref="O11:P11"/>
    <mergeCell ref="O12:P12"/>
    <mergeCell ref="O13:P13"/>
    <mergeCell ref="O14:P14"/>
    <mergeCell ref="O15:O16"/>
    <mergeCell ref="P15:P16"/>
    <mergeCell ref="B26:B27"/>
    <mergeCell ref="B28:B29"/>
    <mergeCell ref="B30:B31"/>
    <mergeCell ref="C19:N19"/>
    <mergeCell ref="C20:N20"/>
    <mergeCell ref="F25:J25"/>
    <mergeCell ref="A11:A16"/>
    <mergeCell ref="A17:A31"/>
    <mergeCell ref="K30:L31"/>
    <mergeCell ref="I28:J29"/>
    <mergeCell ref="E30:E31"/>
    <mergeCell ref="F30:G31"/>
    <mergeCell ref="C13:N13"/>
    <mergeCell ref="B15:B16"/>
    <mergeCell ref="B22:B23"/>
    <mergeCell ref="B24:B25"/>
    <mergeCell ref="U15:U16"/>
    <mergeCell ref="O22:P23"/>
    <mergeCell ref="Q22:Q23"/>
    <mergeCell ref="O30:O31"/>
    <mergeCell ref="P30:P31"/>
    <mergeCell ref="E27:K27"/>
    <mergeCell ref="H28:H29"/>
    <mergeCell ref="E26:K26"/>
    <mergeCell ref="E24:K24"/>
    <mergeCell ref="Q15:Q16"/>
    <mergeCell ref="S13:T13"/>
    <mergeCell ref="O20:P20"/>
    <mergeCell ref="O21:P21"/>
    <mergeCell ref="H30:H31"/>
    <mergeCell ref="J30:J31"/>
    <mergeCell ref="S14:T14"/>
    <mergeCell ref="S15:S16"/>
    <mergeCell ref="T15:T16"/>
    <mergeCell ref="O19:P19"/>
    <mergeCell ref="M30:M31"/>
    <mergeCell ref="S24:T25"/>
    <mergeCell ref="Q9:V9"/>
    <mergeCell ref="A10:N10"/>
    <mergeCell ref="O17:P17"/>
    <mergeCell ref="O18:P18"/>
    <mergeCell ref="S17:T17"/>
    <mergeCell ref="S18:T18"/>
    <mergeCell ref="S10:V10"/>
    <mergeCell ref="S11:T11"/>
    <mergeCell ref="S12:T12"/>
    <mergeCell ref="O24:P25"/>
    <mergeCell ref="Q24:Q25"/>
    <mergeCell ref="Q26:Q27"/>
    <mergeCell ref="Q28:Q29"/>
    <mergeCell ref="O26:P27"/>
    <mergeCell ref="O28:P29"/>
    <mergeCell ref="U24:U25"/>
    <mergeCell ref="U26:U27"/>
    <mergeCell ref="Q30:Q31"/>
    <mergeCell ref="S19:T19"/>
    <mergeCell ref="S20:T20"/>
    <mergeCell ref="S21:T21"/>
    <mergeCell ref="S22:T23"/>
    <mergeCell ref="S26:T27"/>
    <mergeCell ref="S30:S31"/>
    <mergeCell ref="T30:T31"/>
    <mergeCell ref="D6:H6"/>
    <mergeCell ref="D7:H7"/>
    <mergeCell ref="R6:S6"/>
    <mergeCell ref="R7:S7"/>
    <mergeCell ref="Q32:V32"/>
    <mergeCell ref="J22:N23"/>
    <mergeCell ref="S28:T29"/>
    <mergeCell ref="U28:U29"/>
    <mergeCell ref="U30:U31"/>
    <mergeCell ref="U22:U23"/>
    <mergeCell ref="A8:N8"/>
    <mergeCell ref="I6:N6"/>
    <mergeCell ref="I7:N7"/>
    <mergeCell ref="P6:P7"/>
    <mergeCell ref="Q6:Q7"/>
    <mergeCell ref="A1:V1"/>
    <mergeCell ref="A3:P3"/>
    <mergeCell ref="B5:V5"/>
    <mergeCell ref="B6:B7"/>
    <mergeCell ref="C6:C7"/>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H40"/>
  <sheetViews>
    <sheetView showGridLines="0" zoomScale="75" zoomScaleNormal="75" zoomScalePageLayoutView="0" workbookViewId="0" topLeftCell="B1">
      <selection activeCell="T41" sqref="T41"/>
    </sheetView>
  </sheetViews>
  <sheetFormatPr defaultColWidth="8.66015625" defaultRowHeight="18"/>
  <cols>
    <col min="1" max="1" width="2.33203125" style="193" customWidth="1"/>
    <col min="2" max="2" width="9.58203125" style="193" customWidth="1"/>
    <col min="3" max="29" width="6.91015625" style="193" customWidth="1"/>
    <col min="30" max="30" width="6.66015625" style="193" customWidth="1"/>
    <col min="31" max="33" width="8.66015625" style="193" customWidth="1"/>
    <col min="34" max="16384" width="8.83203125" style="193" customWidth="1"/>
  </cols>
  <sheetData>
    <row r="1" spans="1:34" ht="22.5" customHeight="1">
      <c r="A1" s="421" t="s">
        <v>303</v>
      </c>
      <c r="B1" s="421"/>
      <c r="C1" s="421"/>
      <c r="D1" s="421"/>
      <c r="E1" s="421"/>
      <c r="F1" s="421"/>
      <c r="G1" s="421"/>
      <c r="H1" s="421"/>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row>
    <row r="2" spans="1:34" ht="18" thickBot="1">
      <c r="A2" s="194"/>
      <c r="B2" s="194"/>
      <c r="C2" s="411"/>
      <c r="D2" s="411"/>
      <c r="E2" s="411"/>
      <c r="F2" s="411"/>
      <c r="G2" s="411"/>
      <c r="H2" s="411"/>
      <c r="I2" s="411"/>
      <c r="J2" s="411"/>
      <c r="K2" s="411"/>
      <c r="L2" s="411"/>
      <c r="M2" s="411"/>
      <c r="N2" s="411"/>
      <c r="O2" s="411"/>
      <c r="P2" s="411"/>
      <c r="Q2" s="411"/>
      <c r="R2" s="411"/>
      <c r="S2" s="411"/>
      <c r="T2" s="411"/>
      <c r="U2" s="411"/>
      <c r="V2" s="411"/>
      <c r="W2" s="411"/>
      <c r="X2" s="411"/>
      <c r="Y2" s="411"/>
      <c r="Z2" s="411"/>
      <c r="AA2" s="49"/>
      <c r="AB2" s="49" t="s">
        <v>280</v>
      </c>
      <c r="AC2" s="53"/>
      <c r="AD2" s="194"/>
      <c r="AE2" s="194"/>
      <c r="AF2" s="194"/>
      <c r="AG2" s="194"/>
      <c r="AH2" s="194"/>
    </row>
    <row r="3" spans="1:34" ht="17.25">
      <c r="A3" s="540" t="s">
        <v>2</v>
      </c>
      <c r="B3" s="541"/>
      <c r="C3" s="548" t="s">
        <v>302</v>
      </c>
      <c r="D3" s="556" t="s">
        <v>43</v>
      </c>
      <c r="E3" s="557"/>
      <c r="F3" s="557"/>
      <c r="G3" s="557"/>
      <c r="H3" s="557"/>
      <c r="I3" s="557"/>
      <c r="J3" s="557"/>
      <c r="K3" s="557"/>
      <c r="L3" s="557"/>
      <c r="M3" s="557"/>
      <c r="N3" s="557"/>
      <c r="O3" s="557"/>
      <c r="P3" s="557"/>
      <c r="Q3" s="557"/>
      <c r="R3" s="557"/>
      <c r="S3" s="557"/>
      <c r="T3" s="557"/>
      <c r="U3" s="558"/>
      <c r="V3" s="556" t="s">
        <v>44</v>
      </c>
      <c r="W3" s="557"/>
      <c r="X3" s="558"/>
      <c r="Y3" s="556" t="s">
        <v>45</v>
      </c>
      <c r="Z3" s="557"/>
      <c r="AA3" s="557"/>
      <c r="AB3" s="410"/>
      <c r="AC3" s="194"/>
      <c r="AD3" s="194"/>
      <c r="AE3" s="194"/>
      <c r="AF3" s="194"/>
      <c r="AG3" s="194"/>
      <c r="AH3" s="194"/>
    </row>
    <row r="4" spans="1:32" ht="112.5" customHeight="1">
      <c r="A4" s="542"/>
      <c r="B4" s="543"/>
      <c r="C4" s="549"/>
      <c r="D4" s="54" t="s">
        <v>283</v>
      </c>
      <c r="E4" s="55" t="s">
        <v>293</v>
      </c>
      <c r="F4" s="54" t="s">
        <v>46</v>
      </c>
      <c r="G4" s="54" t="s">
        <v>47</v>
      </c>
      <c r="H4" s="56" t="s">
        <v>48</v>
      </c>
      <c r="I4" s="57" t="s">
        <v>49</v>
      </c>
      <c r="J4" s="57" t="s">
        <v>50</v>
      </c>
      <c r="K4" s="54" t="s">
        <v>51</v>
      </c>
      <c r="L4" s="55" t="s">
        <v>52</v>
      </c>
      <c r="M4" s="54" t="s">
        <v>53</v>
      </c>
      <c r="N4" s="58" t="s">
        <v>301</v>
      </c>
      <c r="O4" s="106" t="s">
        <v>300</v>
      </c>
      <c r="P4" s="57" t="s">
        <v>290</v>
      </c>
      <c r="Q4" s="56" t="s">
        <v>289</v>
      </c>
      <c r="R4" s="57" t="s">
        <v>288</v>
      </c>
      <c r="S4" s="57" t="s">
        <v>287</v>
      </c>
      <c r="T4" s="56" t="s">
        <v>54</v>
      </c>
      <c r="U4" s="59" t="s">
        <v>286</v>
      </c>
      <c r="V4" s="57" t="s">
        <v>283</v>
      </c>
      <c r="W4" s="56" t="s">
        <v>285</v>
      </c>
      <c r="X4" s="56" t="s">
        <v>284</v>
      </c>
      <c r="Y4" s="57" t="s">
        <v>283</v>
      </c>
      <c r="Z4" s="56" t="s">
        <v>55</v>
      </c>
      <c r="AA4" s="56" t="s">
        <v>56</v>
      </c>
      <c r="AB4" s="60" t="s">
        <v>57</v>
      </c>
      <c r="AC4" s="194"/>
      <c r="AD4" s="194"/>
      <c r="AE4" s="194"/>
      <c r="AF4" s="194"/>
    </row>
    <row r="5" spans="1:32" ht="24" customHeight="1">
      <c r="A5" s="544" t="s">
        <v>1</v>
      </c>
      <c r="B5" s="61" t="s">
        <v>6</v>
      </c>
      <c r="C5" s="62">
        <f>D5+V5+Y5+AB5</f>
        <v>51144</v>
      </c>
      <c r="D5" s="63">
        <f>SUM(E5:U5)</f>
        <v>43696</v>
      </c>
      <c r="E5" s="63">
        <v>1655</v>
      </c>
      <c r="F5" s="63">
        <v>9488</v>
      </c>
      <c r="G5" s="63">
        <v>3107</v>
      </c>
      <c r="H5" s="63">
        <v>1151</v>
      </c>
      <c r="I5" s="63">
        <v>1975</v>
      </c>
      <c r="J5" s="64">
        <f>ROUNDDOWN(J2/246,1)</f>
        <v>0</v>
      </c>
      <c r="K5" s="63">
        <v>2491</v>
      </c>
      <c r="L5" s="63">
        <v>3405</v>
      </c>
      <c r="M5" s="63">
        <v>5006</v>
      </c>
      <c r="N5" s="63">
        <v>2175</v>
      </c>
      <c r="O5" s="63">
        <v>8467</v>
      </c>
      <c r="P5" s="63">
        <v>579</v>
      </c>
      <c r="Q5" s="63">
        <v>1699</v>
      </c>
      <c r="R5" s="63">
        <v>2467</v>
      </c>
      <c r="S5" s="63">
        <v>31</v>
      </c>
      <c r="T5" s="64">
        <f>ROUNDDOWN(U2/246,1)</f>
        <v>0</v>
      </c>
      <c r="U5" s="65">
        <f>ROUNDDOWN(W2/246,1)</f>
        <v>0</v>
      </c>
      <c r="V5" s="63">
        <f>W5+X5</f>
        <v>7118</v>
      </c>
      <c r="W5" s="63">
        <v>7118</v>
      </c>
      <c r="X5" s="63">
        <v>0</v>
      </c>
      <c r="Y5" s="64">
        <f>ROUNDDOWN(AA2/246,1)</f>
        <v>0</v>
      </c>
      <c r="Z5" s="64">
        <f>ROUNDDOWN(AB2/246,1)</f>
        <v>0</v>
      </c>
      <c r="AA5" s="64">
        <f>ROUNDDOWN(AC2/246,1)</f>
        <v>0</v>
      </c>
      <c r="AB5" s="66">
        <v>330</v>
      </c>
      <c r="AC5" s="83"/>
      <c r="AD5" s="83"/>
      <c r="AE5" s="83"/>
      <c r="AF5" s="194"/>
    </row>
    <row r="6" spans="1:32" s="405" customFormat="1" ht="24" customHeight="1">
      <c r="A6" s="545"/>
      <c r="B6" s="61" t="s">
        <v>5</v>
      </c>
      <c r="C6" s="68">
        <f>D6+V6+Y6+AB6</f>
        <v>4554</v>
      </c>
      <c r="D6" s="69">
        <f>SUM(E6:U6)</f>
        <v>3580</v>
      </c>
      <c r="E6" s="69">
        <v>258</v>
      </c>
      <c r="F6" s="69">
        <v>811</v>
      </c>
      <c r="G6" s="69">
        <v>347</v>
      </c>
      <c r="H6" s="69">
        <v>171</v>
      </c>
      <c r="I6" s="69">
        <v>82</v>
      </c>
      <c r="J6" s="65">
        <f>ROUNDDOWN(J3/246,1)</f>
        <v>0</v>
      </c>
      <c r="K6" s="69">
        <v>112</v>
      </c>
      <c r="L6" s="69">
        <v>69</v>
      </c>
      <c r="M6" s="69">
        <v>15</v>
      </c>
      <c r="N6" s="69">
        <v>427</v>
      </c>
      <c r="O6" s="69">
        <v>481</v>
      </c>
      <c r="P6" s="69">
        <v>182</v>
      </c>
      <c r="Q6" s="69">
        <v>277</v>
      </c>
      <c r="R6" s="69">
        <v>338</v>
      </c>
      <c r="S6" s="69">
        <v>10</v>
      </c>
      <c r="T6" s="65">
        <f>ROUNDDOWN(U3/246,1)</f>
        <v>0</v>
      </c>
      <c r="U6" s="65">
        <f>ROUNDDOWN(W3/246,1)</f>
        <v>0</v>
      </c>
      <c r="V6" s="69">
        <f>W6+X6</f>
        <v>948</v>
      </c>
      <c r="W6" s="69">
        <v>948</v>
      </c>
      <c r="X6" s="69">
        <v>0</v>
      </c>
      <c r="Y6" s="65">
        <f>ROUNDDOWN(AA3/246,1)</f>
        <v>0</v>
      </c>
      <c r="Z6" s="65">
        <f>ROUNDDOWN(Z3/246,1)</f>
        <v>0</v>
      </c>
      <c r="AA6" s="65">
        <f>ROUNDDOWN(AC3/246,1)</f>
        <v>0</v>
      </c>
      <c r="AB6" s="70">
        <v>26</v>
      </c>
      <c r="AC6" s="145"/>
      <c r="AD6" s="145"/>
      <c r="AE6" s="145"/>
      <c r="AF6" s="144"/>
    </row>
    <row r="7" spans="1:32" ht="30" customHeight="1">
      <c r="A7" s="546"/>
      <c r="B7" s="74" t="s">
        <v>298</v>
      </c>
      <c r="C7" s="75">
        <f aca="true" t="shared" si="0" ref="C7:I7">C5/365</f>
        <v>140.1205479452055</v>
      </c>
      <c r="D7" s="76">
        <f t="shared" si="0"/>
        <v>119.71506849315068</v>
      </c>
      <c r="E7" s="76">
        <f t="shared" si="0"/>
        <v>4.534246575342466</v>
      </c>
      <c r="F7" s="76">
        <f t="shared" si="0"/>
        <v>25.994520547945207</v>
      </c>
      <c r="G7" s="76">
        <f t="shared" si="0"/>
        <v>8.512328767123288</v>
      </c>
      <c r="H7" s="76">
        <f t="shared" si="0"/>
        <v>3.1534246575342464</v>
      </c>
      <c r="I7" s="76">
        <f t="shared" si="0"/>
        <v>5.410958904109589</v>
      </c>
      <c r="J7" s="77">
        <f>ROUNDDOWN(J4/246,1)</f>
        <v>0</v>
      </c>
      <c r="K7" s="76">
        <f aca="true" t="shared" si="1" ref="K7:S7">K5/365</f>
        <v>6.824657534246575</v>
      </c>
      <c r="L7" s="76">
        <f t="shared" si="1"/>
        <v>9.32876712328767</v>
      </c>
      <c r="M7" s="76">
        <f t="shared" si="1"/>
        <v>13.715068493150685</v>
      </c>
      <c r="N7" s="76">
        <f t="shared" si="1"/>
        <v>5.958904109589041</v>
      </c>
      <c r="O7" s="76">
        <f t="shared" si="1"/>
        <v>23.197260273972603</v>
      </c>
      <c r="P7" s="76">
        <f t="shared" si="1"/>
        <v>1.5863013698630137</v>
      </c>
      <c r="Q7" s="76">
        <f t="shared" si="1"/>
        <v>4.654794520547945</v>
      </c>
      <c r="R7" s="76">
        <f t="shared" si="1"/>
        <v>6.758904109589041</v>
      </c>
      <c r="S7" s="76">
        <f t="shared" si="1"/>
        <v>0.08493150684931507</v>
      </c>
      <c r="T7" s="77">
        <f>ROUNDDOWN(T4/246,1)</f>
        <v>0</v>
      </c>
      <c r="U7" s="77">
        <f>ROUNDDOWN(U4/246,1)</f>
        <v>0</v>
      </c>
      <c r="V7" s="76">
        <f>V5/365</f>
        <v>19.5013698630137</v>
      </c>
      <c r="W7" s="76">
        <f>W5/365</f>
        <v>19.5013698630137</v>
      </c>
      <c r="X7" s="76">
        <f>X5/365</f>
        <v>0</v>
      </c>
      <c r="Y7" s="77">
        <f>ROUNDDOWN(Y4/246,1)</f>
        <v>0</v>
      </c>
      <c r="Z7" s="77">
        <f>ROUNDDOWN(Z4/246,1)</f>
        <v>0</v>
      </c>
      <c r="AA7" s="77">
        <f>ROUNDDOWN(AA4/246,1)</f>
        <v>0</v>
      </c>
      <c r="AB7" s="78">
        <f>AB5/365</f>
        <v>0.9041095890410958</v>
      </c>
      <c r="AC7" s="79"/>
      <c r="AD7" s="79"/>
      <c r="AE7" s="79"/>
      <c r="AF7" s="194"/>
    </row>
    <row r="8" spans="1:32" ht="24.75" customHeight="1">
      <c r="A8" s="544" t="s">
        <v>0</v>
      </c>
      <c r="B8" s="81" t="s">
        <v>6</v>
      </c>
      <c r="C8" s="62">
        <f>D8+V8+Y8+AB8</f>
        <v>67051</v>
      </c>
      <c r="D8" s="63">
        <f>SUM(E8:U8)</f>
        <v>64505</v>
      </c>
      <c r="E8" s="63">
        <f aca="true" t="shared" si="2" ref="E8:U8">E9+E10</f>
        <v>3298</v>
      </c>
      <c r="F8" s="63">
        <f t="shared" si="2"/>
        <v>5263</v>
      </c>
      <c r="G8" s="63">
        <f t="shared" si="2"/>
        <v>8922</v>
      </c>
      <c r="H8" s="63">
        <f t="shared" si="2"/>
        <v>6293</v>
      </c>
      <c r="I8" s="63">
        <f t="shared" si="2"/>
        <v>4958</v>
      </c>
      <c r="J8" s="63">
        <f t="shared" si="2"/>
        <v>87</v>
      </c>
      <c r="K8" s="63">
        <f t="shared" si="2"/>
        <v>1455</v>
      </c>
      <c r="L8" s="63">
        <f t="shared" si="2"/>
        <v>3040</v>
      </c>
      <c r="M8" s="63">
        <f t="shared" si="2"/>
        <v>301</v>
      </c>
      <c r="N8" s="63">
        <f t="shared" si="2"/>
        <v>4436</v>
      </c>
      <c r="O8" s="63">
        <f t="shared" si="2"/>
        <v>9578</v>
      </c>
      <c r="P8" s="63">
        <f t="shared" si="2"/>
        <v>4056</v>
      </c>
      <c r="Q8" s="63">
        <f t="shared" si="2"/>
        <v>5062</v>
      </c>
      <c r="R8" s="63">
        <f t="shared" si="2"/>
        <v>4146</v>
      </c>
      <c r="S8" s="63">
        <f t="shared" si="2"/>
        <v>161</v>
      </c>
      <c r="T8" s="63">
        <f t="shared" si="2"/>
        <v>2518</v>
      </c>
      <c r="U8" s="63">
        <f t="shared" si="2"/>
        <v>931</v>
      </c>
      <c r="V8" s="69">
        <f>SUM(W8:X8)</f>
        <v>2388</v>
      </c>
      <c r="W8" s="63">
        <f>W9+W10</f>
        <v>2342</v>
      </c>
      <c r="X8" s="63">
        <f>X9+X10</f>
        <v>46</v>
      </c>
      <c r="Y8" s="64">
        <v>0</v>
      </c>
      <c r="Z8" s="64">
        <v>0</v>
      </c>
      <c r="AA8" s="64">
        <v>0</v>
      </c>
      <c r="AB8" s="82">
        <f>AB9+AB10</f>
        <v>158</v>
      </c>
      <c r="AC8" s="83"/>
      <c r="AD8" s="83"/>
      <c r="AE8" s="83"/>
      <c r="AF8" s="194"/>
    </row>
    <row r="9" spans="1:32" ht="24.75" customHeight="1">
      <c r="A9" s="545"/>
      <c r="B9" s="84" t="s">
        <v>4</v>
      </c>
      <c r="C9" s="85">
        <f>D9+V9+Y9+AB9</f>
        <v>6638</v>
      </c>
      <c r="D9" s="69">
        <f>SUM(E9:U9)</f>
        <v>5993</v>
      </c>
      <c r="E9" s="69">
        <v>1093</v>
      </c>
      <c r="F9" s="69">
        <v>582</v>
      </c>
      <c r="G9" s="69">
        <v>453</v>
      </c>
      <c r="H9" s="69">
        <v>265</v>
      </c>
      <c r="I9" s="69">
        <v>245</v>
      </c>
      <c r="J9" s="69">
        <v>6</v>
      </c>
      <c r="K9" s="69">
        <v>148</v>
      </c>
      <c r="L9" s="69">
        <v>134</v>
      </c>
      <c r="M9" s="69">
        <v>20</v>
      </c>
      <c r="N9" s="69">
        <v>594</v>
      </c>
      <c r="O9" s="69">
        <v>917</v>
      </c>
      <c r="P9" s="69">
        <v>398</v>
      </c>
      <c r="Q9" s="69">
        <v>470</v>
      </c>
      <c r="R9" s="69">
        <v>546</v>
      </c>
      <c r="S9" s="69">
        <v>37</v>
      </c>
      <c r="T9" s="69">
        <v>85</v>
      </c>
      <c r="U9" s="65">
        <f>ROUNDDOWN(U6/246,1)</f>
        <v>0</v>
      </c>
      <c r="V9" s="69">
        <f>SUM(W9:X9)</f>
        <v>607</v>
      </c>
      <c r="W9" s="69">
        <v>600</v>
      </c>
      <c r="X9" s="69">
        <v>7</v>
      </c>
      <c r="Y9" s="65">
        <f aca="true" t="shared" si="3" ref="Y9:AA10">ROUNDDOWN(Y6/246,1)</f>
        <v>0</v>
      </c>
      <c r="Z9" s="65">
        <f t="shared" si="3"/>
        <v>0</v>
      </c>
      <c r="AA9" s="65">
        <f t="shared" si="3"/>
        <v>0</v>
      </c>
      <c r="AB9" s="70">
        <v>38</v>
      </c>
      <c r="AC9" s="83"/>
      <c r="AD9" s="83"/>
      <c r="AE9" s="83"/>
      <c r="AF9" s="194"/>
    </row>
    <row r="10" spans="1:32" ht="27.75" customHeight="1">
      <c r="A10" s="545"/>
      <c r="B10" s="86" t="s">
        <v>299</v>
      </c>
      <c r="C10" s="68">
        <f>D10+V10+Y10+AB10</f>
        <v>60413</v>
      </c>
      <c r="D10" s="69">
        <f>SUM(E10:U10)</f>
        <v>58512</v>
      </c>
      <c r="E10" s="69">
        <v>2205</v>
      </c>
      <c r="F10" s="69">
        <v>4681</v>
      </c>
      <c r="G10" s="69">
        <v>8469</v>
      </c>
      <c r="H10" s="69">
        <v>6028</v>
      </c>
      <c r="I10" s="69">
        <v>4713</v>
      </c>
      <c r="J10" s="69">
        <v>81</v>
      </c>
      <c r="K10" s="69">
        <v>1307</v>
      </c>
      <c r="L10" s="69">
        <v>2906</v>
      </c>
      <c r="M10" s="69">
        <v>281</v>
      </c>
      <c r="N10" s="69">
        <v>3842</v>
      </c>
      <c r="O10" s="69">
        <v>8661</v>
      </c>
      <c r="P10" s="69">
        <v>3658</v>
      </c>
      <c r="Q10" s="69">
        <v>4592</v>
      </c>
      <c r="R10" s="69">
        <v>3600</v>
      </c>
      <c r="S10" s="69">
        <v>124</v>
      </c>
      <c r="T10" s="69">
        <v>2433</v>
      </c>
      <c r="U10" s="69">
        <v>931</v>
      </c>
      <c r="V10" s="69">
        <f>SUM(W10:X10)</f>
        <v>1781</v>
      </c>
      <c r="W10" s="69">
        <v>1742</v>
      </c>
      <c r="X10" s="69">
        <v>39</v>
      </c>
      <c r="Y10" s="65">
        <f t="shared" si="3"/>
        <v>0</v>
      </c>
      <c r="Z10" s="65">
        <f t="shared" si="3"/>
        <v>0</v>
      </c>
      <c r="AA10" s="65">
        <f t="shared" si="3"/>
        <v>0</v>
      </c>
      <c r="AB10" s="70">
        <v>120</v>
      </c>
      <c r="AC10" s="83"/>
      <c r="AD10" s="83"/>
      <c r="AE10" s="83"/>
      <c r="AF10" s="194"/>
    </row>
    <row r="11" spans="1:32" s="195" customFormat="1" ht="30" customHeight="1" thickBot="1">
      <c r="A11" s="547"/>
      <c r="B11" s="87" t="s">
        <v>298</v>
      </c>
      <c r="C11" s="88">
        <f aca="true" t="shared" si="4" ref="C11:AB11">C8/244</f>
        <v>274.79918032786884</v>
      </c>
      <c r="D11" s="89">
        <f t="shared" si="4"/>
        <v>264.36475409836066</v>
      </c>
      <c r="E11" s="89">
        <f t="shared" si="4"/>
        <v>13.51639344262295</v>
      </c>
      <c r="F11" s="89">
        <f t="shared" si="4"/>
        <v>21.56967213114754</v>
      </c>
      <c r="G11" s="89">
        <f t="shared" si="4"/>
        <v>36.5655737704918</v>
      </c>
      <c r="H11" s="89">
        <f t="shared" si="4"/>
        <v>25.790983606557376</v>
      </c>
      <c r="I11" s="89">
        <f t="shared" si="4"/>
        <v>20.31967213114754</v>
      </c>
      <c r="J11" s="89">
        <f t="shared" si="4"/>
        <v>0.35655737704918034</v>
      </c>
      <c r="K11" s="89">
        <f t="shared" si="4"/>
        <v>5.963114754098361</v>
      </c>
      <c r="L11" s="89">
        <f t="shared" si="4"/>
        <v>12.459016393442623</v>
      </c>
      <c r="M11" s="89">
        <f t="shared" si="4"/>
        <v>1.2336065573770492</v>
      </c>
      <c r="N11" s="89">
        <f t="shared" si="4"/>
        <v>18.18032786885246</v>
      </c>
      <c r="O11" s="89">
        <f t="shared" si="4"/>
        <v>39.25409836065574</v>
      </c>
      <c r="P11" s="89">
        <f t="shared" si="4"/>
        <v>16.62295081967213</v>
      </c>
      <c r="Q11" s="89">
        <f t="shared" si="4"/>
        <v>20.74590163934426</v>
      </c>
      <c r="R11" s="89">
        <f t="shared" si="4"/>
        <v>16.991803278688526</v>
      </c>
      <c r="S11" s="89">
        <f t="shared" si="4"/>
        <v>0.6598360655737705</v>
      </c>
      <c r="T11" s="89">
        <f t="shared" si="4"/>
        <v>10.319672131147541</v>
      </c>
      <c r="U11" s="89">
        <f t="shared" si="4"/>
        <v>3.8155737704918034</v>
      </c>
      <c r="V11" s="89">
        <f t="shared" si="4"/>
        <v>9.78688524590164</v>
      </c>
      <c r="W11" s="89">
        <f t="shared" si="4"/>
        <v>9.598360655737705</v>
      </c>
      <c r="X11" s="89">
        <f t="shared" si="4"/>
        <v>0.1885245901639344</v>
      </c>
      <c r="Y11" s="90">
        <f t="shared" si="4"/>
        <v>0</v>
      </c>
      <c r="Z11" s="90">
        <f t="shared" si="4"/>
        <v>0</v>
      </c>
      <c r="AA11" s="90">
        <f t="shared" si="4"/>
        <v>0</v>
      </c>
      <c r="AB11" s="91">
        <f t="shared" si="4"/>
        <v>0.6475409836065574</v>
      </c>
      <c r="AC11" s="92"/>
      <c r="AD11" s="92"/>
      <c r="AE11" s="92"/>
      <c r="AF11" s="269"/>
    </row>
    <row r="12" spans="1:34" ht="23.25" customHeight="1">
      <c r="A12" s="409"/>
      <c r="B12" s="409"/>
      <c r="C12" s="409"/>
      <c r="D12" s="409"/>
      <c r="E12" s="409"/>
      <c r="F12" s="409"/>
      <c r="G12" s="409"/>
      <c r="H12" s="409"/>
      <c r="I12" s="409"/>
      <c r="J12" s="409"/>
      <c r="K12" s="409"/>
      <c r="L12" s="409"/>
      <c r="M12" s="409"/>
      <c r="N12" s="149"/>
      <c r="O12" s="409"/>
      <c r="P12" s="409"/>
      <c r="Q12" s="409"/>
      <c r="R12" s="409"/>
      <c r="S12" s="409"/>
      <c r="T12" s="409"/>
      <c r="U12" s="409"/>
      <c r="V12" s="562" t="s">
        <v>25</v>
      </c>
      <c r="W12" s="562"/>
      <c r="X12" s="562"/>
      <c r="Y12" s="562"/>
      <c r="Z12" s="562"/>
      <c r="AA12" s="562"/>
      <c r="AB12" s="95"/>
      <c r="AC12" s="96"/>
      <c r="AD12" s="83"/>
      <c r="AE12" s="83"/>
      <c r="AF12" s="83"/>
      <c r="AG12" s="83"/>
      <c r="AH12" s="194"/>
    </row>
    <row r="13" spans="1:34" ht="22.5" customHeight="1">
      <c r="A13" s="529" t="s">
        <v>297</v>
      </c>
      <c r="B13" s="529"/>
      <c r="C13" s="529"/>
      <c r="D13" s="529"/>
      <c r="E13" s="529"/>
      <c r="F13" s="529"/>
      <c r="G13" s="529"/>
      <c r="H13" s="529"/>
      <c r="I13" s="144"/>
      <c r="J13" s="144"/>
      <c r="K13" s="144"/>
      <c r="L13" s="144"/>
      <c r="M13" s="144"/>
      <c r="N13" s="144"/>
      <c r="O13" s="144"/>
      <c r="P13" s="144"/>
      <c r="Q13" s="144"/>
      <c r="R13" s="144"/>
      <c r="S13" s="144"/>
      <c r="T13" s="144"/>
      <c r="U13" s="144"/>
      <c r="V13" s="144"/>
      <c r="W13" s="144"/>
      <c r="X13" s="144"/>
      <c r="Y13" s="144"/>
      <c r="Z13" s="144"/>
      <c r="AA13" s="144"/>
      <c r="AB13" s="144"/>
      <c r="AC13" s="194"/>
      <c r="AD13" s="194"/>
      <c r="AE13" s="194"/>
      <c r="AF13" s="194"/>
      <c r="AG13" s="194"/>
      <c r="AH13" s="194"/>
    </row>
    <row r="14" spans="1:34" ht="18" thickBot="1">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97"/>
      <c r="Z14" s="97" t="s">
        <v>296</v>
      </c>
      <c r="AA14" s="98"/>
      <c r="AB14" s="97"/>
      <c r="AC14" s="53"/>
      <c r="AD14" s="194"/>
      <c r="AE14" s="194"/>
      <c r="AF14" s="194"/>
      <c r="AG14" s="194"/>
      <c r="AH14" s="194"/>
    </row>
    <row r="15" spans="1:34" ht="17.25">
      <c r="A15" s="532" t="s">
        <v>2</v>
      </c>
      <c r="B15" s="550"/>
      <c r="C15" s="553" t="s">
        <v>295</v>
      </c>
      <c r="D15" s="559" t="s">
        <v>43</v>
      </c>
      <c r="E15" s="560"/>
      <c r="F15" s="560"/>
      <c r="G15" s="560"/>
      <c r="H15" s="560"/>
      <c r="I15" s="560"/>
      <c r="J15" s="560"/>
      <c r="K15" s="560"/>
      <c r="L15" s="560"/>
      <c r="M15" s="560"/>
      <c r="N15" s="560"/>
      <c r="O15" s="560"/>
      <c r="P15" s="560"/>
      <c r="Q15" s="560"/>
      <c r="R15" s="560"/>
      <c r="S15" s="560"/>
      <c r="T15" s="560"/>
      <c r="U15" s="561"/>
      <c r="V15" s="559" t="s">
        <v>44</v>
      </c>
      <c r="W15" s="560"/>
      <c r="X15" s="561"/>
      <c r="Y15" s="559" t="s">
        <v>45</v>
      </c>
      <c r="Z15" s="560"/>
      <c r="AA15" s="560"/>
      <c r="AB15" s="99"/>
      <c r="AC15" s="100"/>
      <c r="AD15" s="194"/>
      <c r="AE15" s="194"/>
      <c r="AF15" s="194"/>
      <c r="AG15" s="194"/>
      <c r="AH15" s="194"/>
    </row>
    <row r="16" spans="1:32" ht="112.5" customHeight="1">
      <c r="A16" s="551"/>
      <c r="B16" s="552"/>
      <c r="C16" s="554"/>
      <c r="D16" s="101" t="s">
        <v>294</v>
      </c>
      <c r="E16" s="55" t="s">
        <v>293</v>
      </c>
      <c r="F16" s="103" t="s">
        <v>46</v>
      </c>
      <c r="G16" s="103" t="s">
        <v>47</v>
      </c>
      <c r="H16" s="104" t="s">
        <v>48</v>
      </c>
      <c r="I16" s="101" t="s">
        <v>49</v>
      </c>
      <c r="J16" s="101" t="s">
        <v>50</v>
      </c>
      <c r="K16" s="103" t="s">
        <v>51</v>
      </c>
      <c r="L16" s="102" t="s">
        <v>52</v>
      </c>
      <c r="M16" s="103" t="s">
        <v>53</v>
      </c>
      <c r="N16" s="105" t="s">
        <v>292</v>
      </c>
      <c r="O16" s="106" t="s">
        <v>291</v>
      </c>
      <c r="P16" s="101" t="s">
        <v>290</v>
      </c>
      <c r="Q16" s="104" t="s">
        <v>289</v>
      </c>
      <c r="R16" s="101" t="s">
        <v>288</v>
      </c>
      <c r="S16" s="101" t="s">
        <v>287</v>
      </c>
      <c r="T16" s="104" t="s">
        <v>54</v>
      </c>
      <c r="U16" s="101" t="s">
        <v>286</v>
      </c>
      <c r="V16" s="101" t="s">
        <v>283</v>
      </c>
      <c r="W16" s="104" t="s">
        <v>285</v>
      </c>
      <c r="X16" s="104" t="s">
        <v>284</v>
      </c>
      <c r="Y16" s="101" t="s">
        <v>283</v>
      </c>
      <c r="Z16" s="104" t="s">
        <v>55</v>
      </c>
      <c r="AA16" s="104" t="s">
        <v>56</v>
      </c>
      <c r="AB16" s="107" t="s">
        <v>57</v>
      </c>
      <c r="AC16" s="194"/>
      <c r="AD16" s="194"/>
      <c r="AE16" s="194"/>
      <c r="AF16" s="194"/>
    </row>
    <row r="17" spans="1:32" ht="26.25" customHeight="1">
      <c r="A17" s="544" t="s">
        <v>1</v>
      </c>
      <c r="B17" s="108" t="s">
        <v>282</v>
      </c>
      <c r="C17" s="109">
        <v>53400</v>
      </c>
      <c r="D17" s="69">
        <v>42338</v>
      </c>
      <c r="E17" s="65">
        <v>0</v>
      </c>
      <c r="F17" s="69">
        <v>9697</v>
      </c>
      <c r="G17" s="69">
        <v>3019</v>
      </c>
      <c r="H17" s="69">
        <v>856</v>
      </c>
      <c r="I17" s="69">
        <v>1838</v>
      </c>
      <c r="J17" s="65">
        <v>0</v>
      </c>
      <c r="K17" s="69">
        <v>3398</v>
      </c>
      <c r="L17" s="69">
        <v>4440</v>
      </c>
      <c r="M17" s="69">
        <v>3154</v>
      </c>
      <c r="N17" s="69">
        <v>2563</v>
      </c>
      <c r="O17" s="69">
        <v>8554</v>
      </c>
      <c r="P17" s="69">
        <v>661</v>
      </c>
      <c r="Q17" s="69">
        <v>1694</v>
      </c>
      <c r="R17" s="69">
        <v>2413</v>
      </c>
      <c r="S17" s="110">
        <v>51</v>
      </c>
      <c r="T17" s="65">
        <v>0</v>
      </c>
      <c r="U17" s="65">
        <v>0</v>
      </c>
      <c r="V17" s="69">
        <v>10680</v>
      </c>
      <c r="W17" s="69">
        <v>10546</v>
      </c>
      <c r="X17" s="69">
        <v>134</v>
      </c>
      <c r="Y17" s="65">
        <v>0</v>
      </c>
      <c r="Z17" s="65">
        <v>0</v>
      </c>
      <c r="AA17" s="65">
        <v>0</v>
      </c>
      <c r="AB17" s="329">
        <v>382</v>
      </c>
      <c r="AC17" s="194"/>
      <c r="AD17" s="194"/>
      <c r="AE17" s="194"/>
      <c r="AF17" s="194"/>
    </row>
    <row r="18" spans="1:32" ht="26.25" customHeight="1">
      <c r="A18" s="545"/>
      <c r="B18" s="108" t="s">
        <v>281</v>
      </c>
      <c r="C18" s="109">
        <v>51681</v>
      </c>
      <c r="D18" s="69">
        <v>42783</v>
      </c>
      <c r="E18" s="65">
        <v>0</v>
      </c>
      <c r="F18" s="69">
        <v>7561</v>
      </c>
      <c r="G18" s="69">
        <v>3388</v>
      </c>
      <c r="H18" s="69">
        <v>1181</v>
      </c>
      <c r="I18" s="69">
        <v>1818</v>
      </c>
      <c r="J18" s="65">
        <v>0</v>
      </c>
      <c r="K18" s="69">
        <v>2400</v>
      </c>
      <c r="L18" s="69">
        <v>4093</v>
      </c>
      <c r="M18" s="69">
        <v>6125</v>
      </c>
      <c r="N18" s="69">
        <v>2064</v>
      </c>
      <c r="O18" s="69">
        <v>8918</v>
      </c>
      <c r="P18" s="69">
        <v>655</v>
      </c>
      <c r="Q18" s="69">
        <v>1751</v>
      </c>
      <c r="R18" s="69">
        <v>2791</v>
      </c>
      <c r="S18" s="69">
        <v>38</v>
      </c>
      <c r="T18" s="65">
        <v>0</v>
      </c>
      <c r="U18" s="65">
        <v>0</v>
      </c>
      <c r="V18" s="69">
        <v>8527</v>
      </c>
      <c r="W18" s="69">
        <v>8527</v>
      </c>
      <c r="X18" s="69">
        <v>0</v>
      </c>
      <c r="Y18" s="65">
        <v>0</v>
      </c>
      <c r="Z18" s="65">
        <v>0</v>
      </c>
      <c r="AA18" s="65">
        <v>0</v>
      </c>
      <c r="AB18" s="111">
        <v>371</v>
      </c>
      <c r="AC18" s="194"/>
      <c r="AD18" s="194"/>
      <c r="AE18" s="194"/>
      <c r="AF18" s="194"/>
    </row>
    <row r="19" spans="1:32" ht="26.25" customHeight="1">
      <c r="A19" s="546"/>
      <c r="B19" s="108" t="s">
        <v>280</v>
      </c>
      <c r="C19" s="112">
        <f>+C5</f>
        <v>51144</v>
      </c>
      <c r="D19" s="113">
        <f>+D5</f>
        <v>43696</v>
      </c>
      <c r="E19" s="77">
        <f>ROUNDDOWN(E16/246,1)</f>
        <v>0</v>
      </c>
      <c r="F19" s="113">
        <f>+F5</f>
        <v>9488</v>
      </c>
      <c r="G19" s="113">
        <f>+G5</f>
        <v>3107</v>
      </c>
      <c r="H19" s="113">
        <f>+H5</f>
        <v>1151</v>
      </c>
      <c r="I19" s="113">
        <f>+I5</f>
        <v>1975</v>
      </c>
      <c r="J19" s="77">
        <f>ROUNDDOWN(J16/246,1)</f>
        <v>0</v>
      </c>
      <c r="K19" s="113">
        <f aca="true" t="shared" si="5" ref="K19:S19">+K5</f>
        <v>2491</v>
      </c>
      <c r="L19" s="113">
        <f t="shared" si="5"/>
        <v>3405</v>
      </c>
      <c r="M19" s="113">
        <f t="shared" si="5"/>
        <v>5006</v>
      </c>
      <c r="N19" s="113">
        <f t="shared" si="5"/>
        <v>2175</v>
      </c>
      <c r="O19" s="113">
        <f t="shared" si="5"/>
        <v>8467</v>
      </c>
      <c r="P19" s="113">
        <f t="shared" si="5"/>
        <v>579</v>
      </c>
      <c r="Q19" s="113">
        <f t="shared" si="5"/>
        <v>1699</v>
      </c>
      <c r="R19" s="113">
        <f t="shared" si="5"/>
        <v>2467</v>
      </c>
      <c r="S19" s="113">
        <f t="shared" si="5"/>
        <v>31</v>
      </c>
      <c r="T19" s="77">
        <f>ROUNDDOWN(T16/246,1)</f>
        <v>0</v>
      </c>
      <c r="U19" s="77">
        <f>ROUNDDOWN(U16/246,1)</f>
        <v>0</v>
      </c>
      <c r="V19" s="113">
        <f>+V5</f>
        <v>7118</v>
      </c>
      <c r="W19" s="113">
        <f>+W5</f>
        <v>7118</v>
      </c>
      <c r="X19" s="113">
        <f>+X5</f>
        <v>0</v>
      </c>
      <c r="Y19" s="77">
        <f>ROUNDDOWN(Y16/246,1)</f>
        <v>0</v>
      </c>
      <c r="Z19" s="77">
        <f>ROUNDDOWN(Z16/246,1)</f>
        <v>0</v>
      </c>
      <c r="AA19" s="77">
        <f>ROUNDDOWN(AA16/246,1)</f>
        <v>0</v>
      </c>
      <c r="AB19" s="114">
        <f>+AB5</f>
        <v>330</v>
      </c>
      <c r="AC19" s="194"/>
      <c r="AD19" s="194"/>
      <c r="AE19" s="194"/>
      <c r="AF19" s="194"/>
    </row>
    <row r="20" spans="1:32" ht="26.25" customHeight="1">
      <c r="A20" s="544" t="s">
        <v>0</v>
      </c>
      <c r="B20" s="108" t="s">
        <v>282</v>
      </c>
      <c r="C20" s="109">
        <v>67524</v>
      </c>
      <c r="D20" s="69">
        <v>64462</v>
      </c>
      <c r="E20" s="69">
        <v>2278</v>
      </c>
      <c r="F20" s="69">
        <v>5969</v>
      </c>
      <c r="G20" s="69">
        <v>9720</v>
      </c>
      <c r="H20" s="69">
        <v>6016</v>
      </c>
      <c r="I20" s="69">
        <v>5143</v>
      </c>
      <c r="J20" s="69">
        <v>87</v>
      </c>
      <c r="K20" s="69">
        <v>1743</v>
      </c>
      <c r="L20" s="69">
        <v>3193</v>
      </c>
      <c r="M20" s="69">
        <v>406</v>
      </c>
      <c r="N20" s="69">
        <v>4218</v>
      </c>
      <c r="O20" s="69">
        <v>9391</v>
      </c>
      <c r="P20" s="69">
        <v>3959</v>
      </c>
      <c r="Q20" s="69">
        <v>4875</v>
      </c>
      <c r="R20" s="69">
        <v>4123</v>
      </c>
      <c r="S20" s="69">
        <v>184</v>
      </c>
      <c r="T20" s="69">
        <v>2340</v>
      </c>
      <c r="U20" s="69">
        <v>817</v>
      </c>
      <c r="V20" s="69">
        <v>2856</v>
      </c>
      <c r="W20" s="69">
        <v>2273</v>
      </c>
      <c r="X20" s="69">
        <v>583</v>
      </c>
      <c r="Y20" s="65">
        <v>0</v>
      </c>
      <c r="Z20" s="65">
        <v>0</v>
      </c>
      <c r="AA20" s="65">
        <v>0</v>
      </c>
      <c r="AB20" s="111">
        <v>206</v>
      </c>
      <c r="AC20" s="194"/>
      <c r="AD20" s="194"/>
      <c r="AE20" s="194"/>
      <c r="AF20" s="194"/>
    </row>
    <row r="21" spans="1:32" ht="26.25" customHeight="1">
      <c r="A21" s="545"/>
      <c r="B21" s="108" t="s">
        <v>281</v>
      </c>
      <c r="C21" s="109">
        <v>66044</v>
      </c>
      <c r="D21" s="69">
        <v>63427</v>
      </c>
      <c r="E21" s="69">
        <v>2058</v>
      </c>
      <c r="F21" s="69">
        <v>5502</v>
      </c>
      <c r="G21" s="69">
        <v>9616</v>
      </c>
      <c r="H21" s="69">
        <v>5951</v>
      </c>
      <c r="I21" s="69">
        <v>5280</v>
      </c>
      <c r="J21" s="69">
        <v>99</v>
      </c>
      <c r="K21" s="69">
        <v>1454</v>
      </c>
      <c r="L21" s="69">
        <v>3365</v>
      </c>
      <c r="M21" s="69">
        <v>334</v>
      </c>
      <c r="N21" s="69">
        <v>4250</v>
      </c>
      <c r="O21" s="69">
        <v>9231</v>
      </c>
      <c r="P21" s="69">
        <v>4035</v>
      </c>
      <c r="Q21" s="69">
        <v>4777</v>
      </c>
      <c r="R21" s="69">
        <v>4027</v>
      </c>
      <c r="S21" s="69">
        <v>151</v>
      </c>
      <c r="T21" s="69">
        <v>2407</v>
      </c>
      <c r="U21" s="69">
        <v>890</v>
      </c>
      <c r="V21" s="69">
        <v>2428</v>
      </c>
      <c r="W21" s="69">
        <v>2374</v>
      </c>
      <c r="X21" s="69">
        <v>54</v>
      </c>
      <c r="Y21" s="65">
        <v>0</v>
      </c>
      <c r="Z21" s="65">
        <v>0</v>
      </c>
      <c r="AA21" s="65">
        <v>0</v>
      </c>
      <c r="AB21" s="70">
        <v>189</v>
      </c>
      <c r="AC21" s="194"/>
      <c r="AD21" s="194"/>
      <c r="AE21" s="194"/>
      <c r="AF21" s="194"/>
    </row>
    <row r="22" spans="1:32" ht="26.25" customHeight="1" thickBot="1">
      <c r="A22" s="547"/>
      <c r="B22" s="115" t="s">
        <v>280</v>
      </c>
      <c r="C22" s="116">
        <f aca="true" t="shared" si="6" ref="C22:X22">+C8</f>
        <v>67051</v>
      </c>
      <c r="D22" s="117">
        <f t="shared" si="6"/>
        <v>64505</v>
      </c>
      <c r="E22" s="117">
        <f t="shared" si="6"/>
        <v>3298</v>
      </c>
      <c r="F22" s="117">
        <f t="shared" si="6"/>
        <v>5263</v>
      </c>
      <c r="G22" s="117">
        <f t="shared" si="6"/>
        <v>8922</v>
      </c>
      <c r="H22" s="117">
        <f t="shared" si="6"/>
        <v>6293</v>
      </c>
      <c r="I22" s="117">
        <f t="shared" si="6"/>
        <v>4958</v>
      </c>
      <c r="J22" s="117">
        <f t="shared" si="6"/>
        <v>87</v>
      </c>
      <c r="K22" s="117">
        <f t="shared" si="6"/>
        <v>1455</v>
      </c>
      <c r="L22" s="117">
        <f t="shared" si="6"/>
        <v>3040</v>
      </c>
      <c r="M22" s="117">
        <f t="shared" si="6"/>
        <v>301</v>
      </c>
      <c r="N22" s="117">
        <f t="shared" si="6"/>
        <v>4436</v>
      </c>
      <c r="O22" s="117">
        <f t="shared" si="6"/>
        <v>9578</v>
      </c>
      <c r="P22" s="117">
        <f t="shared" si="6"/>
        <v>4056</v>
      </c>
      <c r="Q22" s="117">
        <f t="shared" si="6"/>
        <v>5062</v>
      </c>
      <c r="R22" s="117">
        <f t="shared" si="6"/>
        <v>4146</v>
      </c>
      <c r="S22" s="117">
        <f t="shared" si="6"/>
        <v>161</v>
      </c>
      <c r="T22" s="117">
        <f t="shared" si="6"/>
        <v>2518</v>
      </c>
      <c r="U22" s="117">
        <f t="shared" si="6"/>
        <v>931</v>
      </c>
      <c r="V22" s="117">
        <f t="shared" si="6"/>
        <v>2388</v>
      </c>
      <c r="W22" s="117">
        <f t="shared" si="6"/>
        <v>2342</v>
      </c>
      <c r="X22" s="117">
        <f t="shared" si="6"/>
        <v>46</v>
      </c>
      <c r="Y22" s="90">
        <v>0</v>
      </c>
      <c r="Z22" s="90">
        <v>0</v>
      </c>
      <c r="AA22" s="90">
        <v>0</v>
      </c>
      <c r="AB22" s="118">
        <f>+AB8</f>
        <v>158</v>
      </c>
      <c r="AC22" s="194"/>
      <c r="AD22" s="194"/>
      <c r="AE22" s="194"/>
      <c r="AF22" s="194"/>
    </row>
    <row r="23" spans="1:34" ht="23.25" customHeight="1">
      <c r="A23" s="144"/>
      <c r="B23" s="144"/>
      <c r="C23" s="144"/>
      <c r="D23" s="144"/>
      <c r="E23" s="144"/>
      <c r="F23" s="144"/>
      <c r="G23" s="144"/>
      <c r="H23" s="144"/>
      <c r="I23" s="144"/>
      <c r="J23" s="144"/>
      <c r="K23" s="144"/>
      <c r="L23" s="144"/>
      <c r="M23" s="144"/>
      <c r="N23" s="144"/>
      <c r="O23" s="144"/>
      <c r="P23" s="144"/>
      <c r="Q23" s="144"/>
      <c r="R23" s="144"/>
      <c r="S23" s="144"/>
      <c r="T23" s="144"/>
      <c r="U23" s="144"/>
      <c r="V23" s="555" t="s">
        <v>25</v>
      </c>
      <c r="W23" s="555"/>
      <c r="X23" s="555"/>
      <c r="Y23" s="555"/>
      <c r="Z23" s="555"/>
      <c r="AA23" s="555"/>
      <c r="AB23" s="95"/>
      <c r="AC23" s="96"/>
      <c r="AD23" s="194"/>
      <c r="AE23" s="194"/>
      <c r="AF23" s="194"/>
      <c r="AG23" s="194"/>
      <c r="AH23" s="194"/>
    </row>
    <row r="24" spans="1:33" ht="22.5" customHeight="1">
      <c r="A24" s="529" t="s">
        <v>279</v>
      </c>
      <c r="B24" s="529"/>
      <c r="C24" s="529"/>
      <c r="D24" s="529"/>
      <c r="E24" s="529"/>
      <c r="F24" s="529"/>
      <c r="G24" s="144"/>
      <c r="H24" s="144"/>
      <c r="I24" s="144"/>
      <c r="J24" s="144"/>
      <c r="K24" s="144"/>
      <c r="L24" s="144"/>
      <c r="M24" s="144"/>
      <c r="N24" s="144"/>
      <c r="O24" s="144"/>
      <c r="P24" s="144"/>
      <c r="Q24" s="144"/>
      <c r="R24" s="144"/>
      <c r="S24" s="144"/>
      <c r="T24" s="144"/>
      <c r="U24" s="144"/>
      <c r="V24" s="144"/>
      <c r="W24" s="144"/>
      <c r="X24" s="144"/>
      <c r="Y24" s="144"/>
      <c r="Z24" s="144"/>
      <c r="AA24" s="144"/>
      <c r="AB24" s="144"/>
      <c r="AC24" s="194"/>
      <c r="AD24" s="194"/>
      <c r="AE24" s="194"/>
      <c r="AF24" s="194"/>
      <c r="AG24" s="194"/>
    </row>
    <row r="25" spans="1:33" ht="18" thickBot="1">
      <c r="A25" s="147"/>
      <c r="B25" s="147"/>
      <c r="C25" s="147"/>
      <c r="D25" s="147"/>
      <c r="E25" s="147"/>
      <c r="F25" s="147"/>
      <c r="G25" s="147"/>
      <c r="H25" s="147"/>
      <c r="I25" s="147"/>
      <c r="J25" s="147"/>
      <c r="K25" s="147"/>
      <c r="L25" s="147"/>
      <c r="M25" s="501" t="str">
        <f>+AB2</f>
        <v>平成25年度</v>
      </c>
      <c r="N25" s="501"/>
      <c r="O25" s="144"/>
      <c r="P25" s="144"/>
      <c r="Q25" s="144"/>
      <c r="R25" s="144"/>
      <c r="S25" s="144"/>
      <c r="T25" s="144"/>
      <c r="U25" s="144"/>
      <c r="V25" s="144"/>
      <c r="W25" s="144"/>
      <c r="X25" s="144"/>
      <c r="Y25" s="144"/>
      <c r="Z25" s="144"/>
      <c r="AA25" s="144"/>
      <c r="AB25" s="144"/>
      <c r="AC25" s="194"/>
      <c r="AD25" s="194"/>
      <c r="AE25" s="194"/>
      <c r="AF25" s="194"/>
      <c r="AG25" s="194"/>
    </row>
    <row r="26" spans="1:32" s="195" customFormat="1" ht="18.75" customHeight="1">
      <c r="A26" s="532" t="s">
        <v>2</v>
      </c>
      <c r="B26" s="533"/>
      <c r="C26" s="520" t="s">
        <v>58</v>
      </c>
      <c r="D26" s="521"/>
      <c r="E26" s="521"/>
      <c r="F26" s="521"/>
      <c r="G26" s="488" t="s">
        <v>1</v>
      </c>
      <c r="H26" s="526"/>
      <c r="I26" s="526"/>
      <c r="J26" s="527"/>
      <c r="K26" s="526" t="s">
        <v>0</v>
      </c>
      <c r="L26" s="526"/>
      <c r="M26" s="526"/>
      <c r="N26" s="528"/>
      <c r="O26" s="408"/>
      <c r="P26" s="408"/>
      <c r="Q26" s="408"/>
      <c r="R26" s="408"/>
      <c r="S26" s="408"/>
      <c r="T26" s="408"/>
      <c r="U26" s="408"/>
      <c r="V26" s="408"/>
      <c r="W26" s="408"/>
      <c r="X26" s="408"/>
      <c r="Y26" s="408"/>
      <c r="Z26" s="408"/>
      <c r="AA26" s="408"/>
      <c r="AB26" s="408"/>
      <c r="AC26" s="269"/>
      <c r="AD26" s="269"/>
      <c r="AE26" s="269"/>
      <c r="AF26" s="269"/>
    </row>
    <row r="27" spans="1:32" s="195" customFormat="1" ht="18.75" customHeight="1">
      <c r="A27" s="534"/>
      <c r="B27" s="535"/>
      <c r="C27" s="522" t="s">
        <v>59</v>
      </c>
      <c r="D27" s="522"/>
      <c r="E27" s="522" t="s">
        <v>60</v>
      </c>
      <c r="F27" s="523"/>
      <c r="G27" s="522" t="s">
        <v>59</v>
      </c>
      <c r="H27" s="522"/>
      <c r="I27" s="522" t="s">
        <v>60</v>
      </c>
      <c r="J27" s="522"/>
      <c r="K27" s="537" t="s">
        <v>59</v>
      </c>
      <c r="L27" s="522"/>
      <c r="M27" s="522" t="s">
        <v>60</v>
      </c>
      <c r="N27" s="539"/>
      <c r="O27" s="408"/>
      <c r="P27" s="408"/>
      <c r="Q27" s="408"/>
      <c r="R27" s="408"/>
      <c r="S27" s="408"/>
      <c r="T27" s="408"/>
      <c r="U27" s="408"/>
      <c r="V27" s="408"/>
      <c r="W27" s="408"/>
      <c r="X27" s="408"/>
      <c r="Y27" s="408"/>
      <c r="Z27" s="408"/>
      <c r="AA27" s="408"/>
      <c r="AB27" s="408"/>
      <c r="AC27" s="269"/>
      <c r="AD27" s="269"/>
      <c r="AE27" s="269"/>
      <c r="AF27" s="269"/>
    </row>
    <row r="28" spans="1:32" ht="30.75" customHeight="1">
      <c r="A28" s="502" t="s">
        <v>58</v>
      </c>
      <c r="B28" s="503"/>
      <c r="C28" s="524">
        <f>SUM(C30:C36)</f>
        <v>11192</v>
      </c>
      <c r="D28" s="525"/>
      <c r="E28" s="530">
        <f>C28/C28*100</f>
        <v>100</v>
      </c>
      <c r="F28" s="531"/>
      <c r="G28" s="538">
        <f>SUM(G30:G36)</f>
        <v>4554</v>
      </c>
      <c r="H28" s="525"/>
      <c r="I28" s="530">
        <f>G28/G28*100</f>
        <v>100</v>
      </c>
      <c r="J28" s="531"/>
      <c r="K28" s="538">
        <f>SUM(K30:K36)</f>
        <v>6638</v>
      </c>
      <c r="L28" s="525"/>
      <c r="M28" s="530">
        <f>K28/K28*100</f>
        <v>100</v>
      </c>
      <c r="N28" s="536"/>
      <c r="O28" s="144"/>
      <c r="P28" s="144"/>
      <c r="Q28" s="144"/>
      <c r="R28" s="144"/>
      <c r="S28" s="144"/>
      <c r="T28" s="144"/>
      <c r="U28" s="144"/>
      <c r="V28" s="144"/>
      <c r="W28" s="144"/>
      <c r="X28" s="144"/>
      <c r="Y28" s="144"/>
      <c r="Z28" s="144"/>
      <c r="AA28" s="144"/>
      <c r="AB28" s="144"/>
      <c r="AC28" s="194"/>
      <c r="AD28" s="194"/>
      <c r="AE28" s="194"/>
      <c r="AF28" s="194"/>
    </row>
    <row r="29" spans="1:32" ht="7.5" customHeight="1">
      <c r="A29" s="407"/>
      <c r="B29" s="395"/>
      <c r="C29" s="119"/>
      <c r="D29" s="120"/>
      <c r="E29" s="121"/>
      <c r="F29" s="120"/>
      <c r="G29" s="122"/>
      <c r="H29" s="120"/>
      <c r="I29" s="512"/>
      <c r="J29" s="513"/>
      <c r="K29" s="122"/>
      <c r="L29" s="120"/>
      <c r="M29" s="512"/>
      <c r="N29" s="518"/>
      <c r="O29" s="144"/>
      <c r="P29" s="144"/>
      <c r="Q29" s="144"/>
      <c r="R29" s="144"/>
      <c r="S29" s="144"/>
      <c r="T29" s="144"/>
      <c r="U29" s="144"/>
      <c r="V29" s="144"/>
      <c r="W29" s="144"/>
      <c r="X29" s="144"/>
      <c r="Y29" s="144"/>
      <c r="Z29" s="144"/>
      <c r="AA29" s="144"/>
      <c r="AB29" s="144"/>
      <c r="AC29" s="194"/>
      <c r="AD29" s="194"/>
      <c r="AE29" s="194"/>
      <c r="AF29" s="194"/>
    </row>
    <row r="30" spans="1:32" ht="36" customHeight="1">
      <c r="A30" s="504" t="s">
        <v>61</v>
      </c>
      <c r="B30" s="505"/>
      <c r="C30" s="514">
        <f aca="true" t="shared" si="7" ref="C30:C36">G30+K30</f>
        <v>1938</v>
      </c>
      <c r="D30" s="511"/>
      <c r="E30" s="512">
        <f>C30/C28*100</f>
        <v>17.31593995711222</v>
      </c>
      <c r="F30" s="513"/>
      <c r="G30" s="510">
        <v>598</v>
      </c>
      <c r="H30" s="511"/>
      <c r="I30" s="512">
        <f>G30/G28*100</f>
        <v>13.131313131313133</v>
      </c>
      <c r="J30" s="513"/>
      <c r="K30" s="510">
        <v>1340</v>
      </c>
      <c r="L30" s="511"/>
      <c r="M30" s="512">
        <v>21.3</v>
      </c>
      <c r="N30" s="518"/>
      <c r="O30" s="144"/>
      <c r="P30" s="144"/>
      <c r="Q30" s="144"/>
      <c r="R30" s="144"/>
      <c r="S30" s="144"/>
      <c r="T30" s="144"/>
      <c r="U30" s="144"/>
      <c r="V30" s="144"/>
      <c r="W30" s="144"/>
      <c r="X30" s="144"/>
      <c r="Y30" s="144"/>
      <c r="Z30" s="144"/>
      <c r="AA30" s="144"/>
      <c r="AB30" s="144"/>
      <c r="AC30" s="194"/>
      <c r="AD30" s="194"/>
      <c r="AE30" s="194"/>
      <c r="AF30" s="194"/>
    </row>
    <row r="31" spans="1:31" ht="36" customHeight="1">
      <c r="A31" s="504" t="s">
        <v>62</v>
      </c>
      <c r="B31" s="505"/>
      <c r="C31" s="514">
        <f t="shared" si="7"/>
        <v>958</v>
      </c>
      <c r="D31" s="511"/>
      <c r="E31" s="512">
        <f>C31/C28*100</f>
        <v>8.559685489635454</v>
      </c>
      <c r="F31" s="513"/>
      <c r="G31" s="510">
        <v>392</v>
      </c>
      <c r="H31" s="511"/>
      <c r="I31" s="512">
        <f>G31/G28*100</f>
        <v>8.607817303469476</v>
      </c>
      <c r="J31" s="513"/>
      <c r="K31" s="510">
        <v>566</v>
      </c>
      <c r="L31" s="511"/>
      <c r="M31" s="512">
        <f>K31/K28*100</f>
        <v>8.526664658029528</v>
      </c>
      <c r="N31" s="518"/>
      <c r="O31" s="144"/>
      <c r="P31" s="144"/>
      <c r="Q31" s="144"/>
      <c r="R31" s="144"/>
      <c r="S31" s="144"/>
      <c r="T31" s="144"/>
      <c r="U31" s="144"/>
      <c r="V31" s="144"/>
      <c r="W31" s="144"/>
      <c r="X31" s="144"/>
      <c r="Y31" s="144"/>
      <c r="Z31" s="144"/>
      <c r="AA31" s="144"/>
      <c r="AB31" s="144"/>
      <c r="AC31" s="194"/>
      <c r="AD31" s="194"/>
      <c r="AE31" s="194"/>
    </row>
    <row r="32" spans="1:31" ht="36" customHeight="1">
      <c r="A32" s="504" t="s">
        <v>63</v>
      </c>
      <c r="B32" s="505"/>
      <c r="C32" s="514">
        <f t="shared" si="7"/>
        <v>2450</v>
      </c>
      <c r="D32" s="511"/>
      <c r="E32" s="512">
        <f>C32/C28*100</f>
        <v>21.890636168691923</v>
      </c>
      <c r="F32" s="513"/>
      <c r="G32" s="510">
        <v>1045</v>
      </c>
      <c r="H32" s="511"/>
      <c r="I32" s="512">
        <f>G32/G28*100</f>
        <v>22.946859903381643</v>
      </c>
      <c r="J32" s="513"/>
      <c r="K32" s="510">
        <v>1405</v>
      </c>
      <c r="L32" s="511"/>
      <c r="M32" s="512">
        <f>K32/K28*100</f>
        <v>21.166013859596262</v>
      </c>
      <c r="N32" s="518"/>
      <c r="O32" s="405"/>
      <c r="P32" s="406"/>
      <c r="Q32" s="405"/>
      <c r="R32" s="405"/>
      <c r="S32" s="405"/>
      <c r="T32" s="405"/>
      <c r="U32" s="405"/>
      <c r="V32" s="405"/>
      <c r="W32" s="405"/>
      <c r="X32" s="405"/>
      <c r="Y32" s="405"/>
      <c r="Z32" s="405"/>
      <c r="AA32" s="405"/>
      <c r="AB32" s="144"/>
      <c r="AC32" s="194"/>
      <c r="AD32" s="194"/>
      <c r="AE32" s="194"/>
    </row>
    <row r="33" spans="1:31" ht="36" customHeight="1">
      <c r="A33" s="504" t="s">
        <v>64</v>
      </c>
      <c r="B33" s="505"/>
      <c r="C33" s="514">
        <f t="shared" si="7"/>
        <v>2257</v>
      </c>
      <c r="D33" s="511"/>
      <c r="E33" s="512">
        <f>C33/C28*100</f>
        <v>20.166190135811295</v>
      </c>
      <c r="F33" s="513"/>
      <c r="G33" s="510">
        <v>959</v>
      </c>
      <c r="H33" s="511"/>
      <c r="I33" s="512">
        <f>G33/G28*100</f>
        <v>21.058410188844974</v>
      </c>
      <c r="J33" s="513"/>
      <c r="K33" s="510">
        <v>1298</v>
      </c>
      <c r="L33" s="511"/>
      <c r="M33" s="512">
        <f>K33/K28*100</f>
        <v>19.55408255498644</v>
      </c>
      <c r="N33" s="518"/>
      <c r="O33" s="405"/>
      <c r="P33" s="405"/>
      <c r="Q33" s="405"/>
      <c r="R33" s="405"/>
      <c r="S33" s="405"/>
      <c r="T33" s="405"/>
      <c r="U33" s="405"/>
      <c r="V33" s="405"/>
      <c r="W33" s="405"/>
      <c r="X33" s="405"/>
      <c r="Y33" s="405"/>
      <c r="Z33" s="405"/>
      <c r="AA33" s="405"/>
      <c r="AB33" s="144"/>
      <c r="AC33" s="194"/>
      <c r="AD33" s="194"/>
      <c r="AE33" s="194"/>
    </row>
    <row r="34" spans="1:28" ht="36" customHeight="1">
      <c r="A34" s="504" t="s">
        <v>65</v>
      </c>
      <c r="B34" s="505"/>
      <c r="C34" s="514">
        <f t="shared" si="7"/>
        <v>2333</v>
      </c>
      <c r="D34" s="511"/>
      <c r="E34" s="512">
        <f>C34/C28*100</f>
        <v>20.845246604717655</v>
      </c>
      <c r="F34" s="513"/>
      <c r="G34" s="510">
        <v>987</v>
      </c>
      <c r="H34" s="511"/>
      <c r="I34" s="512">
        <f>G34/G28*100</f>
        <v>21.673254281949934</v>
      </c>
      <c r="J34" s="513"/>
      <c r="K34" s="510">
        <v>1346</v>
      </c>
      <c r="L34" s="511"/>
      <c r="M34" s="512">
        <f>K34/K28*100</f>
        <v>20.277191925278697</v>
      </c>
      <c r="N34" s="518"/>
      <c r="O34" s="405"/>
      <c r="P34" s="405"/>
      <c r="Q34" s="405"/>
      <c r="R34" s="405"/>
      <c r="S34" s="405"/>
      <c r="T34" s="405"/>
      <c r="U34" s="405"/>
      <c r="V34" s="405"/>
      <c r="W34" s="405"/>
      <c r="X34" s="405"/>
      <c r="Y34" s="405"/>
      <c r="Z34" s="405"/>
      <c r="AA34" s="405"/>
      <c r="AB34" s="405"/>
    </row>
    <row r="35" spans="1:28" ht="36" customHeight="1">
      <c r="A35" s="504" t="s">
        <v>66</v>
      </c>
      <c r="B35" s="505"/>
      <c r="C35" s="514">
        <f t="shared" si="7"/>
        <v>728</v>
      </c>
      <c r="D35" s="511"/>
      <c r="E35" s="512">
        <f>C35/C28*100</f>
        <v>6.504646175839886</v>
      </c>
      <c r="F35" s="513"/>
      <c r="G35" s="510">
        <v>308</v>
      </c>
      <c r="H35" s="511"/>
      <c r="I35" s="512">
        <f>G35/G28*100</f>
        <v>6.763285024154589</v>
      </c>
      <c r="J35" s="513"/>
      <c r="K35" s="510">
        <v>420</v>
      </c>
      <c r="L35" s="511"/>
      <c r="M35" s="512">
        <f>K35/K28*100</f>
        <v>6.327206990057246</v>
      </c>
      <c r="N35" s="518"/>
      <c r="O35" s="405"/>
      <c r="P35" s="405"/>
      <c r="Q35" s="405"/>
      <c r="R35" s="405"/>
      <c r="S35" s="405"/>
      <c r="T35" s="405"/>
      <c r="U35" s="405"/>
      <c r="V35" s="405"/>
      <c r="W35" s="405"/>
      <c r="X35" s="405"/>
      <c r="Y35" s="405"/>
      <c r="Z35" s="405"/>
      <c r="AA35" s="405"/>
      <c r="AB35" s="405"/>
    </row>
    <row r="36" spans="1:28" ht="36" customHeight="1" thickBot="1">
      <c r="A36" s="515" t="s">
        <v>67</v>
      </c>
      <c r="B36" s="516"/>
      <c r="C36" s="519">
        <f t="shared" si="7"/>
        <v>528</v>
      </c>
      <c r="D36" s="507"/>
      <c r="E36" s="508">
        <f>C36/C28*100</f>
        <v>4.717655468191565</v>
      </c>
      <c r="F36" s="509"/>
      <c r="G36" s="506">
        <v>265</v>
      </c>
      <c r="H36" s="507"/>
      <c r="I36" s="508">
        <f>G36/G28*100</f>
        <v>5.819060166886254</v>
      </c>
      <c r="J36" s="509"/>
      <c r="K36" s="506">
        <v>263</v>
      </c>
      <c r="L36" s="507"/>
      <c r="M36" s="508">
        <f>K36/K28*100</f>
        <v>3.9620367580596567</v>
      </c>
      <c r="N36" s="517"/>
      <c r="O36" s="405"/>
      <c r="P36" s="405"/>
      <c r="Q36" s="405"/>
      <c r="R36" s="405"/>
      <c r="S36" s="405"/>
      <c r="T36" s="405"/>
      <c r="U36" s="405"/>
      <c r="V36" s="405"/>
      <c r="W36" s="405"/>
      <c r="X36" s="405"/>
      <c r="Y36" s="405"/>
      <c r="Z36" s="405"/>
      <c r="AA36" s="405"/>
      <c r="AB36" s="405"/>
    </row>
    <row r="37" spans="1:14" ht="17.25">
      <c r="A37" s="499" t="s">
        <v>68</v>
      </c>
      <c r="B37" s="499"/>
      <c r="C37" s="499"/>
      <c r="D37" s="499"/>
      <c r="E37" s="499"/>
      <c r="F37" s="499"/>
      <c r="G37" s="499"/>
      <c r="H37" s="499"/>
      <c r="I37" s="499"/>
      <c r="J37" s="499"/>
      <c r="K37" s="499"/>
      <c r="L37" s="499"/>
      <c r="M37" s="499"/>
      <c r="N37" s="500"/>
    </row>
    <row r="38" spans="1:2" ht="17.25">
      <c r="A38" s="194"/>
      <c r="B38" s="194"/>
    </row>
    <row r="39" spans="1:15" ht="17.25">
      <c r="A39" s="194"/>
      <c r="B39" s="194"/>
      <c r="C39" s="83"/>
      <c r="D39" s="79"/>
      <c r="E39" s="83"/>
      <c r="F39" s="79"/>
      <c r="G39" s="49"/>
      <c r="H39" s="49"/>
      <c r="I39" s="49"/>
      <c r="J39" s="49"/>
      <c r="K39" s="49"/>
      <c r="L39" s="49"/>
      <c r="M39" s="49"/>
      <c r="N39" s="49"/>
      <c r="O39" s="194"/>
    </row>
    <row r="40" spans="1:15" ht="17.25">
      <c r="A40" s="194"/>
      <c r="B40" s="194"/>
      <c r="C40" s="194"/>
      <c r="D40" s="194"/>
      <c r="E40" s="194"/>
      <c r="F40" s="194"/>
      <c r="G40" s="194"/>
      <c r="H40" s="194"/>
      <c r="I40" s="194"/>
      <c r="J40" s="194"/>
      <c r="K40" s="194"/>
      <c r="L40" s="194"/>
      <c r="M40" s="194"/>
      <c r="N40" s="194"/>
      <c r="O40" s="194"/>
    </row>
  </sheetData>
  <sheetProtection/>
  <mergeCells count="89">
    <mergeCell ref="V23:AA23"/>
    <mergeCell ref="D3:U3"/>
    <mergeCell ref="D15:U15"/>
    <mergeCell ref="V15:X15"/>
    <mergeCell ref="Y15:AA15"/>
    <mergeCell ref="V12:AA12"/>
    <mergeCell ref="V3:X3"/>
    <mergeCell ref="Y3:AA3"/>
    <mergeCell ref="A3:B4"/>
    <mergeCell ref="A1:H1"/>
    <mergeCell ref="A13:H13"/>
    <mergeCell ref="A17:A19"/>
    <mergeCell ref="A20:A22"/>
    <mergeCell ref="C3:C4"/>
    <mergeCell ref="A15:B16"/>
    <mergeCell ref="C15:C16"/>
    <mergeCell ref="A5:A7"/>
    <mergeCell ref="A8:A11"/>
    <mergeCell ref="M28:N28"/>
    <mergeCell ref="G27:H27"/>
    <mergeCell ref="I27:J27"/>
    <mergeCell ref="K27:L27"/>
    <mergeCell ref="G28:H28"/>
    <mergeCell ref="K28:L28"/>
    <mergeCell ref="M27:N27"/>
    <mergeCell ref="I28:J28"/>
    <mergeCell ref="G26:J26"/>
    <mergeCell ref="K26:N26"/>
    <mergeCell ref="C31:D31"/>
    <mergeCell ref="C32:D32"/>
    <mergeCell ref="A24:F24"/>
    <mergeCell ref="E28:F28"/>
    <mergeCell ref="E30:F30"/>
    <mergeCell ref="E31:F31"/>
    <mergeCell ref="A26:B27"/>
    <mergeCell ref="E32:F32"/>
    <mergeCell ref="C26:F26"/>
    <mergeCell ref="C27:D27"/>
    <mergeCell ref="E27:F27"/>
    <mergeCell ref="C28:D28"/>
    <mergeCell ref="C30:D30"/>
    <mergeCell ref="E34:F34"/>
    <mergeCell ref="C34:D34"/>
    <mergeCell ref="G34:H34"/>
    <mergeCell ref="E36:F36"/>
    <mergeCell ref="G32:H32"/>
    <mergeCell ref="C36:D36"/>
    <mergeCell ref="G36:H36"/>
    <mergeCell ref="M29:N29"/>
    <mergeCell ref="M30:N30"/>
    <mergeCell ref="M31:N31"/>
    <mergeCell ref="G31:H31"/>
    <mergeCell ref="K31:L31"/>
    <mergeCell ref="I29:J29"/>
    <mergeCell ref="I30:J30"/>
    <mergeCell ref="I31:J31"/>
    <mergeCell ref="K30:L30"/>
    <mergeCell ref="G30:H30"/>
    <mergeCell ref="I34:J34"/>
    <mergeCell ref="K32:L32"/>
    <mergeCell ref="K33:L33"/>
    <mergeCell ref="I33:J33"/>
    <mergeCell ref="K34:L34"/>
    <mergeCell ref="I32:J32"/>
    <mergeCell ref="A36:B36"/>
    <mergeCell ref="M36:N36"/>
    <mergeCell ref="M32:N32"/>
    <mergeCell ref="M33:N33"/>
    <mergeCell ref="M34:N34"/>
    <mergeCell ref="M35:N35"/>
    <mergeCell ref="G33:H33"/>
    <mergeCell ref="E33:F33"/>
    <mergeCell ref="C33:D33"/>
    <mergeCell ref="A35:B35"/>
    <mergeCell ref="K35:L35"/>
    <mergeCell ref="E35:F35"/>
    <mergeCell ref="G35:H35"/>
    <mergeCell ref="I35:J35"/>
    <mergeCell ref="C35:D35"/>
    <mergeCell ref="A37:N37"/>
    <mergeCell ref="M25:N25"/>
    <mergeCell ref="A28:B28"/>
    <mergeCell ref="A30:B30"/>
    <mergeCell ref="A31:B31"/>
    <mergeCell ref="A32:B32"/>
    <mergeCell ref="A33:B33"/>
    <mergeCell ref="A34:B34"/>
    <mergeCell ref="K36:L36"/>
    <mergeCell ref="I36:J36"/>
  </mergeCells>
  <printOptions horizontalCentered="1"/>
  <pageMargins left="0.3937007874015748" right="0.3937007874015748" top="0.5905511811023623" bottom="0.5905511811023623" header="0.5118110236220472" footer="0.3937007874015748"/>
  <pageSetup firstPageNumber="139" useFirstPageNumber="1" fitToHeight="1" fitToWidth="1" horizontalDpi="600" verticalDpi="600" orientation="landscape" paperSize="8" scale="74" r:id="rId1"/>
  <colBreaks count="1" manualBreakCount="1">
    <brk id="14" max="39" man="1"/>
  </colBreaks>
</worksheet>
</file>

<file path=xl/worksheets/sheet3.xml><?xml version="1.0" encoding="utf-8"?>
<worksheet xmlns="http://schemas.openxmlformats.org/spreadsheetml/2006/main" xmlns:r="http://schemas.openxmlformats.org/officeDocument/2006/relationships">
  <sheetPr transitionEvaluation="1"/>
  <dimension ref="A1:AZ54"/>
  <sheetViews>
    <sheetView showGridLines="0" zoomScaleSheetLayoutView="75" zoomScalePageLayoutView="0" workbookViewId="0" topLeftCell="A20">
      <selection activeCell="C51" sqref="C26:AU51"/>
    </sheetView>
  </sheetViews>
  <sheetFormatPr defaultColWidth="8.83203125" defaultRowHeight="18"/>
  <cols>
    <col min="1" max="1" width="4.58203125" style="0" customWidth="1"/>
    <col min="2" max="2" width="18.08203125" style="0" customWidth="1"/>
    <col min="3" max="52" width="1.66015625" style="0" customWidth="1"/>
  </cols>
  <sheetData>
    <row r="1" spans="1:47" ht="22.5" customHeight="1">
      <c r="A1" s="421" t="s">
        <v>315</v>
      </c>
      <c r="B1" s="421"/>
      <c r="C1" s="421"/>
      <c r="D1" s="421"/>
      <c r="E1" s="421"/>
      <c r="F1" s="421"/>
      <c r="G1" s="421"/>
      <c r="H1" s="421"/>
      <c r="I1" s="421"/>
      <c r="J1" s="421"/>
      <c r="K1" s="421"/>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row>
    <row r="2" spans="1:52" ht="18" thickBo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454" t="s">
        <v>314</v>
      </c>
      <c r="AH2" s="454"/>
      <c r="AI2" s="454"/>
      <c r="AJ2" s="454"/>
      <c r="AK2" s="454"/>
      <c r="AL2" s="454"/>
      <c r="AM2" s="454"/>
      <c r="AN2" s="454"/>
      <c r="AO2" s="454"/>
      <c r="AP2" s="454"/>
      <c r="AQ2" s="454"/>
      <c r="AR2" s="454"/>
      <c r="AS2" s="454"/>
      <c r="AT2" s="454"/>
      <c r="AU2" s="454"/>
      <c r="AV2" s="454"/>
      <c r="AW2" s="454"/>
      <c r="AX2" s="454"/>
      <c r="AY2" s="454"/>
      <c r="AZ2" s="454"/>
    </row>
    <row r="3" spans="1:52" ht="37.5" customHeight="1">
      <c r="A3" s="619" t="s">
        <v>2</v>
      </c>
      <c r="B3" s="620"/>
      <c r="C3" s="591" t="s">
        <v>58</v>
      </c>
      <c r="D3" s="592"/>
      <c r="E3" s="592"/>
      <c r="F3" s="592"/>
      <c r="G3" s="593"/>
      <c r="H3" s="591" t="s">
        <v>69</v>
      </c>
      <c r="I3" s="592"/>
      <c r="J3" s="592"/>
      <c r="K3" s="592"/>
      <c r="L3" s="593"/>
      <c r="M3" s="591" t="s">
        <v>313</v>
      </c>
      <c r="N3" s="592"/>
      <c r="O3" s="592"/>
      <c r="P3" s="592"/>
      <c r="Q3" s="593"/>
      <c r="R3" s="591" t="s">
        <v>312</v>
      </c>
      <c r="S3" s="592"/>
      <c r="T3" s="592"/>
      <c r="U3" s="592"/>
      <c r="V3" s="593"/>
      <c r="W3" s="591" t="s">
        <v>311</v>
      </c>
      <c r="X3" s="592"/>
      <c r="Y3" s="592"/>
      <c r="Z3" s="592"/>
      <c r="AA3" s="593"/>
      <c r="AB3" s="591" t="s">
        <v>310</v>
      </c>
      <c r="AC3" s="592"/>
      <c r="AD3" s="592"/>
      <c r="AE3" s="592"/>
      <c r="AF3" s="593"/>
      <c r="AG3" s="591" t="s">
        <v>309</v>
      </c>
      <c r="AH3" s="592"/>
      <c r="AI3" s="592"/>
      <c r="AJ3" s="592"/>
      <c r="AK3" s="593"/>
      <c r="AL3" s="591" t="s">
        <v>70</v>
      </c>
      <c r="AM3" s="592"/>
      <c r="AN3" s="592"/>
      <c r="AO3" s="592"/>
      <c r="AP3" s="593"/>
      <c r="AQ3" s="591" t="s">
        <v>57</v>
      </c>
      <c r="AR3" s="592"/>
      <c r="AS3" s="592"/>
      <c r="AT3" s="592"/>
      <c r="AU3" s="592"/>
      <c r="AV3" s="591" t="s">
        <v>71</v>
      </c>
      <c r="AW3" s="592"/>
      <c r="AX3" s="592"/>
      <c r="AY3" s="592"/>
      <c r="AZ3" s="592"/>
    </row>
    <row r="4" spans="1:52" ht="30">
      <c r="A4" s="125" t="s">
        <v>306</v>
      </c>
      <c r="B4" s="126" t="s">
        <v>72</v>
      </c>
      <c r="C4" s="602">
        <f>SUM(H4:AZ4)</f>
        <v>2212</v>
      </c>
      <c r="D4" s="603"/>
      <c r="E4" s="603"/>
      <c r="F4" s="603"/>
      <c r="G4" s="603"/>
      <c r="H4" s="603">
        <v>466</v>
      </c>
      <c r="I4" s="603"/>
      <c r="J4" s="603"/>
      <c r="K4" s="603"/>
      <c r="L4" s="603"/>
      <c r="M4" s="603">
        <v>459</v>
      </c>
      <c r="N4" s="603"/>
      <c r="O4" s="603"/>
      <c r="P4" s="603"/>
      <c r="Q4" s="603"/>
      <c r="R4" s="603">
        <v>16</v>
      </c>
      <c r="S4" s="603"/>
      <c r="T4" s="603"/>
      <c r="U4" s="603"/>
      <c r="V4" s="603"/>
      <c r="W4" s="603">
        <v>433</v>
      </c>
      <c r="X4" s="603"/>
      <c r="Y4" s="603"/>
      <c r="Z4" s="603"/>
      <c r="AA4" s="603"/>
      <c r="AB4" s="603">
        <v>317</v>
      </c>
      <c r="AC4" s="603"/>
      <c r="AD4" s="603"/>
      <c r="AE4" s="603"/>
      <c r="AF4" s="603"/>
      <c r="AG4" s="603">
        <v>307</v>
      </c>
      <c r="AH4" s="603"/>
      <c r="AI4" s="603"/>
      <c r="AJ4" s="603"/>
      <c r="AK4" s="603"/>
      <c r="AL4" s="603">
        <v>195</v>
      </c>
      <c r="AM4" s="603"/>
      <c r="AN4" s="603"/>
      <c r="AO4" s="603"/>
      <c r="AP4" s="603"/>
      <c r="AQ4" s="603">
        <v>18</v>
      </c>
      <c r="AR4" s="603"/>
      <c r="AS4" s="603"/>
      <c r="AT4" s="603"/>
      <c r="AU4" s="603"/>
      <c r="AV4" s="603">
        <v>1</v>
      </c>
      <c r="AW4" s="603"/>
      <c r="AX4" s="603"/>
      <c r="AY4" s="603"/>
      <c r="AZ4" s="603"/>
    </row>
    <row r="5" spans="1:52" ht="17.25">
      <c r="A5" s="127">
        <v>23</v>
      </c>
      <c r="B5" s="128"/>
      <c r="C5" s="599"/>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row>
    <row r="6" spans="1:52" ht="30">
      <c r="A6" s="129" t="s">
        <v>304</v>
      </c>
      <c r="B6" s="130" t="s">
        <v>73</v>
      </c>
      <c r="C6" s="610">
        <f>C4/12</f>
        <v>184.33333333333334</v>
      </c>
      <c r="D6" s="609"/>
      <c r="E6" s="609"/>
      <c r="F6" s="609"/>
      <c r="G6" s="609"/>
      <c r="H6" s="609">
        <f>H4/12</f>
        <v>38.833333333333336</v>
      </c>
      <c r="I6" s="609"/>
      <c r="J6" s="609"/>
      <c r="K6" s="609"/>
      <c r="L6" s="609"/>
      <c r="M6" s="609">
        <f>M4/12</f>
        <v>38.25</v>
      </c>
      <c r="N6" s="609"/>
      <c r="O6" s="609"/>
      <c r="P6" s="609"/>
      <c r="Q6" s="609"/>
      <c r="R6" s="609">
        <f>R4/12</f>
        <v>1.3333333333333333</v>
      </c>
      <c r="S6" s="609"/>
      <c r="T6" s="609"/>
      <c r="U6" s="609"/>
      <c r="V6" s="609"/>
      <c r="W6" s="609">
        <f>W4/12</f>
        <v>36.083333333333336</v>
      </c>
      <c r="X6" s="609"/>
      <c r="Y6" s="609"/>
      <c r="Z6" s="609"/>
      <c r="AA6" s="609"/>
      <c r="AB6" s="609">
        <f>AB4/12</f>
        <v>26.416666666666668</v>
      </c>
      <c r="AC6" s="609"/>
      <c r="AD6" s="609"/>
      <c r="AE6" s="609"/>
      <c r="AF6" s="609"/>
      <c r="AG6" s="609">
        <f>AG4/12</f>
        <v>25.583333333333332</v>
      </c>
      <c r="AH6" s="609"/>
      <c r="AI6" s="609"/>
      <c r="AJ6" s="609"/>
      <c r="AK6" s="609"/>
      <c r="AL6" s="609">
        <f>AL4/12</f>
        <v>16.25</v>
      </c>
      <c r="AM6" s="609"/>
      <c r="AN6" s="609"/>
      <c r="AO6" s="609"/>
      <c r="AP6" s="609"/>
      <c r="AQ6" s="609">
        <f>AQ4/12</f>
        <v>1.5</v>
      </c>
      <c r="AR6" s="609"/>
      <c r="AS6" s="609"/>
      <c r="AT6" s="609"/>
      <c r="AU6" s="609"/>
      <c r="AV6" s="609">
        <f>AV4/12</f>
        <v>0.08333333333333333</v>
      </c>
      <c r="AW6" s="609"/>
      <c r="AX6" s="609"/>
      <c r="AY6" s="609"/>
      <c r="AZ6" s="609"/>
    </row>
    <row r="7" spans="1:52" ht="30">
      <c r="A7" s="131" t="s">
        <v>306</v>
      </c>
      <c r="B7" s="126" t="s">
        <v>72</v>
      </c>
      <c r="C7" s="602">
        <f>SUM(H7:AZ7)</f>
        <v>2155</v>
      </c>
      <c r="D7" s="603"/>
      <c r="E7" s="603"/>
      <c r="F7" s="603"/>
      <c r="G7" s="603"/>
      <c r="H7" s="603">
        <v>445</v>
      </c>
      <c r="I7" s="603"/>
      <c r="J7" s="603"/>
      <c r="K7" s="603"/>
      <c r="L7" s="603"/>
      <c r="M7" s="603">
        <v>410</v>
      </c>
      <c r="N7" s="603"/>
      <c r="O7" s="603"/>
      <c r="P7" s="603"/>
      <c r="Q7" s="603"/>
      <c r="R7" s="603">
        <v>14</v>
      </c>
      <c r="S7" s="603"/>
      <c r="T7" s="603"/>
      <c r="U7" s="603"/>
      <c r="V7" s="603"/>
      <c r="W7" s="603">
        <v>409</v>
      </c>
      <c r="X7" s="603"/>
      <c r="Y7" s="603"/>
      <c r="Z7" s="603"/>
      <c r="AA7" s="603"/>
      <c r="AB7" s="603">
        <v>360</v>
      </c>
      <c r="AC7" s="603"/>
      <c r="AD7" s="603"/>
      <c r="AE7" s="603"/>
      <c r="AF7" s="603"/>
      <c r="AG7" s="603">
        <v>303</v>
      </c>
      <c r="AH7" s="603"/>
      <c r="AI7" s="603"/>
      <c r="AJ7" s="603"/>
      <c r="AK7" s="603"/>
      <c r="AL7" s="603">
        <v>202</v>
      </c>
      <c r="AM7" s="603"/>
      <c r="AN7" s="603"/>
      <c r="AO7" s="603"/>
      <c r="AP7" s="603"/>
      <c r="AQ7" s="603">
        <v>11</v>
      </c>
      <c r="AR7" s="603"/>
      <c r="AS7" s="603"/>
      <c r="AT7" s="603"/>
      <c r="AU7" s="603"/>
      <c r="AV7" s="603">
        <v>1</v>
      </c>
      <c r="AW7" s="603"/>
      <c r="AX7" s="603"/>
      <c r="AY7" s="603"/>
      <c r="AZ7" s="603"/>
    </row>
    <row r="8" spans="1:52" ht="17.25">
      <c r="A8" s="127">
        <v>24</v>
      </c>
      <c r="B8" s="128"/>
      <c r="C8" s="599"/>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row>
    <row r="9" spans="1:52" ht="30">
      <c r="A9" s="132" t="s">
        <v>304</v>
      </c>
      <c r="B9" s="133" t="s">
        <v>73</v>
      </c>
      <c r="C9" s="594">
        <f>C7/12</f>
        <v>179.58333333333334</v>
      </c>
      <c r="D9" s="595"/>
      <c r="E9" s="595"/>
      <c r="F9" s="595"/>
      <c r="G9" s="595"/>
      <c r="H9" s="595">
        <f>H7/12</f>
        <v>37.083333333333336</v>
      </c>
      <c r="I9" s="595"/>
      <c r="J9" s="595"/>
      <c r="K9" s="595"/>
      <c r="L9" s="595"/>
      <c r="M9" s="595">
        <f>M7/12</f>
        <v>34.166666666666664</v>
      </c>
      <c r="N9" s="595"/>
      <c r="O9" s="595"/>
      <c r="P9" s="595"/>
      <c r="Q9" s="595"/>
      <c r="R9" s="595">
        <f>R7/12</f>
        <v>1.1666666666666667</v>
      </c>
      <c r="S9" s="595"/>
      <c r="T9" s="595"/>
      <c r="U9" s="595"/>
      <c r="V9" s="595"/>
      <c r="W9" s="595">
        <f>W7/12</f>
        <v>34.083333333333336</v>
      </c>
      <c r="X9" s="595"/>
      <c r="Y9" s="595"/>
      <c r="Z9" s="595"/>
      <c r="AA9" s="595"/>
      <c r="AB9" s="595">
        <f>AB7/12</f>
        <v>30</v>
      </c>
      <c r="AC9" s="595"/>
      <c r="AD9" s="595"/>
      <c r="AE9" s="595"/>
      <c r="AF9" s="595"/>
      <c r="AG9" s="595">
        <f>AG7/12</f>
        <v>25.25</v>
      </c>
      <c r="AH9" s="595"/>
      <c r="AI9" s="595"/>
      <c r="AJ9" s="595"/>
      <c r="AK9" s="595"/>
      <c r="AL9" s="595">
        <f>AL7/12</f>
        <v>16.833333333333332</v>
      </c>
      <c r="AM9" s="595"/>
      <c r="AN9" s="595"/>
      <c r="AO9" s="595"/>
      <c r="AP9" s="595"/>
      <c r="AQ9" s="609">
        <f>AQ7/12</f>
        <v>0.9166666666666666</v>
      </c>
      <c r="AR9" s="609"/>
      <c r="AS9" s="609"/>
      <c r="AT9" s="609"/>
      <c r="AU9" s="609"/>
      <c r="AV9" s="609">
        <f>AV7/12</f>
        <v>0.08333333333333333</v>
      </c>
      <c r="AW9" s="609"/>
      <c r="AX9" s="609"/>
      <c r="AY9" s="609"/>
      <c r="AZ9" s="609"/>
    </row>
    <row r="10" spans="1:52" ht="30">
      <c r="A10" s="125" t="s">
        <v>306</v>
      </c>
      <c r="B10" s="126" t="s">
        <v>72</v>
      </c>
      <c r="C10" s="602">
        <f>SUM(H10:AZ10)</f>
        <v>2123</v>
      </c>
      <c r="D10" s="603"/>
      <c r="E10" s="603"/>
      <c r="F10" s="603"/>
      <c r="G10" s="603"/>
      <c r="H10" s="603">
        <v>469</v>
      </c>
      <c r="I10" s="603"/>
      <c r="J10" s="603"/>
      <c r="K10" s="603"/>
      <c r="L10" s="603"/>
      <c r="M10" s="603">
        <v>400</v>
      </c>
      <c r="N10" s="603"/>
      <c r="O10" s="603"/>
      <c r="P10" s="603"/>
      <c r="Q10" s="603"/>
      <c r="R10" s="603">
        <v>10</v>
      </c>
      <c r="S10" s="603"/>
      <c r="T10" s="603"/>
      <c r="U10" s="603"/>
      <c r="V10" s="603"/>
      <c r="W10" s="603">
        <v>449</v>
      </c>
      <c r="X10" s="603"/>
      <c r="Y10" s="603"/>
      <c r="Z10" s="603"/>
      <c r="AA10" s="603"/>
      <c r="AB10" s="603">
        <v>325</v>
      </c>
      <c r="AC10" s="603"/>
      <c r="AD10" s="603"/>
      <c r="AE10" s="603"/>
      <c r="AF10" s="603"/>
      <c r="AG10" s="603">
        <v>270</v>
      </c>
      <c r="AH10" s="603"/>
      <c r="AI10" s="603"/>
      <c r="AJ10" s="603"/>
      <c r="AK10" s="603"/>
      <c r="AL10" s="603">
        <v>180</v>
      </c>
      <c r="AM10" s="603"/>
      <c r="AN10" s="603"/>
      <c r="AO10" s="603"/>
      <c r="AP10" s="603"/>
      <c r="AQ10" s="563">
        <v>13</v>
      </c>
      <c r="AR10" s="563"/>
      <c r="AS10" s="563"/>
      <c r="AT10" s="563"/>
      <c r="AU10" s="563"/>
      <c r="AV10" s="563">
        <v>7</v>
      </c>
      <c r="AW10" s="563"/>
      <c r="AX10" s="563"/>
      <c r="AY10" s="563"/>
      <c r="AZ10" s="563"/>
    </row>
    <row r="11" spans="1:52" ht="17.25">
      <c r="A11" s="127">
        <v>25</v>
      </c>
      <c r="B11" s="128"/>
      <c r="C11" s="599"/>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563"/>
    </row>
    <row r="12" spans="1:52" ht="30.75" thickBot="1">
      <c r="A12" s="134" t="s">
        <v>304</v>
      </c>
      <c r="B12" s="135" t="s">
        <v>73</v>
      </c>
      <c r="C12" s="594">
        <f>C10/12</f>
        <v>176.91666666666666</v>
      </c>
      <c r="D12" s="595"/>
      <c r="E12" s="595"/>
      <c r="F12" s="595"/>
      <c r="G12" s="595"/>
      <c r="H12" s="595">
        <f>H10/12</f>
        <v>39.083333333333336</v>
      </c>
      <c r="I12" s="595"/>
      <c r="J12" s="595"/>
      <c r="K12" s="595"/>
      <c r="L12" s="595"/>
      <c r="M12" s="595">
        <f>M10/12</f>
        <v>33.333333333333336</v>
      </c>
      <c r="N12" s="595"/>
      <c r="O12" s="595"/>
      <c r="P12" s="595"/>
      <c r="Q12" s="595"/>
      <c r="R12" s="595">
        <f>R10/12</f>
        <v>0.8333333333333334</v>
      </c>
      <c r="S12" s="595"/>
      <c r="T12" s="595"/>
      <c r="U12" s="595"/>
      <c r="V12" s="595"/>
      <c r="W12" s="595">
        <f>W10/12</f>
        <v>37.416666666666664</v>
      </c>
      <c r="X12" s="595"/>
      <c r="Y12" s="595"/>
      <c r="Z12" s="595"/>
      <c r="AA12" s="595"/>
      <c r="AB12" s="595">
        <f>AB10/12</f>
        <v>27.083333333333332</v>
      </c>
      <c r="AC12" s="595"/>
      <c r="AD12" s="595"/>
      <c r="AE12" s="595"/>
      <c r="AF12" s="595"/>
      <c r="AG12" s="595">
        <f>AG10/12</f>
        <v>22.5</v>
      </c>
      <c r="AH12" s="595"/>
      <c r="AI12" s="595"/>
      <c r="AJ12" s="595"/>
      <c r="AK12" s="595"/>
      <c r="AL12" s="595">
        <f>AL10/12</f>
        <v>15</v>
      </c>
      <c r="AM12" s="595"/>
      <c r="AN12" s="595"/>
      <c r="AO12" s="595"/>
      <c r="AP12" s="595"/>
      <c r="AQ12" s="627">
        <f>AQ10/12</f>
        <v>1.0833333333333333</v>
      </c>
      <c r="AR12" s="627"/>
      <c r="AS12" s="627"/>
      <c r="AT12" s="627"/>
      <c r="AU12" s="627"/>
      <c r="AV12" s="627">
        <f>AV10/12</f>
        <v>0.5833333333333334</v>
      </c>
      <c r="AW12" s="627"/>
      <c r="AX12" s="627"/>
      <c r="AY12" s="627"/>
      <c r="AZ12" s="627"/>
    </row>
    <row r="13" spans="1:47" ht="17.25">
      <c r="A13" s="136"/>
      <c r="B13" s="136"/>
      <c r="C13" s="136"/>
      <c r="D13" s="136"/>
      <c r="E13" s="136"/>
      <c r="F13" s="136"/>
      <c r="G13" s="136"/>
      <c r="H13" s="137"/>
      <c r="I13" s="137"/>
      <c r="J13" s="137"/>
      <c r="K13" s="137"/>
      <c r="L13" s="137"/>
      <c r="M13" s="137"/>
      <c r="N13" s="137"/>
      <c r="O13" s="137"/>
      <c r="P13" s="137"/>
      <c r="Q13" s="137"/>
      <c r="R13" s="137"/>
      <c r="S13" s="137"/>
      <c r="T13" s="137"/>
      <c r="U13" s="137"/>
      <c r="V13" s="137"/>
      <c r="W13" s="137"/>
      <c r="X13" s="137"/>
      <c r="Y13" s="137"/>
      <c r="Z13" s="137"/>
      <c r="AA13" s="137"/>
      <c r="AB13" s="137"/>
      <c r="AC13" s="562"/>
      <c r="AD13" s="562"/>
      <c r="AE13" s="562"/>
      <c r="AF13" s="562"/>
      <c r="AG13" s="562"/>
      <c r="AH13" s="562"/>
      <c r="AI13" s="562"/>
      <c r="AJ13" s="562"/>
      <c r="AK13" s="562"/>
      <c r="AL13" s="562"/>
      <c r="AM13" s="562"/>
      <c r="AN13" s="562"/>
      <c r="AO13" s="562"/>
      <c r="AP13" s="562"/>
      <c r="AQ13" s="562"/>
      <c r="AR13" s="562"/>
      <c r="AS13" s="562"/>
      <c r="AT13" s="562"/>
      <c r="AU13" s="562"/>
    </row>
    <row r="14" spans="1:47" ht="22.5" customHeight="1">
      <c r="A14" s="72"/>
      <c r="B14" s="72"/>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2"/>
    </row>
    <row r="15" spans="1:47" ht="22.5" customHeight="1">
      <c r="A15" s="529" t="s">
        <v>308</v>
      </c>
      <c r="B15" s="529"/>
      <c r="C15" s="529"/>
      <c r="D15" s="529"/>
      <c r="E15" s="529"/>
      <c r="F15" s="529"/>
      <c r="G15" s="529"/>
      <c r="H15" s="529"/>
      <c r="I15" s="529"/>
      <c r="J15" s="529"/>
      <c r="K15" s="529"/>
      <c r="L15" s="529"/>
      <c r="M15" s="529"/>
      <c r="N15" s="529"/>
      <c r="O15" s="529"/>
      <c r="P15" s="138"/>
      <c r="Q15" s="138"/>
      <c r="R15" s="138"/>
      <c r="S15" s="138"/>
      <c r="T15" s="138"/>
      <c r="U15" s="138"/>
      <c r="V15" s="138"/>
      <c r="W15" s="138"/>
      <c r="X15" s="138"/>
      <c r="Y15" s="138"/>
      <c r="Z15" s="138"/>
      <c r="AA15" s="138"/>
      <c r="AB15" s="139"/>
      <c r="AC15" s="139"/>
      <c r="AD15" s="139"/>
      <c r="AE15" s="139"/>
      <c r="AF15" s="139"/>
      <c r="AG15" s="139"/>
      <c r="AH15" s="139"/>
      <c r="AI15" s="71"/>
      <c r="AJ15" s="71"/>
      <c r="AK15" s="71"/>
      <c r="AL15" s="71"/>
      <c r="AM15" s="71"/>
      <c r="AN15" s="71"/>
      <c r="AO15" s="71"/>
      <c r="AP15" s="71"/>
      <c r="AQ15" s="71"/>
      <c r="AR15" s="71"/>
      <c r="AS15" s="71"/>
      <c r="AT15" s="71"/>
      <c r="AU15" s="72"/>
    </row>
    <row r="16" spans="1:47" ht="18" thickBot="1">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501" t="str">
        <f>+AG2</f>
        <v>平成23年度～平成25年度</v>
      </c>
      <c r="AH16" s="501"/>
      <c r="AI16" s="501"/>
      <c r="AJ16" s="501"/>
      <c r="AK16" s="501"/>
      <c r="AL16" s="501"/>
      <c r="AM16" s="501"/>
      <c r="AN16" s="501"/>
      <c r="AO16" s="501"/>
      <c r="AP16" s="501"/>
      <c r="AQ16" s="501"/>
      <c r="AR16" s="501"/>
      <c r="AS16" s="501"/>
      <c r="AT16" s="501"/>
      <c r="AU16" s="501"/>
    </row>
    <row r="17" spans="1:47" ht="22.5" customHeight="1">
      <c r="A17" s="136"/>
      <c r="B17" s="141"/>
      <c r="C17" s="611" t="s">
        <v>58</v>
      </c>
      <c r="D17" s="612"/>
      <c r="E17" s="612"/>
      <c r="F17" s="612"/>
      <c r="G17" s="612"/>
      <c r="H17" s="612"/>
      <c r="I17" s="612"/>
      <c r="J17" s="612"/>
      <c r="K17" s="613"/>
      <c r="L17" s="611" t="s">
        <v>1</v>
      </c>
      <c r="M17" s="617"/>
      <c r="N17" s="617"/>
      <c r="O17" s="617"/>
      <c r="P17" s="617"/>
      <c r="Q17" s="617"/>
      <c r="R17" s="617"/>
      <c r="S17" s="617"/>
      <c r="T17" s="617"/>
      <c r="U17" s="617"/>
      <c r="V17" s="617"/>
      <c r="W17" s="617"/>
      <c r="X17" s="617"/>
      <c r="Y17" s="617"/>
      <c r="Z17" s="617"/>
      <c r="AA17" s="617"/>
      <c r="AB17" s="617"/>
      <c r="AC17" s="618"/>
      <c r="AD17" s="611" t="s">
        <v>0</v>
      </c>
      <c r="AE17" s="617"/>
      <c r="AF17" s="617"/>
      <c r="AG17" s="617"/>
      <c r="AH17" s="617"/>
      <c r="AI17" s="617"/>
      <c r="AJ17" s="617"/>
      <c r="AK17" s="617"/>
      <c r="AL17" s="617"/>
      <c r="AM17" s="617"/>
      <c r="AN17" s="617"/>
      <c r="AO17" s="617"/>
      <c r="AP17" s="617"/>
      <c r="AQ17" s="617"/>
      <c r="AR17" s="617"/>
      <c r="AS17" s="617"/>
      <c r="AT17" s="617"/>
      <c r="AU17" s="617"/>
    </row>
    <row r="18" spans="1:47" ht="22.5" customHeight="1">
      <c r="A18" s="142"/>
      <c r="B18" s="143"/>
      <c r="C18" s="614"/>
      <c r="D18" s="615"/>
      <c r="E18" s="615"/>
      <c r="F18" s="615"/>
      <c r="G18" s="615"/>
      <c r="H18" s="615"/>
      <c r="I18" s="615"/>
      <c r="J18" s="615"/>
      <c r="K18" s="616"/>
      <c r="L18" s="606" t="s">
        <v>74</v>
      </c>
      <c r="M18" s="607"/>
      <c r="N18" s="607"/>
      <c r="O18" s="607"/>
      <c r="P18" s="607"/>
      <c r="Q18" s="607"/>
      <c r="R18" s="607"/>
      <c r="S18" s="607"/>
      <c r="T18" s="608"/>
      <c r="U18" s="606" t="s">
        <v>75</v>
      </c>
      <c r="V18" s="607"/>
      <c r="W18" s="607"/>
      <c r="X18" s="607"/>
      <c r="Y18" s="607"/>
      <c r="Z18" s="607"/>
      <c r="AA18" s="607"/>
      <c r="AB18" s="607"/>
      <c r="AC18" s="608"/>
      <c r="AD18" s="606" t="s">
        <v>74</v>
      </c>
      <c r="AE18" s="607"/>
      <c r="AF18" s="607"/>
      <c r="AG18" s="607"/>
      <c r="AH18" s="607"/>
      <c r="AI18" s="607"/>
      <c r="AJ18" s="607"/>
      <c r="AK18" s="607"/>
      <c r="AL18" s="608"/>
      <c r="AM18" s="606" t="s">
        <v>75</v>
      </c>
      <c r="AN18" s="607"/>
      <c r="AO18" s="607"/>
      <c r="AP18" s="607"/>
      <c r="AQ18" s="607"/>
      <c r="AR18" s="607"/>
      <c r="AS18" s="607"/>
      <c r="AT18" s="607"/>
      <c r="AU18" s="607"/>
    </row>
    <row r="19" spans="1:47" ht="22.5" customHeight="1">
      <c r="A19" s="600" t="s">
        <v>282</v>
      </c>
      <c r="B19" s="601"/>
      <c r="C19" s="599">
        <f>L19+AD19</f>
        <v>98378</v>
      </c>
      <c r="D19" s="563"/>
      <c r="E19" s="563"/>
      <c r="F19" s="563"/>
      <c r="G19" s="563"/>
      <c r="H19" s="563"/>
      <c r="I19" s="563"/>
      <c r="J19" s="563"/>
      <c r="K19" s="563"/>
      <c r="L19" s="563">
        <v>36799</v>
      </c>
      <c r="M19" s="563"/>
      <c r="N19" s="563"/>
      <c r="O19" s="563"/>
      <c r="P19" s="563"/>
      <c r="Q19" s="563"/>
      <c r="R19" s="563"/>
      <c r="S19" s="563"/>
      <c r="T19" s="563"/>
      <c r="U19" s="622">
        <f>+L19/366</f>
        <v>100.54371584699453</v>
      </c>
      <c r="V19" s="622"/>
      <c r="W19" s="622"/>
      <c r="X19" s="622"/>
      <c r="Y19" s="622"/>
      <c r="Z19" s="622"/>
      <c r="AA19" s="622"/>
      <c r="AB19" s="622"/>
      <c r="AC19" s="622"/>
      <c r="AD19" s="563">
        <v>61579</v>
      </c>
      <c r="AE19" s="563"/>
      <c r="AF19" s="563"/>
      <c r="AG19" s="563"/>
      <c r="AH19" s="563"/>
      <c r="AI19" s="563"/>
      <c r="AJ19" s="563"/>
      <c r="AK19" s="563"/>
      <c r="AL19" s="563"/>
      <c r="AM19" s="622">
        <f>+AD19/244</f>
        <v>252.37295081967213</v>
      </c>
      <c r="AN19" s="622"/>
      <c r="AO19" s="622"/>
      <c r="AP19" s="622"/>
      <c r="AQ19" s="622"/>
      <c r="AR19" s="622"/>
      <c r="AS19" s="622"/>
      <c r="AT19" s="622"/>
      <c r="AU19" s="622"/>
    </row>
    <row r="20" spans="1:47" ht="22.5" customHeight="1">
      <c r="A20" s="600" t="s">
        <v>281</v>
      </c>
      <c r="B20" s="601"/>
      <c r="C20" s="599">
        <f>L20+AD20</f>
        <v>98622</v>
      </c>
      <c r="D20" s="621"/>
      <c r="E20" s="621"/>
      <c r="F20" s="621"/>
      <c r="G20" s="621"/>
      <c r="H20" s="621"/>
      <c r="I20" s="621"/>
      <c r="J20" s="621"/>
      <c r="K20" s="621"/>
      <c r="L20" s="564">
        <v>37505</v>
      </c>
      <c r="M20" s="565"/>
      <c r="N20" s="565"/>
      <c r="O20" s="565"/>
      <c r="P20" s="565"/>
      <c r="Q20" s="565"/>
      <c r="R20" s="565"/>
      <c r="S20" s="565"/>
      <c r="T20" s="565"/>
      <c r="U20" s="570">
        <f>+L20/365</f>
        <v>102.75342465753425</v>
      </c>
      <c r="V20" s="571"/>
      <c r="W20" s="571"/>
      <c r="X20" s="571"/>
      <c r="Y20" s="571"/>
      <c r="Z20" s="571"/>
      <c r="AA20" s="571"/>
      <c r="AB20" s="571"/>
      <c r="AC20" s="571"/>
      <c r="AD20" s="564">
        <v>61117</v>
      </c>
      <c r="AE20" s="565"/>
      <c r="AF20" s="565"/>
      <c r="AG20" s="565"/>
      <c r="AH20" s="565"/>
      <c r="AI20" s="565"/>
      <c r="AJ20" s="565"/>
      <c r="AK20" s="565"/>
      <c r="AL20" s="565"/>
      <c r="AM20" s="570">
        <f>+AD20/245</f>
        <v>249.45714285714286</v>
      </c>
      <c r="AN20" s="571"/>
      <c r="AO20" s="571"/>
      <c r="AP20" s="571"/>
      <c r="AQ20" s="571"/>
      <c r="AR20" s="571"/>
      <c r="AS20" s="571"/>
      <c r="AT20" s="571"/>
      <c r="AU20" s="571"/>
    </row>
    <row r="21" spans="1:48" ht="22.5" customHeight="1" thickBot="1">
      <c r="A21" s="604" t="s">
        <v>280</v>
      </c>
      <c r="B21" s="605"/>
      <c r="C21" s="623">
        <f>L21+AD21</f>
        <v>98217</v>
      </c>
      <c r="D21" s="624"/>
      <c r="E21" s="624"/>
      <c r="F21" s="624"/>
      <c r="G21" s="624"/>
      <c r="H21" s="624"/>
      <c r="I21" s="624"/>
      <c r="J21" s="624"/>
      <c r="K21" s="624"/>
      <c r="L21" s="625">
        <v>37834</v>
      </c>
      <c r="M21" s="624"/>
      <c r="N21" s="624"/>
      <c r="O21" s="624"/>
      <c r="P21" s="624"/>
      <c r="Q21" s="624"/>
      <c r="R21" s="624"/>
      <c r="S21" s="624"/>
      <c r="T21" s="624"/>
      <c r="U21" s="574">
        <f>+L21/365</f>
        <v>103.65479452054795</v>
      </c>
      <c r="V21" s="626"/>
      <c r="W21" s="626"/>
      <c r="X21" s="626"/>
      <c r="Y21" s="626"/>
      <c r="Z21" s="626"/>
      <c r="AA21" s="626"/>
      <c r="AB21" s="626"/>
      <c r="AC21" s="626"/>
      <c r="AD21" s="625">
        <v>60383</v>
      </c>
      <c r="AE21" s="624"/>
      <c r="AF21" s="624"/>
      <c r="AG21" s="624"/>
      <c r="AH21" s="624"/>
      <c r="AI21" s="624"/>
      <c r="AJ21" s="624"/>
      <c r="AK21" s="624"/>
      <c r="AL21" s="624"/>
      <c r="AM21" s="574">
        <f>+AD21/244</f>
        <v>247.47131147540983</v>
      </c>
      <c r="AN21" s="626"/>
      <c r="AO21" s="626"/>
      <c r="AP21" s="626"/>
      <c r="AQ21" s="626"/>
      <c r="AR21" s="626"/>
      <c r="AS21" s="626"/>
      <c r="AT21" s="626"/>
      <c r="AU21" s="626"/>
      <c r="AV21" s="73"/>
    </row>
    <row r="22" spans="1:48" ht="17.25">
      <c r="A22" s="144"/>
      <c r="B22" s="144"/>
      <c r="C22" s="144"/>
      <c r="D22" s="144"/>
      <c r="E22" s="144"/>
      <c r="F22" s="144"/>
      <c r="G22" s="144"/>
      <c r="H22" s="144"/>
      <c r="I22" s="144"/>
      <c r="J22" s="144"/>
      <c r="K22" s="144"/>
      <c r="L22" s="145"/>
      <c r="M22" s="145"/>
      <c r="N22" s="145"/>
      <c r="O22" s="145"/>
      <c r="P22" s="145"/>
      <c r="Q22" s="144"/>
      <c r="R22" s="144"/>
      <c r="S22" s="144"/>
      <c r="T22" s="144"/>
      <c r="U22" s="146"/>
      <c r="V22" s="146"/>
      <c r="W22" s="146"/>
      <c r="X22" s="146"/>
      <c r="Y22" s="146"/>
      <c r="Z22" s="145"/>
      <c r="AA22" s="145"/>
      <c r="AB22" s="145"/>
      <c r="AC22" s="555"/>
      <c r="AD22" s="555"/>
      <c r="AE22" s="555"/>
      <c r="AF22" s="555"/>
      <c r="AG22" s="555"/>
      <c r="AH22" s="555"/>
      <c r="AI22" s="555"/>
      <c r="AJ22" s="555"/>
      <c r="AK22" s="555"/>
      <c r="AL22" s="555"/>
      <c r="AM22" s="555"/>
      <c r="AN22" s="555"/>
      <c r="AO22" s="555"/>
      <c r="AP22" s="555"/>
      <c r="AQ22" s="555"/>
      <c r="AR22" s="555"/>
      <c r="AS22" s="555"/>
      <c r="AT22" s="555"/>
      <c r="AU22" s="555"/>
      <c r="AV22" s="52"/>
    </row>
    <row r="23" spans="1:48" ht="27" customHeight="1">
      <c r="A23" s="144"/>
      <c r="B23" s="144"/>
      <c r="C23" s="145"/>
      <c r="D23" s="144"/>
      <c r="E23" s="144"/>
      <c r="F23" s="144"/>
      <c r="G23" s="144"/>
      <c r="H23" s="144"/>
      <c r="I23" s="144"/>
      <c r="J23" s="144"/>
      <c r="K23" s="144"/>
      <c r="L23" s="145"/>
      <c r="M23" s="145"/>
      <c r="N23" s="145"/>
      <c r="O23" s="145"/>
      <c r="P23" s="145"/>
      <c r="Q23" s="146"/>
      <c r="R23" s="146"/>
      <c r="S23" s="146"/>
      <c r="T23" s="146"/>
      <c r="U23" s="146"/>
      <c r="V23" s="145"/>
      <c r="W23" s="145"/>
      <c r="X23" s="145"/>
      <c r="Y23" s="145"/>
      <c r="Z23" s="145"/>
      <c r="AA23" s="146"/>
      <c r="AB23" s="146"/>
      <c r="AC23" s="146"/>
      <c r="AD23" s="146"/>
      <c r="AE23" s="146"/>
      <c r="AF23" s="144"/>
      <c r="AG23" s="144"/>
      <c r="AH23" s="144"/>
      <c r="AI23" s="144"/>
      <c r="AJ23" s="144"/>
      <c r="AK23" s="144"/>
      <c r="AL23" s="144"/>
      <c r="AM23" s="144"/>
      <c r="AN23" s="144"/>
      <c r="AO23" s="144"/>
      <c r="AP23" s="144"/>
      <c r="AQ23" s="144"/>
      <c r="AR23" s="144"/>
      <c r="AS23" s="144"/>
      <c r="AT23" s="144"/>
      <c r="AU23" s="144"/>
      <c r="AV23" s="52"/>
    </row>
    <row r="24" spans="1:48" ht="22.5" customHeight="1">
      <c r="A24" s="529" t="s">
        <v>307</v>
      </c>
      <c r="B24" s="529"/>
      <c r="C24" s="529"/>
      <c r="D24" s="529"/>
      <c r="E24" s="529"/>
      <c r="F24" s="529"/>
      <c r="G24" s="529"/>
      <c r="H24" s="529"/>
      <c r="I24" s="529"/>
      <c r="J24" s="529"/>
      <c r="K24" s="529"/>
      <c r="L24" s="529"/>
      <c r="M24" s="529"/>
      <c r="N24" s="529"/>
      <c r="O24" s="529"/>
      <c r="P24" s="529"/>
      <c r="Q24" s="529"/>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52"/>
    </row>
    <row r="25" spans="1:48" ht="18" thickBot="1">
      <c r="A25" s="147"/>
      <c r="B25" s="147"/>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8"/>
      <c r="AE25" s="144"/>
      <c r="AF25" s="144"/>
      <c r="AG25" s="144"/>
      <c r="AH25" s="572" t="str">
        <f>+AG16</f>
        <v>平成23年度～平成25年度</v>
      </c>
      <c r="AI25" s="572"/>
      <c r="AJ25" s="572"/>
      <c r="AK25" s="572"/>
      <c r="AL25" s="572"/>
      <c r="AM25" s="572"/>
      <c r="AN25" s="572"/>
      <c r="AO25" s="572"/>
      <c r="AP25" s="572"/>
      <c r="AQ25" s="572"/>
      <c r="AR25" s="572"/>
      <c r="AS25" s="572"/>
      <c r="AT25" s="572"/>
      <c r="AU25" s="572"/>
      <c r="AV25" s="53"/>
    </row>
    <row r="26" spans="1:47" ht="22.5" customHeight="1">
      <c r="A26" s="149"/>
      <c r="B26" s="150"/>
      <c r="C26" s="573" t="s">
        <v>58</v>
      </c>
      <c r="D26" s="596"/>
      <c r="E26" s="596"/>
      <c r="F26" s="596"/>
      <c r="G26" s="596"/>
      <c r="H26" s="596"/>
      <c r="I26" s="596"/>
      <c r="J26" s="596"/>
      <c r="K26" s="596"/>
      <c r="L26" s="573" t="s">
        <v>1</v>
      </c>
      <c r="M26" s="573"/>
      <c r="N26" s="573"/>
      <c r="O26" s="573"/>
      <c r="P26" s="573"/>
      <c r="Q26" s="573"/>
      <c r="R26" s="573"/>
      <c r="S26" s="573"/>
      <c r="T26" s="573"/>
      <c r="U26" s="573"/>
      <c r="V26" s="573"/>
      <c r="W26" s="573"/>
      <c r="X26" s="573"/>
      <c r="Y26" s="573"/>
      <c r="Z26" s="573"/>
      <c r="AA26" s="573"/>
      <c r="AB26" s="573"/>
      <c r="AC26" s="573"/>
      <c r="AD26" s="573" t="s">
        <v>0</v>
      </c>
      <c r="AE26" s="573"/>
      <c r="AF26" s="573"/>
      <c r="AG26" s="573"/>
      <c r="AH26" s="573"/>
      <c r="AI26" s="573"/>
      <c r="AJ26" s="573"/>
      <c r="AK26" s="573"/>
      <c r="AL26" s="573"/>
      <c r="AM26" s="573"/>
      <c r="AN26" s="573"/>
      <c r="AO26" s="573"/>
      <c r="AP26" s="573"/>
      <c r="AQ26" s="573"/>
      <c r="AR26" s="573"/>
      <c r="AS26" s="573"/>
      <c r="AT26" s="573"/>
      <c r="AU26" s="488"/>
    </row>
    <row r="27" spans="1:47" ht="22.5" customHeight="1">
      <c r="A27" s="151"/>
      <c r="B27" s="152"/>
      <c r="C27" s="597"/>
      <c r="D27" s="597"/>
      <c r="E27" s="597"/>
      <c r="F27" s="597"/>
      <c r="G27" s="597"/>
      <c r="H27" s="597"/>
      <c r="I27" s="597"/>
      <c r="J27" s="597"/>
      <c r="K27" s="597"/>
      <c r="L27" s="522" t="s">
        <v>74</v>
      </c>
      <c r="M27" s="522"/>
      <c r="N27" s="522"/>
      <c r="O27" s="522"/>
      <c r="P27" s="522"/>
      <c r="Q27" s="522"/>
      <c r="R27" s="522"/>
      <c r="S27" s="522"/>
      <c r="T27" s="522"/>
      <c r="U27" s="522" t="s">
        <v>75</v>
      </c>
      <c r="V27" s="522"/>
      <c r="W27" s="522"/>
      <c r="X27" s="522"/>
      <c r="Y27" s="522"/>
      <c r="Z27" s="522"/>
      <c r="AA27" s="522"/>
      <c r="AB27" s="522"/>
      <c r="AC27" s="522"/>
      <c r="AD27" s="522" t="s">
        <v>74</v>
      </c>
      <c r="AE27" s="522"/>
      <c r="AF27" s="522"/>
      <c r="AG27" s="522"/>
      <c r="AH27" s="522"/>
      <c r="AI27" s="522"/>
      <c r="AJ27" s="522"/>
      <c r="AK27" s="522"/>
      <c r="AL27" s="522"/>
      <c r="AM27" s="522" t="s">
        <v>75</v>
      </c>
      <c r="AN27" s="522"/>
      <c r="AO27" s="522"/>
      <c r="AP27" s="522"/>
      <c r="AQ27" s="522"/>
      <c r="AR27" s="522"/>
      <c r="AS27" s="522"/>
      <c r="AT27" s="522"/>
      <c r="AU27" s="523"/>
    </row>
    <row r="28" spans="1:47" ht="18.75" customHeight="1">
      <c r="A28" s="153"/>
      <c r="B28" s="154" t="s">
        <v>58</v>
      </c>
      <c r="C28" s="581">
        <f aca="true" t="shared" si="0" ref="C28:C51">+L28+AD28</f>
        <v>42700</v>
      </c>
      <c r="D28" s="565"/>
      <c r="E28" s="565"/>
      <c r="F28" s="565"/>
      <c r="G28" s="565"/>
      <c r="H28" s="565"/>
      <c r="I28" s="565"/>
      <c r="J28" s="565"/>
      <c r="K28" s="565"/>
      <c r="L28" s="564">
        <f>SUM(L29:T35)</f>
        <v>17119</v>
      </c>
      <c r="M28" s="565"/>
      <c r="N28" s="565"/>
      <c r="O28" s="565"/>
      <c r="P28" s="565"/>
      <c r="Q28" s="565"/>
      <c r="R28" s="565"/>
      <c r="S28" s="565"/>
      <c r="T28" s="565"/>
      <c r="U28" s="570">
        <f aca="true" t="shared" si="1" ref="U28:U35">+L28/365</f>
        <v>46.9013698630137</v>
      </c>
      <c r="V28" s="571"/>
      <c r="W28" s="571"/>
      <c r="X28" s="571"/>
      <c r="Y28" s="571"/>
      <c r="Z28" s="571"/>
      <c r="AA28" s="571"/>
      <c r="AB28" s="571"/>
      <c r="AC28" s="571"/>
      <c r="AD28" s="564">
        <f>SUM(AD29:AL35)</f>
        <v>25581</v>
      </c>
      <c r="AE28" s="565"/>
      <c r="AF28" s="565"/>
      <c r="AG28" s="565"/>
      <c r="AH28" s="565"/>
      <c r="AI28" s="565"/>
      <c r="AJ28" s="565"/>
      <c r="AK28" s="565"/>
      <c r="AL28" s="565"/>
      <c r="AM28" s="570">
        <f aca="true" t="shared" si="2" ref="AM28:AM35">AD28/243</f>
        <v>105.27160493827161</v>
      </c>
      <c r="AN28" s="571"/>
      <c r="AO28" s="571"/>
      <c r="AP28" s="571"/>
      <c r="AQ28" s="571"/>
      <c r="AR28" s="571"/>
      <c r="AS28" s="571"/>
      <c r="AT28" s="571"/>
      <c r="AU28" s="571"/>
    </row>
    <row r="29" spans="1:47" ht="18.75" customHeight="1">
      <c r="A29" s="589" t="s">
        <v>306</v>
      </c>
      <c r="B29" s="155" t="s">
        <v>76</v>
      </c>
      <c r="C29" s="581">
        <f t="shared" si="0"/>
        <v>35445</v>
      </c>
      <c r="D29" s="565"/>
      <c r="E29" s="565"/>
      <c r="F29" s="565"/>
      <c r="G29" s="565"/>
      <c r="H29" s="565"/>
      <c r="I29" s="565"/>
      <c r="J29" s="565"/>
      <c r="K29" s="565"/>
      <c r="L29" s="564">
        <v>14334</v>
      </c>
      <c r="M29" s="565"/>
      <c r="N29" s="565"/>
      <c r="O29" s="565"/>
      <c r="P29" s="565"/>
      <c r="Q29" s="565"/>
      <c r="R29" s="565"/>
      <c r="S29" s="565"/>
      <c r="T29" s="565"/>
      <c r="U29" s="570">
        <f t="shared" si="1"/>
        <v>39.271232876712325</v>
      </c>
      <c r="V29" s="571"/>
      <c r="W29" s="571"/>
      <c r="X29" s="571"/>
      <c r="Y29" s="571"/>
      <c r="Z29" s="571"/>
      <c r="AA29" s="571"/>
      <c r="AB29" s="571"/>
      <c r="AC29" s="571"/>
      <c r="AD29" s="564">
        <v>21111</v>
      </c>
      <c r="AE29" s="565"/>
      <c r="AF29" s="565"/>
      <c r="AG29" s="565"/>
      <c r="AH29" s="565"/>
      <c r="AI29" s="565"/>
      <c r="AJ29" s="565"/>
      <c r="AK29" s="565"/>
      <c r="AL29" s="565"/>
      <c r="AM29" s="570">
        <f t="shared" si="2"/>
        <v>86.87654320987654</v>
      </c>
      <c r="AN29" s="571"/>
      <c r="AO29" s="571"/>
      <c r="AP29" s="571"/>
      <c r="AQ29" s="571"/>
      <c r="AR29" s="571"/>
      <c r="AS29" s="571"/>
      <c r="AT29" s="571"/>
      <c r="AU29" s="571"/>
    </row>
    <row r="30" spans="1:47" ht="18.75" customHeight="1">
      <c r="A30" s="590"/>
      <c r="B30" s="155" t="s">
        <v>77</v>
      </c>
      <c r="C30" s="581">
        <f t="shared" si="0"/>
        <v>531</v>
      </c>
      <c r="D30" s="565"/>
      <c r="E30" s="565"/>
      <c r="F30" s="565"/>
      <c r="G30" s="565"/>
      <c r="H30" s="565"/>
      <c r="I30" s="565"/>
      <c r="J30" s="565"/>
      <c r="K30" s="565"/>
      <c r="L30" s="564">
        <v>88</v>
      </c>
      <c r="M30" s="565"/>
      <c r="N30" s="565"/>
      <c r="O30" s="565"/>
      <c r="P30" s="565"/>
      <c r="Q30" s="565"/>
      <c r="R30" s="565"/>
      <c r="S30" s="565"/>
      <c r="T30" s="565"/>
      <c r="U30" s="570">
        <f t="shared" si="1"/>
        <v>0.2410958904109589</v>
      </c>
      <c r="V30" s="571"/>
      <c r="W30" s="571"/>
      <c r="X30" s="571"/>
      <c r="Y30" s="571"/>
      <c r="Z30" s="571"/>
      <c r="AA30" s="571"/>
      <c r="AB30" s="571"/>
      <c r="AC30" s="571"/>
      <c r="AD30" s="564">
        <v>443</v>
      </c>
      <c r="AE30" s="565"/>
      <c r="AF30" s="565"/>
      <c r="AG30" s="565"/>
      <c r="AH30" s="565"/>
      <c r="AI30" s="565"/>
      <c r="AJ30" s="565"/>
      <c r="AK30" s="565"/>
      <c r="AL30" s="565"/>
      <c r="AM30" s="570">
        <f t="shared" si="2"/>
        <v>1.823045267489712</v>
      </c>
      <c r="AN30" s="571"/>
      <c r="AO30" s="571"/>
      <c r="AP30" s="571"/>
      <c r="AQ30" s="571"/>
      <c r="AR30" s="571"/>
      <c r="AS30" s="571"/>
      <c r="AT30" s="571"/>
      <c r="AU30" s="571"/>
    </row>
    <row r="31" spans="1:47" ht="18.75" customHeight="1">
      <c r="A31" s="590"/>
      <c r="B31" s="156" t="s">
        <v>78</v>
      </c>
      <c r="C31" s="581">
        <f t="shared" si="0"/>
        <v>782</v>
      </c>
      <c r="D31" s="565"/>
      <c r="E31" s="565"/>
      <c r="F31" s="565"/>
      <c r="G31" s="565"/>
      <c r="H31" s="565"/>
      <c r="I31" s="565"/>
      <c r="J31" s="565"/>
      <c r="K31" s="565"/>
      <c r="L31" s="564">
        <v>782</v>
      </c>
      <c r="M31" s="565"/>
      <c r="N31" s="565"/>
      <c r="O31" s="565"/>
      <c r="P31" s="565"/>
      <c r="Q31" s="565"/>
      <c r="R31" s="565"/>
      <c r="S31" s="565"/>
      <c r="T31" s="565"/>
      <c r="U31" s="570">
        <f t="shared" si="1"/>
        <v>2.1424657534246574</v>
      </c>
      <c r="V31" s="571"/>
      <c r="W31" s="571"/>
      <c r="X31" s="571"/>
      <c r="Y31" s="571"/>
      <c r="Z31" s="571"/>
      <c r="AA31" s="571"/>
      <c r="AB31" s="571"/>
      <c r="AC31" s="571"/>
      <c r="AD31" s="579">
        <v>0</v>
      </c>
      <c r="AE31" s="580"/>
      <c r="AF31" s="580"/>
      <c r="AG31" s="580"/>
      <c r="AH31" s="580"/>
      <c r="AI31" s="580"/>
      <c r="AJ31" s="580"/>
      <c r="AK31" s="580"/>
      <c r="AL31" s="580"/>
      <c r="AM31" s="570">
        <f t="shared" si="2"/>
        <v>0</v>
      </c>
      <c r="AN31" s="571"/>
      <c r="AO31" s="571"/>
      <c r="AP31" s="571"/>
      <c r="AQ31" s="571"/>
      <c r="AR31" s="571"/>
      <c r="AS31" s="571"/>
      <c r="AT31" s="571"/>
      <c r="AU31" s="571"/>
    </row>
    <row r="32" spans="1:47" ht="18.75" customHeight="1">
      <c r="A32" s="157">
        <v>23</v>
      </c>
      <c r="B32" s="155" t="s">
        <v>79</v>
      </c>
      <c r="C32" s="581">
        <f t="shared" si="0"/>
        <v>865</v>
      </c>
      <c r="D32" s="565"/>
      <c r="E32" s="565"/>
      <c r="F32" s="565"/>
      <c r="G32" s="565"/>
      <c r="H32" s="565"/>
      <c r="I32" s="565"/>
      <c r="J32" s="565"/>
      <c r="K32" s="565"/>
      <c r="L32" s="564">
        <v>530</v>
      </c>
      <c r="M32" s="565"/>
      <c r="N32" s="565"/>
      <c r="O32" s="565"/>
      <c r="P32" s="565"/>
      <c r="Q32" s="565"/>
      <c r="R32" s="565"/>
      <c r="S32" s="565"/>
      <c r="T32" s="565"/>
      <c r="U32" s="570">
        <f t="shared" si="1"/>
        <v>1.452054794520548</v>
      </c>
      <c r="V32" s="571"/>
      <c r="W32" s="571"/>
      <c r="X32" s="571"/>
      <c r="Y32" s="571"/>
      <c r="Z32" s="571"/>
      <c r="AA32" s="571"/>
      <c r="AB32" s="571"/>
      <c r="AC32" s="571"/>
      <c r="AD32" s="564">
        <v>335</v>
      </c>
      <c r="AE32" s="565"/>
      <c r="AF32" s="565"/>
      <c r="AG32" s="565"/>
      <c r="AH32" s="565"/>
      <c r="AI32" s="565"/>
      <c r="AJ32" s="565"/>
      <c r="AK32" s="565"/>
      <c r="AL32" s="565"/>
      <c r="AM32" s="570">
        <f t="shared" si="2"/>
        <v>1.3786008230452675</v>
      </c>
      <c r="AN32" s="571"/>
      <c r="AO32" s="571"/>
      <c r="AP32" s="571"/>
      <c r="AQ32" s="571"/>
      <c r="AR32" s="571"/>
      <c r="AS32" s="571"/>
      <c r="AT32" s="571"/>
      <c r="AU32" s="571"/>
    </row>
    <row r="33" spans="1:47" ht="18.75" customHeight="1">
      <c r="A33" s="586" t="s">
        <v>304</v>
      </c>
      <c r="B33" s="155" t="s">
        <v>80</v>
      </c>
      <c r="C33" s="581">
        <f t="shared" si="0"/>
        <v>1079</v>
      </c>
      <c r="D33" s="565"/>
      <c r="E33" s="565"/>
      <c r="F33" s="565"/>
      <c r="G33" s="565"/>
      <c r="H33" s="565"/>
      <c r="I33" s="565"/>
      <c r="J33" s="565"/>
      <c r="K33" s="565"/>
      <c r="L33" s="564">
        <v>513</v>
      </c>
      <c r="M33" s="565"/>
      <c r="N33" s="565"/>
      <c r="O33" s="565"/>
      <c r="P33" s="565"/>
      <c r="Q33" s="565"/>
      <c r="R33" s="565"/>
      <c r="S33" s="565"/>
      <c r="T33" s="565"/>
      <c r="U33" s="570">
        <f t="shared" si="1"/>
        <v>1.4054794520547946</v>
      </c>
      <c r="V33" s="571"/>
      <c r="W33" s="571"/>
      <c r="X33" s="571"/>
      <c r="Y33" s="571"/>
      <c r="Z33" s="571"/>
      <c r="AA33" s="571"/>
      <c r="AB33" s="571"/>
      <c r="AC33" s="571"/>
      <c r="AD33" s="564">
        <v>566</v>
      </c>
      <c r="AE33" s="565"/>
      <c r="AF33" s="565"/>
      <c r="AG33" s="565"/>
      <c r="AH33" s="565"/>
      <c r="AI33" s="565"/>
      <c r="AJ33" s="565"/>
      <c r="AK33" s="565"/>
      <c r="AL33" s="565"/>
      <c r="AM33" s="570">
        <f t="shared" si="2"/>
        <v>2.3292181069958846</v>
      </c>
      <c r="AN33" s="571"/>
      <c r="AO33" s="571"/>
      <c r="AP33" s="571"/>
      <c r="AQ33" s="571"/>
      <c r="AR33" s="571"/>
      <c r="AS33" s="571"/>
      <c r="AT33" s="571"/>
      <c r="AU33" s="571"/>
    </row>
    <row r="34" spans="1:47" ht="18.75" customHeight="1">
      <c r="A34" s="587"/>
      <c r="B34" s="155" t="s">
        <v>81</v>
      </c>
      <c r="C34" s="581">
        <f t="shared" si="0"/>
        <v>320</v>
      </c>
      <c r="D34" s="565"/>
      <c r="E34" s="565"/>
      <c r="F34" s="565"/>
      <c r="G34" s="565"/>
      <c r="H34" s="565"/>
      <c r="I34" s="565"/>
      <c r="J34" s="565"/>
      <c r="K34" s="565"/>
      <c r="L34" s="564">
        <v>58</v>
      </c>
      <c r="M34" s="565"/>
      <c r="N34" s="565"/>
      <c r="O34" s="565"/>
      <c r="P34" s="565"/>
      <c r="Q34" s="565"/>
      <c r="R34" s="565"/>
      <c r="S34" s="565"/>
      <c r="T34" s="565"/>
      <c r="U34" s="570">
        <f t="shared" si="1"/>
        <v>0.1589041095890411</v>
      </c>
      <c r="V34" s="571"/>
      <c r="W34" s="571"/>
      <c r="X34" s="571"/>
      <c r="Y34" s="571"/>
      <c r="Z34" s="571"/>
      <c r="AA34" s="571"/>
      <c r="AB34" s="571"/>
      <c r="AC34" s="571"/>
      <c r="AD34" s="564">
        <v>262</v>
      </c>
      <c r="AE34" s="565"/>
      <c r="AF34" s="565"/>
      <c r="AG34" s="565"/>
      <c r="AH34" s="565"/>
      <c r="AI34" s="565"/>
      <c r="AJ34" s="565"/>
      <c r="AK34" s="565"/>
      <c r="AL34" s="565"/>
      <c r="AM34" s="570">
        <f t="shared" si="2"/>
        <v>1.0781893004115226</v>
      </c>
      <c r="AN34" s="571"/>
      <c r="AO34" s="571"/>
      <c r="AP34" s="571"/>
      <c r="AQ34" s="571"/>
      <c r="AR34" s="571"/>
      <c r="AS34" s="571"/>
      <c r="AT34" s="571"/>
      <c r="AU34" s="571"/>
    </row>
    <row r="35" spans="1:47" ht="18.75" customHeight="1">
      <c r="A35" s="588"/>
      <c r="B35" s="158" t="s">
        <v>82</v>
      </c>
      <c r="C35" s="581">
        <f t="shared" si="0"/>
        <v>3678</v>
      </c>
      <c r="D35" s="565"/>
      <c r="E35" s="565"/>
      <c r="F35" s="565"/>
      <c r="G35" s="565"/>
      <c r="H35" s="565"/>
      <c r="I35" s="565"/>
      <c r="J35" s="565"/>
      <c r="K35" s="565"/>
      <c r="L35" s="564">
        <v>814</v>
      </c>
      <c r="M35" s="565"/>
      <c r="N35" s="565"/>
      <c r="O35" s="565"/>
      <c r="P35" s="565"/>
      <c r="Q35" s="565"/>
      <c r="R35" s="565"/>
      <c r="S35" s="565"/>
      <c r="T35" s="565"/>
      <c r="U35" s="570">
        <f t="shared" si="1"/>
        <v>2.23013698630137</v>
      </c>
      <c r="V35" s="571"/>
      <c r="W35" s="571"/>
      <c r="X35" s="571"/>
      <c r="Y35" s="571"/>
      <c r="Z35" s="571"/>
      <c r="AA35" s="571"/>
      <c r="AB35" s="571"/>
      <c r="AC35" s="571"/>
      <c r="AD35" s="564">
        <v>2864</v>
      </c>
      <c r="AE35" s="565"/>
      <c r="AF35" s="565"/>
      <c r="AG35" s="565"/>
      <c r="AH35" s="565"/>
      <c r="AI35" s="565"/>
      <c r="AJ35" s="565"/>
      <c r="AK35" s="565"/>
      <c r="AL35" s="565"/>
      <c r="AM35" s="570">
        <f t="shared" si="2"/>
        <v>11.786008230452675</v>
      </c>
      <c r="AN35" s="571"/>
      <c r="AO35" s="571"/>
      <c r="AP35" s="571"/>
      <c r="AQ35" s="571"/>
      <c r="AR35" s="571"/>
      <c r="AS35" s="571"/>
      <c r="AT35" s="571"/>
      <c r="AU35" s="571"/>
    </row>
    <row r="36" spans="1:47" ht="18.75" customHeight="1">
      <c r="A36" s="159"/>
      <c r="B36" s="155" t="s">
        <v>58</v>
      </c>
      <c r="C36" s="585">
        <f t="shared" si="0"/>
        <v>41019</v>
      </c>
      <c r="D36" s="569"/>
      <c r="E36" s="569"/>
      <c r="F36" s="569"/>
      <c r="G36" s="569"/>
      <c r="H36" s="569"/>
      <c r="I36" s="569"/>
      <c r="J36" s="569"/>
      <c r="K36" s="569"/>
      <c r="L36" s="568">
        <f>SUM(L37:T43)</f>
        <v>15983</v>
      </c>
      <c r="M36" s="569"/>
      <c r="N36" s="569"/>
      <c r="O36" s="569"/>
      <c r="P36" s="569"/>
      <c r="Q36" s="569"/>
      <c r="R36" s="569"/>
      <c r="S36" s="569"/>
      <c r="T36" s="569"/>
      <c r="U36" s="566">
        <f aca="true" t="shared" si="3" ref="U36:U43">+L36/366</f>
        <v>43.669398907103826</v>
      </c>
      <c r="V36" s="567"/>
      <c r="W36" s="567"/>
      <c r="X36" s="567"/>
      <c r="Y36" s="567"/>
      <c r="Z36" s="567"/>
      <c r="AA36" s="567"/>
      <c r="AB36" s="567"/>
      <c r="AC36" s="567"/>
      <c r="AD36" s="568">
        <f>SUM(AD37:AL43)</f>
        <v>25036</v>
      </c>
      <c r="AE36" s="569"/>
      <c r="AF36" s="569"/>
      <c r="AG36" s="569"/>
      <c r="AH36" s="569"/>
      <c r="AI36" s="569"/>
      <c r="AJ36" s="569"/>
      <c r="AK36" s="569"/>
      <c r="AL36" s="569"/>
      <c r="AM36" s="566">
        <f aca="true" t="shared" si="4" ref="AM36:AM43">AD36/244</f>
        <v>102.60655737704919</v>
      </c>
      <c r="AN36" s="567"/>
      <c r="AO36" s="567"/>
      <c r="AP36" s="567"/>
      <c r="AQ36" s="567"/>
      <c r="AR36" s="567"/>
      <c r="AS36" s="567"/>
      <c r="AT36" s="567"/>
      <c r="AU36" s="567"/>
    </row>
    <row r="37" spans="1:47" ht="18.75" customHeight="1">
      <c r="A37" s="589" t="s">
        <v>306</v>
      </c>
      <c r="B37" s="155" t="s">
        <v>76</v>
      </c>
      <c r="C37" s="581">
        <f t="shared" si="0"/>
        <v>33509</v>
      </c>
      <c r="D37" s="565"/>
      <c r="E37" s="565"/>
      <c r="F37" s="565"/>
      <c r="G37" s="565"/>
      <c r="H37" s="565"/>
      <c r="I37" s="565"/>
      <c r="J37" s="565"/>
      <c r="K37" s="565"/>
      <c r="L37" s="564">
        <v>13287</v>
      </c>
      <c r="M37" s="565"/>
      <c r="N37" s="565"/>
      <c r="O37" s="565"/>
      <c r="P37" s="565"/>
      <c r="Q37" s="565"/>
      <c r="R37" s="565"/>
      <c r="S37" s="565"/>
      <c r="T37" s="565"/>
      <c r="U37" s="570">
        <f t="shared" si="3"/>
        <v>36.30327868852459</v>
      </c>
      <c r="V37" s="570"/>
      <c r="W37" s="570"/>
      <c r="X37" s="570"/>
      <c r="Y37" s="570"/>
      <c r="Z37" s="570"/>
      <c r="AA37" s="570"/>
      <c r="AB37" s="570"/>
      <c r="AC37" s="570"/>
      <c r="AD37" s="564">
        <v>20222</v>
      </c>
      <c r="AE37" s="565"/>
      <c r="AF37" s="565"/>
      <c r="AG37" s="565"/>
      <c r="AH37" s="565"/>
      <c r="AI37" s="565"/>
      <c r="AJ37" s="565"/>
      <c r="AK37" s="565"/>
      <c r="AL37" s="565"/>
      <c r="AM37" s="570">
        <f t="shared" si="4"/>
        <v>82.87704918032787</v>
      </c>
      <c r="AN37" s="570"/>
      <c r="AO37" s="570"/>
      <c r="AP37" s="570"/>
      <c r="AQ37" s="570"/>
      <c r="AR37" s="570"/>
      <c r="AS37" s="570"/>
      <c r="AT37" s="570"/>
      <c r="AU37" s="570"/>
    </row>
    <row r="38" spans="1:47" ht="18.75" customHeight="1">
      <c r="A38" s="590"/>
      <c r="B38" s="155" t="s">
        <v>77</v>
      </c>
      <c r="C38" s="581">
        <f t="shared" si="0"/>
        <v>606</v>
      </c>
      <c r="D38" s="565"/>
      <c r="E38" s="565"/>
      <c r="F38" s="565"/>
      <c r="G38" s="565"/>
      <c r="H38" s="565"/>
      <c r="I38" s="565"/>
      <c r="J38" s="565"/>
      <c r="K38" s="565"/>
      <c r="L38" s="564">
        <v>90</v>
      </c>
      <c r="M38" s="565"/>
      <c r="N38" s="565"/>
      <c r="O38" s="565"/>
      <c r="P38" s="565"/>
      <c r="Q38" s="565"/>
      <c r="R38" s="565"/>
      <c r="S38" s="565"/>
      <c r="T38" s="565"/>
      <c r="U38" s="570">
        <f t="shared" si="3"/>
        <v>0.2459016393442623</v>
      </c>
      <c r="V38" s="570"/>
      <c r="W38" s="570"/>
      <c r="X38" s="570"/>
      <c r="Y38" s="570"/>
      <c r="Z38" s="570"/>
      <c r="AA38" s="570"/>
      <c r="AB38" s="570"/>
      <c r="AC38" s="570"/>
      <c r="AD38" s="564">
        <v>516</v>
      </c>
      <c r="AE38" s="565"/>
      <c r="AF38" s="565"/>
      <c r="AG38" s="565"/>
      <c r="AH38" s="565"/>
      <c r="AI38" s="565"/>
      <c r="AJ38" s="565"/>
      <c r="AK38" s="565"/>
      <c r="AL38" s="565"/>
      <c r="AM38" s="570">
        <f t="shared" si="4"/>
        <v>2.1147540983606556</v>
      </c>
      <c r="AN38" s="570"/>
      <c r="AO38" s="570"/>
      <c r="AP38" s="570"/>
      <c r="AQ38" s="570"/>
      <c r="AR38" s="570"/>
      <c r="AS38" s="570"/>
      <c r="AT38" s="570"/>
      <c r="AU38" s="570"/>
    </row>
    <row r="39" spans="1:47" ht="18.75" customHeight="1">
      <c r="A39" s="590"/>
      <c r="B39" s="156" t="s">
        <v>78</v>
      </c>
      <c r="C39" s="581">
        <f t="shared" si="0"/>
        <v>755</v>
      </c>
      <c r="D39" s="565"/>
      <c r="E39" s="565"/>
      <c r="F39" s="565"/>
      <c r="G39" s="565"/>
      <c r="H39" s="565"/>
      <c r="I39" s="565"/>
      <c r="J39" s="565"/>
      <c r="K39" s="565"/>
      <c r="L39" s="564">
        <v>755</v>
      </c>
      <c r="M39" s="565"/>
      <c r="N39" s="565"/>
      <c r="O39" s="565"/>
      <c r="P39" s="565"/>
      <c r="Q39" s="565"/>
      <c r="R39" s="565"/>
      <c r="S39" s="565"/>
      <c r="T39" s="565"/>
      <c r="U39" s="570">
        <f t="shared" si="3"/>
        <v>2.0628415300546448</v>
      </c>
      <c r="V39" s="570"/>
      <c r="W39" s="570"/>
      <c r="X39" s="570"/>
      <c r="Y39" s="570"/>
      <c r="Z39" s="570"/>
      <c r="AA39" s="570"/>
      <c r="AB39" s="570"/>
      <c r="AC39" s="570"/>
      <c r="AD39" s="579">
        <v>0</v>
      </c>
      <c r="AE39" s="580"/>
      <c r="AF39" s="580"/>
      <c r="AG39" s="580"/>
      <c r="AH39" s="580"/>
      <c r="AI39" s="580"/>
      <c r="AJ39" s="580"/>
      <c r="AK39" s="580"/>
      <c r="AL39" s="580"/>
      <c r="AM39" s="570">
        <f t="shared" si="4"/>
        <v>0</v>
      </c>
      <c r="AN39" s="570"/>
      <c r="AO39" s="570"/>
      <c r="AP39" s="570"/>
      <c r="AQ39" s="570"/>
      <c r="AR39" s="570"/>
      <c r="AS39" s="570"/>
      <c r="AT39" s="570"/>
      <c r="AU39" s="570"/>
    </row>
    <row r="40" spans="1:47" ht="18.75" customHeight="1">
      <c r="A40" s="157">
        <v>24</v>
      </c>
      <c r="B40" s="155" t="s">
        <v>79</v>
      </c>
      <c r="C40" s="581">
        <f t="shared" si="0"/>
        <v>1007</v>
      </c>
      <c r="D40" s="565"/>
      <c r="E40" s="565"/>
      <c r="F40" s="565"/>
      <c r="G40" s="565"/>
      <c r="H40" s="565"/>
      <c r="I40" s="565"/>
      <c r="J40" s="565"/>
      <c r="K40" s="565"/>
      <c r="L40" s="564">
        <v>573</v>
      </c>
      <c r="M40" s="565"/>
      <c r="N40" s="565"/>
      <c r="O40" s="565"/>
      <c r="P40" s="565"/>
      <c r="Q40" s="565"/>
      <c r="R40" s="565"/>
      <c r="S40" s="565"/>
      <c r="T40" s="565"/>
      <c r="U40" s="570">
        <f t="shared" si="3"/>
        <v>1.5655737704918034</v>
      </c>
      <c r="V40" s="570"/>
      <c r="W40" s="570"/>
      <c r="X40" s="570"/>
      <c r="Y40" s="570"/>
      <c r="Z40" s="570"/>
      <c r="AA40" s="570"/>
      <c r="AB40" s="570"/>
      <c r="AC40" s="570"/>
      <c r="AD40" s="564">
        <v>434</v>
      </c>
      <c r="AE40" s="565"/>
      <c r="AF40" s="565"/>
      <c r="AG40" s="565"/>
      <c r="AH40" s="565"/>
      <c r="AI40" s="565"/>
      <c r="AJ40" s="565"/>
      <c r="AK40" s="565"/>
      <c r="AL40" s="565"/>
      <c r="AM40" s="570">
        <f t="shared" si="4"/>
        <v>1.778688524590164</v>
      </c>
      <c r="AN40" s="570"/>
      <c r="AO40" s="570"/>
      <c r="AP40" s="570"/>
      <c r="AQ40" s="570"/>
      <c r="AR40" s="570"/>
      <c r="AS40" s="570"/>
      <c r="AT40" s="570"/>
      <c r="AU40" s="570"/>
    </row>
    <row r="41" spans="1:47" ht="18.75" customHeight="1">
      <c r="A41" s="586" t="s">
        <v>304</v>
      </c>
      <c r="B41" s="155" t="s">
        <v>80</v>
      </c>
      <c r="C41" s="581">
        <f t="shared" si="0"/>
        <v>1127</v>
      </c>
      <c r="D41" s="565"/>
      <c r="E41" s="565"/>
      <c r="F41" s="565"/>
      <c r="G41" s="565"/>
      <c r="H41" s="565"/>
      <c r="I41" s="565"/>
      <c r="J41" s="565"/>
      <c r="K41" s="565"/>
      <c r="L41" s="564">
        <v>511</v>
      </c>
      <c r="M41" s="565"/>
      <c r="N41" s="565"/>
      <c r="O41" s="565"/>
      <c r="P41" s="565"/>
      <c r="Q41" s="565"/>
      <c r="R41" s="565"/>
      <c r="S41" s="565"/>
      <c r="T41" s="565"/>
      <c r="U41" s="570">
        <f t="shared" si="3"/>
        <v>1.3961748633879782</v>
      </c>
      <c r="V41" s="570"/>
      <c r="W41" s="570"/>
      <c r="X41" s="570"/>
      <c r="Y41" s="570"/>
      <c r="Z41" s="570"/>
      <c r="AA41" s="570"/>
      <c r="AB41" s="570"/>
      <c r="AC41" s="570"/>
      <c r="AD41" s="564">
        <v>616</v>
      </c>
      <c r="AE41" s="565"/>
      <c r="AF41" s="565"/>
      <c r="AG41" s="565"/>
      <c r="AH41" s="565"/>
      <c r="AI41" s="565"/>
      <c r="AJ41" s="565"/>
      <c r="AK41" s="565"/>
      <c r="AL41" s="565"/>
      <c r="AM41" s="570">
        <f t="shared" si="4"/>
        <v>2.5245901639344264</v>
      </c>
      <c r="AN41" s="570"/>
      <c r="AO41" s="570"/>
      <c r="AP41" s="570"/>
      <c r="AQ41" s="570"/>
      <c r="AR41" s="570"/>
      <c r="AS41" s="570"/>
      <c r="AT41" s="570"/>
      <c r="AU41" s="570"/>
    </row>
    <row r="42" spans="1:47" ht="18.75" customHeight="1">
      <c r="A42" s="587"/>
      <c r="B42" s="155" t="s">
        <v>81</v>
      </c>
      <c r="C42" s="581">
        <f t="shared" si="0"/>
        <v>353</v>
      </c>
      <c r="D42" s="565"/>
      <c r="E42" s="565"/>
      <c r="F42" s="565"/>
      <c r="G42" s="565"/>
      <c r="H42" s="565"/>
      <c r="I42" s="565"/>
      <c r="J42" s="565"/>
      <c r="K42" s="565"/>
      <c r="L42" s="564">
        <v>77</v>
      </c>
      <c r="M42" s="565"/>
      <c r="N42" s="565"/>
      <c r="O42" s="565"/>
      <c r="P42" s="565"/>
      <c r="Q42" s="565"/>
      <c r="R42" s="565"/>
      <c r="S42" s="565"/>
      <c r="T42" s="565"/>
      <c r="U42" s="570">
        <f t="shared" si="3"/>
        <v>0.2103825136612022</v>
      </c>
      <c r="V42" s="570"/>
      <c r="W42" s="570"/>
      <c r="X42" s="570"/>
      <c r="Y42" s="570"/>
      <c r="Z42" s="570"/>
      <c r="AA42" s="570"/>
      <c r="AB42" s="570"/>
      <c r="AC42" s="570"/>
      <c r="AD42" s="564">
        <v>276</v>
      </c>
      <c r="AE42" s="565"/>
      <c r="AF42" s="565"/>
      <c r="AG42" s="565"/>
      <c r="AH42" s="565"/>
      <c r="AI42" s="565"/>
      <c r="AJ42" s="565"/>
      <c r="AK42" s="565"/>
      <c r="AL42" s="565"/>
      <c r="AM42" s="570">
        <f t="shared" si="4"/>
        <v>1.1311475409836065</v>
      </c>
      <c r="AN42" s="570"/>
      <c r="AO42" s="570"/>
      <c r="AP42" s="570"/>
      <c r="AQ42" s="570"/>
      <c r="AR42" s="570"/>
      <c r="AS42" s="570"/>
      <c r="AT42" s="570"/>
      <c r="AU42" s="570"/>
    </row>
    <row r="43" spans="1:47" ht="18.75" customHeight="1">
      <c r="A43" s="587"/>
      <c r="B43" s="155" t="s">
        <v>82</v>
      </c>
      <c r="C43" s="598">
        <f t="shared" si="0"/>
        <v>3662</v>
      </c>
      <c r="D43" s="576"/>
      <c r="E43" s="576"/>
      <c r="F43" s="576"/>
      <c r="G43" s="576"/>
      <c r="H43" s="576"/>
      <c r="I43" s="576"/>
      <c r="J43" s="576"/>
      <c r="K43" s="576"/>
      <c r="L43" s="575">
        <v>690</v>
      </c>
      <c r="M43" s="576"/>
      <c r="N43" s="576"/>
      <c r="O43" s="576"/>
      <c r="P43" s="576"/>
      <c r="Q43" s="576"/>
      <c r="R43" s="576"/>
      <c r="S43" s="576"/>
      <c r="T43" s="576"/>
      <c r="U43" s="584">
        <f t="shared" si="3"/>
        <v>1.8852459016393444</v>
      </c>
      <c r="V43" s="584"/>
      <c r="W43" s="584"/>
      <c r="X43" s="584"/>
      <c r="Y43" s="584"/>
      <c r="Z43" s="584"/>
      <c r="AA43" s="584"/>
      <c r="AB43" s="584"/>
      <c r="AC43" s="584"/>
      <c r="AD43" s="575">
        <v>2972</v>
      </c>
      <c r="AE43" s="576"/>
      <c r="AF43" s="576"/>
      <c r="AG43" s="576"/>
      <c r="AH43" s="576"/>
      <c r="AI43" s="576"/>
      <c r="AJ43" s="576"/>
      <c r="AK43" s="576"/>
      <c r="AL43" s="576"/>
      <c r="AM43" s="584">
        <f t="shared" si="4"/>
        <v>12.180327868852459</v>
      </c>
      <c r="AN43" s="584"/>
      <c r="AO43" s="584"/>
      <c r="AP43" s="584"/>
      <c r="AQ43" s="584"/>
      <c r="AR43" s="584"/>
      <c r="AS43" s="584"/>
      <c r="AT43" s="584"/>
      <c r="AU43" s="584"/>
    </row>
    <row r="44" spans="1:47" ht="18.75" customHeight="1">
      <c r="A44" s="153"/>
      <c r="B44" s="154" t="s">
        <v>58</v>
      </c>
      <c r="C44" s="585">
        <f t="shared" si="0"/>
        <v>43281</v>
      </c>
      <c r="D44" s="569"/>
      <c r="E44" s="569"/>
      <c r="F44" s="569"/>
      <c r="G44" s="569"/>
      <c r="H44" s="569"/>
      <c r="I44" s="569"/>
      <c r="J44" s="569"/>
      <c r="K44" s="569"/>
      <c r="L44" s="568">
        <f>SUM(L45:T51)</f>
        <v>17793</v>
      </c>
      <c r="M44" s="569"/>
      <c r="N44" s="569"/>
      <c r="O44" s="569"/>
      <c r="P44" s="569"/>
      <c r="Q44" s="569"/>
      <c r="R44" s="569"/>
      <c r="S44" s="569"/>
      <c r="T44" s="569"/>
      <c r="U44" s="570">
        <f aca="true" t="shared" si="5" ref="U44:U51">+L44/365</f>
        <v>48.74794520547945</v>
      </c>
      <c r="V44" s="571"/>
      <c r="W44" s="571"/>
      <c r="X44" s="571"/>
      <c r="Y44" s="571"/>
      <c r="Z44" s="571"/>
      <c r="AA44" s="571"/>
      <c r="AB44" s="571"/>
      <c r="AC44" s="571"/>
      <c r="AD44" s="568">
        <f>SUM(AD45:AL51)</f>
        <v>25488</v>
      </c>
      <c r="AE44" s="569"/>
      <c r="AF44" s="569"/>
      <c r="AG44" s="569"/>
      <c r="AH44" s="569"/>
      <c r="AI44" s="569"/>
      <c r="AJ44" s="569"/>
      <c r="AK44" s="569"/>
      <c r="AL44" s="569"/>
      <c r="AM44" s="566">
        <f aca="true" t="shared" si="6" ref="AM44:AM51">AD44/245</f>
        <v>104.0326530612245</v>
      </c>
      <c r="AN44" s="567"/>
      <c r="AO44" s="567"/>
      <c r="AP44" s="567"/>
      <c r="AQ44" s="567"/>
      <c r="AR44" s="567"/>
      <c r="AS44" s="567"/>
      <c r="AT44" s="567"/>
      <c r="AU44" s="567"/>
    </row>
    <row r="45" spans="1:47" ht="18.75" customHeight="1">
      <c r="A45" s="589" t="s">
        <v>306</v>
      </c>
      <c r="B45" s="155" t="s">
        <v>76</v>
      </c>
      <c r="C45" s="581">
        <f t="shared" si="0"/>
        <v>35868</v>
      </c>
      <c r="D45" s="565"/>
      <c r="E45" s="565"/>
      <c r="F45" s="565"/>
      <c r="G45" s="565"/>
      <c r="H45" s="565"/>
      <c r="I45" s="565"/>
      <c r="J45" s="565"/>
      <c r="K45" s="565"/>
      <c r="L45" s="564">
        <v>14916</v>
      </c>
      <c r="M45" s="565"/>
      <c r="N45" s="565"/>
      <c r="O45" s="565"/>
      <c r="P45" s="565"/>
      <c r="Q45" s="565"/>
      <c r="R45" s="565"/>
      <c r="S45" s="565"/>
      <c r="T45" s="565"/>
      <c r="U45" s="570">
        <f t="shared" si="5"/>
        <v>40.865753424657534</v>
      </c>
      <c r="V45" s="570"/>
      <c r="W45" s="570"/>
      <c r="X45" s="570"/>
      <c r="Y45" s="570"/>
      <c r="Z45" s="570"/>
      <c r="AA45" s="570"/>
      <c r="AB45" s="570"/>
      <c r="AC45" s="570"/>
      <c r="AD45" s="564">
        <v>20952</v>
      </c>
      <c r="AE45" s="565"/>
      <c r="AF45" s="565"/>
      <c r="AG45" s="565"/>
      <c r="AH45" s="565"/>
      <c r="AI45" s="565"/>
      <c r="AJ45" s="565"/>
      <c r="AK45" s="565"/>
      <c r="AL45" s="565"/>
      <c r="AM45" s="570">
        <f t="shared" si="6"/>
        <v>85.51836734693877</v>
      </c>
      <c r="AN45" s="570"/>
      <c r="AO45" s="570"/>
      <c r="AP45" s="570"/>
      <c r="AQ45" s="570"/>
      <c r="AR45" s="570"/>
      <c r="AS45" s="570"/>
      <c r="AT45" s="570"/>
      <c r="AU45" s="570"/>
    </row>
    <row r="46" spans="1:47" ht="18.75" customHeight="1">
      <c r="A46" s="590"/>
      <c r="B46" s="155" t="s">
        <v>77</v>
      </c>
      <c r="C46" s="581">
        <f t="shared" si="0"/>
        <v>583</v>
      </c>
      <c r="D46" s="565"/>
      <c r="E46" s="565"/>
      <c r="F46" s="565"/>
      <c r="G46" s="565"/>
      <c r="H46" s="565"/>
      <c r="I46" s="565"/>
      <c r="J46" s="565"/>
      <c r="K46" s="565"/>
      <c r="L46" s="564">
        <v>114</v>
      </c>
      <c r="M46" s="565"/>
      <c r="N46" s="565"/>
      <c r="O46" s="565"/>
      <c r="P46" s="565"/>
      <c r="Q46" s="565"/>
      <c r="R46" s="565"/>
      <c r="S46" s="565"/>
      <c r="T46" s="565"/>
      <c r="U46" s="570">
        <f t="shared" si="5"/>
        <v>0.31232876712328766</v>
      </c>
      <c r="V46" s="570"/>
      <c r="W46" s="570"/>
      <c r="X46" s="570"/>
      <c r="Y46" s="570"/>
      <c r="Z46" s="570"/>
      <c r="AA46" s="570"/>
      <c r="AB46" s="570"/>
      <c r="AC46" s="570"/>
      <c r="AD46" s="564">
        <v>469</v>
      </c>
      <c r="AE46" s="565"/>
      <c r="AF46" s="565"/>
      <c r="AG46" s="565"/>
      <c r="AH46" s="565"/>
      <c r="AI46" s="565"/>
      <c r="AJ46" s="565"/>
      <c r="AK46" s="565"/>
      <c r="AL46" s="565"/>
      <c r="AM46" s="570">
        <f t="shared" si="6"/>
        <v>1.9142857142857144</v>
      </c>
      <c r="AN46" s="570"/>
      <c r="AO46" s="570"/>
      <c r="AP46" s="570"/>
      <c r="AQ46" s="570"/>
      <c r="AR46" s="570"/>
      <c r="AS46" s="570"/>
      <c r="AT46" s="570"/>
      <c r="AU46" s="570"/>
    </row>
    <row r="47" spans="1:47" ht="18.75" customHeight="1">
      <c r="A47" s="590"/>
      <c r="B47" s="156" t="s">
        <v>78</v>
      </c>
      <c r="C47" s="581">
        <f t="shared" si="0"/>
        <v>742</v>
      </c>
      <c r="D47" s="565"/>
      <c r="E47" s="565"/>
      <c r="F47" s="565"/>
      <c r="G47" s="565"/>
      <c r="H47" s="565"/>
      <c r="I47" s="565"/>
      <c r="J47" s="565"/>
      <c r="K47" s="565"/>
      <c r="L47" s="564">
        <v>742</v>
      </c>
      <c r="M47" s="565"/>
      <c r="N47" s="565"/>
      <c r="O47" s="565"/>
      <c r="P47" s="565"/>
      <c r="Q47" s="565"/>
      <c r="R47" s="565"/>
      <c r="S47" s="565"/>
      <c r="T47" s="565"/>
      <c r="U47" s="570">
        <f t="shared" si="5"/>
        <v>2.032876712328767</v>
      </c>
      <c r="V47" s="570"/>
      <c r="W47" s="570"/>
      <c r="X47" s="570"/>
      <c r="Y47" s="570"/>
      <c r="Z47" s="570"/>
      <c r="AA47" s="570"/>
      <c r="AB47" s="570"/>
      <c r="AC47" s="570"/>
      <c r="AD47" s="579" t="s">
        <v>305</v>
      </c>
      <c r="AE47" s="580"/>
      <c r="AF47" s="580"/>
      <c r="AG47" s="580"/>
      <c r="AH47" s="580"/>
      <c r="AI47" s="580"/>
      <c r="AJ47" s="580"/>
      <c r="AK47" s="580"/>
      <c r="AL47" s="580"/>
      <c r="AM47" s="570">
        <f t="shared" si="6"/>
        <v>0</v>
      </c>
      <c r="AN47" s="570"/>
      <c r="AO47" s="570"/>
      <c r="AP47" s="570"/>
      <c r="AQ47" s="570"/>
      <c r="AR47" s="570"/>
      <c r="AS47" s="570"/>
      <c r="AT47" s="570"/>
      <c r="AU47" s="570"/>
    </row>
    <row r="48" spans="1:47" ht="18.75" customHeight="1">
      <c r="A48" s="157">
        <v>25</v>
      </c>
      <c r="B48" s="155" t="s">
        <v>79</v>
      </c>
      <c r="C48" s="581">
        <f t="shared" si="0"/>
        <v>1071</v>
      </c>
      <c r="D48" s="565"/>
      <c r="E48" s="565"/>
      <c r="F48" s="565"/>
      <c r="G48" s="565"/>
      <c r="H48" s="565"/>
      <c r="I48" s="565"/>
      <c r="J48" s="565"/>
      <c r="K48" s="565"/>
      <c r="L48" s="564">
        <v>681</v>
      </c>
      <c r="M48" s="565"/>
      <c r="N48" s="565"/>
      <c r="O48" s="565"/>
      <c r="P48" s="565"/>
      <c r="Q48" s="565"/>
      <c r="R48" s="565"/>
      <c r="S48" s="565"/>
      <c r="T48" s="565"/>
      <c r="U48" s="570">
        <f t="shared" si="5"/>
        <v>1.8657534246575342</v>
      </c>
      <c r="V48" s="570"/>
      <c r="W48" s="570"/>
      <c r="X48" s="570"/>
      <c r="Y48" s="570"/>
      <c r="Z48" s="570"/>
      <c r="AA48" s="570"/>
      <c r="AB48" s="570"/>
      <c r="AC48" s="570"/>
      <c r="AD48" s="564">
        <v>390</v>
      </c>
      <c r="AE48" s="565"/>
      <c r="AF48" s="565"/>
      <c r="AG48" s="565"/>
      <c r="AH48" s="565"/>
      <c r="AI48" s="565"/>
      <c r="AJ48" s="565"/>
      <c r="AK48" s="565"/>
      <c r="AL48" s="565"/>
      <c r="AM48" s="570">
        <f t="shared" si="6"/>
        <v>1.5918367346938775</v>
      </c>
      <c r="AN48" s="570"/>
      <c r="AO48" s="570"/>
      <c r="AP48" s="570"/>
      <c r="AQ48" s="570"/>
      <c r="AR48" s="570"/>
      <c r="AS48" s="570"/>
      <c r="AT48" s="570"/>
      <c r="AU48" s="570"/>
    </row>
    <row r="49" spans="1:47" ht="18.75" customHeight="1">
      <c r="A49" s="586" t="s">
        <v>304</v>
      </c>
      <c r="B49" s="155" t="s">
        <v>80</v>
      </c>
      <c r="C49" s="581">
        <f t="shared" si="0"/>
        <v>1129</v>
      </c>
      <c r="D49" s="565"/>
      <c r="E49" s="565"/>
      <c r="F49" s="565"/>
      <c r="G49" s="565"/>
      <c r="H49" s="565"/>
      <c r="I49" s="565"/>
      <c r="J49" s="565"/>
      <c r="K49" s="565"/>
      <c r="L49" s="564">
        <v>499</v>
      </c>
      <c r="M49" s="565"/>
      <c r="N49" s="565"/>
      <c r="O49" s="565"/>
      <c r="P49" s="565"/>
      <c r="Q49" s="565"/>
      <c r="R49" s="565"/>
      <c r="S49" s="565"/>
      <c r="T49" s="565"/>
      <c r="U49" s="570">
        <f t="shared" si="5"/>
        <v>1.367123287671233</v>
      </c>
      <c r="V49" s="570"/>
      <c r="W49" s="570"/>
      <c r="X49" s="570"/>
      <c r="Y49" s="570"/>
      <c r="Z49" s="570"/>
      <c r="AA49" s="570"/>
      <c r="AB49" s="570"/>
      <c r="AC49" s="570"/>
      <c r="AD49" s="564">
        <v>630</v>
      </c>
      <c r="AE49" s="565"/>
      <c r="AF49" s="565"/>
      <c r="AG49" s="565"/>
      <c r="AH49" s="565"/>
      <c r="AI49" s="565"/>
      <c r="AJ49" s="565"/>
      <c r="AK49" s="565"/>
      <c r="AL49" s="565"/>
      <c r="AM49" s="570">
        <f t="shared" si="6"/>
        <v>2.5714285714285716</v>
      </c>
      <c r="AN49" s="570"/>
      <c r="AO49" s="570"/>
      <c r="AP49" s="570"/>
      <c r="AQ49" s="570"/>
      <c r="AR49" s="570"/>
      <c r="AS49" s="570"/>
      <c r="AT49" s="570"/>
      <c r="AU49" s="570"/>
    </row>
    <row r="50" spans="1:47" ht="18.75" customHeight="1">
      <c r="A50" s="587"/>
      <c r="B50" s="155" t="s">
        <v>81</v>
      </c>
      <c r="C50" s="581">
        <f t="shared" si="0"/>
        <v>272</v>
      </c>
      <c r="D50" s="565"/>
      <c r="E50" s="565"/>
      <c r="F50" s="565"/>
      <c r="G50" s="565"/>
      <c r="H50" s="565"/>
      <c r="I50" s="565"/>
      <c r="J50" s="565"/>
      <c r="K50" s="565"/>
      <c r="L50" s="564">
        <v>55</v>
      </c>
      <c r="M50" s="565"/>
      <c r="N50" s="565"/>
      <c r="O50" s="565"/>
      <c r="P50" s="565"/>
      <c r="Q50" s="565"/>
      <c r="R50" s="565"/>
      <c r="S50" s="565"/>
      <c r="T50" s="565"/>
      <c r="U50" s="570">
        <f t="shared" si="5"/>
        <v>0.1506849315068493</v>
      </c>
      <c r="V50" s="570"/>
      <c r="W50" s="570"/>
      <c r="X50" s="570"/>
      <c r="Y50" s="570"/>
      <c r="Z50" s="570"/>
      <c r="AA50" s="570"/>
      <c r="AB50" s="570"/>
      <c r="AC50" s="570"/>
      <c r="AD50" s="564">
        <v>217</v>
      </c>
      <c r="AE50" s="565"/>
      <c r="AF50" s="565"/>
      <c r="AG50" s="565"/>
      <c r="AH50" s="565"/>
      <c r="AI50" s="565"/>
      <c r="AJ50" s="565"/>
      <c r="AK50" s="565"/>
      <c r="AL50" s="565"/>
      <c r="AM50" s="570">
        <f t="shared" si="6"/>
        <v>0.8857142857142857</v>
      </c>
      <c r="AN50" s="570"/>
      <c r="AO50" s="570"/>
      <c r="AP50" s="570"/>
      <c r="AQ50" s="570"/>
      <c r="AR50" s="570"/>
      <c r="AS50" s="570"/>
      <c r="AT50" s="570"/>
      <c r="AU50" s="570"/>
    </row>
    <row r="51" spans="1:47" ht="18.75" customHeight="1" thickBot="1">
      <c r="A51" s="588"/>
      <c r="B51" s="158" t="s">
        <v>82</v>
      </c>
      <c r="C51" s="581">
        <f t="shared" si="0"/>
        <v>3616</v>
      </c>
      <c r="D51" s="565"/>
      <c r="E51" s="565"/>
      <c r="F51" s="565"/>
      <c r="G51" s="565"/>
      <c r="H51" s="565"/>
      <c r="I51" s="565"/>
      <c r="J51" s="565"/>
      <c r="K51" s="565"/>
      <c r="L51" s="564">
        <v>786</v>
      </c>
      <c r="M51" s="565"/>
      <c r="N51" s="565"/>
      <c r="O51" s="565"/>
      <c r="P51" s="565"/>
      <c r="Q51" s="565"/>
      <c r="R51" s="565"/>
      <c r="S51" s="565"/>
      <c r="T51" s="565"/>
      <c r="U51" s="574">
        <f t="shared" si="5"/>
        <v>2.1534246575342464</v>
      </c>
      <c r="V51" s="574"/>
      <c r="W51" s="574"/>
      <c r="X51" s="574"/>
      <c r="Y51" s="574"/>
      <c r="Z51" s="574"/>
      <c r="AA51" s="574"/>
      <c r="AB51" s="574"/>
      <c r="AC51" s="574"/>
      <c r="AD51" s="564">
        <v>2830</v>
      </c>
      <c r="AE51" s="565"/>
      <c r="AF51" s="565"/>
      <c r="AG51" s="565"/>
      <c r="AH51" s="565"/>
      <c r="AI51" s="565"/>
      <c r="AJ51" s="565"/>
      <c r="AK51" s="565"/>
      <c r="AL51" s="565"/>
      <c r="AM51" s="574">
        <f t="shared" si="6"/>
        <v>11.551020408163266</v>
      </c>
      <c r="AN51" s="574"/>
      <c r="AO51" s="574"/>
      <c r="AP51" s="574"/>
      <c r="AQ51" s="574"/>
      <c r="AR51" s="574"/>
      <c r="AS51" s="574"/>
      <c r="AT51" s="574"/>
      <c r="AU51" s="574"/>
    </row>
    <row r="52" spans="1:47" ht="17.25">
      <c r="A52" s="582" t="s">
        <v>83</v>
      </c>
      <c r="B52" s="583"/>
      <c r="C52" s="583"/>
      <c r="D52" s="583"/>
      <c r="E52" s="583"/>
      <c r="F52" s="583"/>
      <c r="G52" s="583"/>
      <c r="H52" s="583"/>
      <c r="I52" s="583"/>
      <c r="J52" s="583"/>
      <c r="K52" s="583"/>
      <c r="L52" s="583"/>
      <c r="M52" s="583"/>
      <c r="N52" s="583"/>
      <c r="O52" s="583"/>
      <c r="P52" s="583"/>
      <c r="Q52" s="583"/>
      <c r="R52" s="583"/>
      <c r="S52" s="583"/>
      <c r="T52" s="583"/>
      <c r="U52" s="583"/>
      <c r="V52" s="160"/>
      <c r="W52" s="160"/>
      <c r="X52" s="160"/>
      <c r="Y52" s="160"/>
      <c r="Z52" s="160"/>
      <c r="AA52" s="160"/>
      <c r="AB52" s="160"/>
      <c r="AC52" s="578"/>
      <c r="AD52" s="578"/>
      <c r="AE52" s="578"/>
      <c r="AF52" s="578"/>
      <c r="AG52" s="578"/>
      <c r="AH52" s="578"/>
      <c r="AI52" s="578"/>
      <c r="AJ52" s="578"/>
      <c r="AK52" s="578"/>
      <c r="AL52" s="578"/>
      <c r="AM52" s="578"/>
      <c r="AN52" s="578"/>
      <c r="AO52" s="578"/>
      <c r="AP52" s="578"/>
      <c r="AQ52" s="578"/>
      <c r="AR52" s="578"/>
      <c r="AS52" s="578"/>
      <c r="AT52" s="578"/>
      <c r="AU52" s="578"/>
    </row>
    <row r="53" spans="1:28" ht="17.25">
      <c r="A53" s="52"/>
      <c r="C53" s="67"/>
      <c r="D53" s="67"/>
      <c r="E53" s="67"/>
      <c r="F53" s="67"/>
      <c r="G53" s="67"/>
      <c r="H53" s="52"/>
      <c r="I53" s="52"/>
      <c r="J53" s="52"/>
      <c r="K53" s="52"/>
      <c r="L53" s="67"/>
      <c r="M53" s="67"/>
      <c r="N53" s="67"/>
      <c r="O53" s="67"/>
      <c r="P53" s="67"/>
      <c r="Q53" s="80"/>
      <c r="R53" s="80"/>
      <c r="S53" s="80"/>
      <c r="T53" s="80"/>
      <c r="U53" s="80"/>
      <c r="V53" s="80"/>
      <c r="W53" s="80"/>
      <c r="X53" s="80"/>
      <c r="Y53" s="80"/>
      <c r="Z53" s="52"/>
      <c r="AA53" s="52"/>
      <c r="AB53" s="52"/>
    </row>
    <row r="54" spans="29:47" ht="17.25">
      <c r="AC54" s="577" t="s">
        <v>25</v>
      </c>
      <c r="AD54" s="577"/>
      <c r="AE54" s="577"/>
      <c r="AF54" s="577"/>
      <c r="AG54" s="577"/>
      <c r="AH54" s="577"/>
      <c r="AI54" s="577"/>
      <c r="AJ54" s="577"/>
      <c r="AK54" s="577"/>
      <c r="AL54" s="577"/>
      <c r="AM54" s="577"/>
      <c r="AN54" s="577"/>
      <c r="AO54" s="577"/>
      <c r="AP54" s="577"/>
      <c r="AQ54" s="577"/>
      <c r="AR54" s="577"/>
      <c r="AS54" s="577"/>
      <c r="AT54" s="577"/>
      <c r="AU54" s="577"/>
    </row>
  </sheetData>
  <sheetProtection/>
  <mergeCells count="270">
    <mergeCell ref="AV6:AZ6"/>
    <mergeCell ref="AQ12:AU12"/>
    <mergeCell ref="AG2:AZ2"/>
    <mergeCell ref="AL3:AP3"/>
    <mergeCell ref="AV3:AZ3"/>
    <mergeCell ref="AL6:AP6"/>
    <mergeCell ref="AG3:AK3"/>
    <mergeCell ref="AG12:AK12"/>
    <mergeCell ref="AL12:AP12"/>
    <mergeCell ref="AV12:AZ12"/>
    <mergeCell ref="AV5:AZ5"/>
    <mergeCell ref="AG16:AU16"/>
    <mergeCell ref="AD20:AL20"/>
    <mergeCell ref="AM20:AU20"/>
    <mergeCell ref="AM21:AU21"/>
    <mergeCell ref="AQ3:AU3"/>
    <mergeCell ref="AQ4:AU4"/>
    <mergeCell ref="AQ5:AU5"/>
    <mergeCell ref="AQ6:AU6"/>
    <mergeCell ref="AQ7:AU7"/>
    <mergeCell ref="C21:K21"/>
    <mergeCell ref="L21:T21"/>
    <mergeCell ref="U21:AC21"/>
    <mergeCell ref="AD21:AL21"/>
    <mergeCell ref="AD19:AL19"/>
    <mergeCell ref="AC13:AU13"/>
    <mergeCell ref="A15:O15"/>
    <mergeCell ref="A19:B19"/>
    <mergeCell ref="AD17:AU17"/>
    <mergeCell ref="AM19:AU19"/>
    <mergeCell ref="AC22:AU22"/>
    <mergeCell ref="U18:AC18"/>
    <mergeCell ref="C19:K19"/>
    <mergeCell ref="C20:K20"/>
    <mergeCell ref="L20:T20"/>
    <mergeCell ref="U20:AC20"/>
    <mergeCell ref="L19:T19"/>
    <mergeCell ref="AD18:AL18"/>
    <mergeCell ref="AM18:AU18"/>
    <mergeCell ref="U19:AC19"/>
    <mergeCell ref="C17:K18"/>
    <mergeCell ref="L17:AC17"/>
    <mergeCell ref="A3:B3"/>
    <mergeCell ref="M4:Q4"/>
    <mergeCell ref="R4:V4"/>
    <mergeCell ref="W4:AA4"/>
    <mergeCell ref="M3:Q3"/>
    <mergeCell ref="R3:V3"/>
    <mergeCell ref="W3:AA3"/>
    <mergeCell ref="C12:G12"/>
    <mergeCell ref="AG4:AK4"/>
    <mergeCell ref="AL4:AP4"/>
    <mergeCell ref="AV4:AZ4"/>
    <mergeCell ref="AV10:AZ10"/>
    <mergeCell ref="AV11:AZ11"/>
    <mergeCell ref="AV7:AZ7"/>
    <mergeCell ref="AV8:AZ8"/>
    <mergeCell ref="AG6:AK6"/>
    <mergeCell ref="AQ11:AU11"/>
    <mergeCell ref="AQ8:AU8"/>
    <mergeCell ref="H12:L12"/>
    <mergeCell ref="M12:Q12"/>
    <mergeCell ref="R12:V12"/>
    <mergeCell ref="W12:AA12"/>
    <mergeCell ref="AB12:AF12"/>
    <mergeCell ref="W11:AA11"/>
    <mergeCell ref="AB11:AF11"/>
    <mergeCell ref="AG11:AK11"/>
    <mergeCell ref="AL11:AP11"/>
    <mergeCell ref="C11:G11"/>
    <mergeCell ref="H11:L11"/>
    <mergeCell ref="M11:Q11"/>
    <mergeCell ref="R11:V11"/>
    <mergeCell ref="R10:V10"/>
    <mergeCell ref="AV9:AZ9"/>
    <mergeCell ref="AB10:AF10"/>
    <mergeCell ref="AG10:AK10"/>
    <mergeCell ref="AL10:AP10"/>
    <mergeCell ref="AQ9:AU9"/>
    <mergeCell ref="AQ10:AU10"/>
    <mergeCell ref="AB8:AF8"/>
    <mergeCell ref="AG8:AK8"/>
    <mergeCell ref="AL8:AP8"/>
    <mergeCell ref="W9:AA9"/>
    <mergeCell ref="W10:AA10"/>
    <mergeCell ref="AB9:AF9"/>
    <mergeCell ref="AG9:AK9"/>
    <mergeCell ref="AL9:AP9"/>
    <mergeCell ref="C8:G8"/>
    <mergeCell ref="H8:L8"/>
    <mergeCell ref="M8:Q8"/>
    <mergeCell ref="R8:V8"/>
    <mergeCell ref="AG7:AK7"/>
    <mergeCell ref="AL7:AP7"/>
    <mergeCell ref="C7:G7"/>
    <mergeCell ref="H7:L7"/>
    <mergeCell ref="M7:Q7"/>
    <mergeCell ref="R7:V7"/>
    <mergeCell ref="AB3:AF3"/>
    <mergeCell ref="C4:G4"/>
    <mergeCell ref="W6:AA6"/>
    <mergeCell ref="AB6:AF6"/>
    <mergeCell ref="AB4:AF4"/>
    <mergeCell ref="W7:AA7"/>
    <mergeCell ref="AB7:AF7"/>
    <mergeCell ref="H4:L4"/>
    <mergeCell ref="R5:V5"/>
    <mergeCell ref="C6:G6"/>
    <mergeCell ref="H6:L6"/>
    <mergeCell ref="M6:Q6"/>
    <mergeCell ref="R6:V6"/>
    <mergeCell ref="W5:AA5"/>
    <mergeCell ref="AB5:AF5"/>
    <mergeCell ref="AG5:AK5"/>
    <mergeCell ref="A29:A31"/>
    <mergeCell ref="A33:A35"/>
    <mergeCell ref="A20:B20"/>
    <mergeCell ref="C10:G10"/>
    <mergeCell ref="H10:L10"/>
    <mergeCell ref="C36:K36"/>
    <mergeCell ref="L36:T36"/>
    <mergeCell ref="A21:B21"/>
    <mergeCell ref="L18:T18"/>
    <mergeCell ref="M10:Q10"/>
    <mergeCell ref="A41:A43"/>
    <mergeCell ref="C37:K37"/>
    <mergeCell ref="L37:T37"/>
    <mergeCell ref="U41:AC41"/>
    <mergeCell ref="C39:K39"/>
    <mergeCell ref="L39:T39"/>
    <mergeCell ref="C42:K42"/>
    <mergeCell ref="C40:K40"/>
    <mergeCell ref="L40:T40"/>
    <mergeCell ref="U40:AC40"/>
    <mergeCell ref="A1:K1"/>
    <mergeCell ref="A24:Q24"/>
    <mergeCell ref="C43:K43"/>
    <mergeCell ref="L43:T43"/>
    <mergeCell ref="C5:G5"/>
    <mergeCell ref="H5:L5"/>
    <mergeCell ref="M5:Q5"/>
    <mergeCell ref="M9:Q9"/>
    <mergeCell ref="R9:V9"/>
    <mergeCell ref="A37:A39"/>
    <mergeCell ref="A49:A51"/>
    <mergeCell ref="A45:A47"/>
    <mergeCell ref="C3:G3"/>
    <mergeCell ref="H3:L3"/>
    <mergeCell ref="C9:G9"/>
    <mergeCell ref="H9:L9"/>
    <mergeCell ref="C46:K46"/>
    <mergeCell ref="L46:T46"/>
    <mergeCell ref="C48:K48"/>
    <mergeCell ref="C26:K27"/>
    <mergeCell ref="AM27:AU27"/>
    <mergeCell ref="U45:AC45"/>
    <mergeCell ref="L45:T45"/>
    <mergeCell ref="L42:T42"/>
    <mergeCell ref="U35:AC35"/>
    <mergeCell ref="AD35:AL35"/>
    <mergeCell ref="AM30:AU30"/>
    <mergeCell ref="U38:AC38"/>
    <mergeCell ref="AM47:AU47"/>
    <mergeCell ref="U48:AC48"/>
    <mergeCell ref="AD48:AL48"/>
    <mergeCell ref="AM48:AU48"/>
    <mergeCell ref="AM49:AU49"/>
    <mergeCell ref="U46:AC46"/>
    <mergeCell ref="C30:K30"/>
    <mergeCell ref="L30:T30"/>
    <mergeCell ref="U30:AC30"/>
    <mergeCell ref="AD30:AL30"/>
    <mergeCell ref="AD45:AL45"/>
    <mergeCell ref="AD46:AL46"/>
    <mergeCell ref="C45:K45"/>
    <mergeCell ref="C44:K44"/>
    <mergeCell ref="C31:K31"/>
    <mergeCell ref="L31:T31"/>
    <mergeCell ref="L49:T49"/>
    <mergeCell ref="C47:K47"/>
    <mergeCell ref="L47:T47"/>
    <mergeCell ref="C50:K50"/>
    <mergeCell ref="L50:T50"/>
    <mergeCell ref="L48:T48"/>
    <mergeCell ref="C28:K28"/>
    <mergeCell ref="L28:T28"/>
    <mergeCell ref="U28:AC28"/>
    <mergeCell ref="AD28:AL28"/>
    <mergeCell ref="AM28:AU28"/>
    <mergeCell ref="C51:K51"/>
    <mergeCell ref="L51:T51"/>
    <mergeCell ref="U31:AC31"/>
    <mergeCell ref="AD31:AL31"/>
    <mergeCell ref="AM50:AU50"/>
    <mergeCell ref="C29:K29"/>
    <mergeCell ref="L29:T29"/>
    <mergeCell ref="U33:AC33"/>
    <mergeCell ref="AD33:AL33"/>
    <mergeCell ref="C32:K32"/>
    <mergeCell ref="L32:T32"/>
    <mergeCell ref="U32:AC32"/>
    <mergeCell ref="AD32:AL32"/>
    <mergeCell ref="U29:AC29"/>
    <mergeCell ref="AD29:AL29"/>
    <mergeCell ref="C34:K34"/>
    <mergeCell ref="L34:T34"/>
    <mergeCell ref="U34:AC34"/>
    <mergeCell ref="AD34:AL34"/>
    <mergeCell ref="C33:K33"/>
    <mergeCell ref="L33:T33"/>
    <mergeCell ref="C35:K35"/>
    <mergeCell ref="L35:T35"/>
    <mergeCell ref="U39:AC39"/>
    <mergeCell ref="AD39:AL39"/>
    <mergeCell ref="AM37:AU37"/>
    <mergeCell ref="C38:K38"/>
    <mergeCell ref="L38:T38"/>
    <mergeCell ref="U37:AC37"/>
    <mergeCell ref="AM38:AU38"/>
    <mergeCell ref="AM35:AU35"/>
    <mergeCell ref="C41:K41"/>
    <mergeCell ref="L41:T41"/>
    <mergeCell ref="A52:U52"/>
    <mergeCell ref="AM43:AU43"/>
    <mergeCell ref="L44:T44"/>
    <mergeCell ref="U44:AC44"/>
    <mergeCell ref="AD44:AL44"/>
    <mergeCell ref="AM44:AU44"/>
    <mergeCell ref="U43:AC43"/>
    <mergeCell ref="C49:K49"/>
    <mergeCell ref="AC54:AU54"/>
    <mergeCell ref="AM42:AU42"/>
    <mergeCell ref="AM40:AU40"/>
    <mergeCell ref="AC52:AU52"/>
    <mergeCell ref="AD41:AL41"/>
    <mergeCell ref="AD40:AL40"/>
    <mergeCell ref="U50:AC50"/>
    <mergeCell ref="AD50:AL50"/>
    <mergeCell ref="U47:AC47"/>
    <mergeCell ref="AD47:AL47"/>
    <mergeCell ref="AM51:AU51"/>
    <mergeCell ref="AM39:AU39"/>
    <mergeCell ref="AM41:AU41"/>
    <mergeCell ref="AD43:AL43"/>
    <mergeCell ref="U51:AC51"/>
    <mergeCell ref="AD51:AL51"/>
    <mergeCell ref="AM45:AU45"/>
    <mergeCell ref="AM46:AU46"/>
    <mergeCell ref="U49:AC49"/>
    <mergeCell ref="AD49:AL49"/>
    <mergeCell ref="AD38:AL38"/>
    <mergeCell ref="U42:AC42"/>
    <mergeCell ref="AD42:AL42"/>
    <mergeCell ref="AM36:AU36"/>
    <mergeCell ref="L26:AC26"/>
    <mergeCell ref="AD26:AU26"/>
    <mergeCell ref="AM34:AU34"/>
    <mergeCell ref="AD27:AL27"/>
    <mergeCell ref="L27:T27"/>
    <mergeCell ref="U27:AC27"/>
    <mergeCell ref="AL5:AP5"/>
    <mergeCell ref="AD37:AL37"/>
    <mergeCell ref="U36:AC36"/>
    <mergeCell ref="AD36:AL36"/>
    <mergeCell ref="W8:AA8"/>
    <mergeCell ref="AM32:AU32"/>
    <mergeCell ref="AM33:AU33"/>
    <mergeCell ref="AM31:AU31"/>
    <mergeCell ref="AM29:AU29"/>
    <mergeCell ref="AH25:AU25"/>
  </mergeCells>
  <printOptions horizontalCentered="1"/>
  <pageMargins left="0.3937007874015748" right="0.3937007874015748" top="0.5905511811023623" bottom="0.5905511811023623" header="0.5118110236220472" footer="0.3937007874015748"/>
  <pageSetup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T65"/>
  <sheetViews>
    <sheetView zoomScaleSheetLayoutView="100" zoomScalePageLayoutView="0" workbookViewId="0" topLeftCell="A43">
      <selection activeCell="M51" sqref="M51"/>
    </sheetView>
  </sheetViews>
  <sheetFormatPr defaultColWidth="8.66015625" defaultRowHeight="18"/>
  <cols>
    <col min="1" max="1" width="3.41015625" style="9" customWidth="1"/>
    <col min="2" max="2" width="5.58203125" style="9" customWidth="1"/>
    <col min="3" max="11" width="10.16015625" style="9" customWidth="1"/>
    <col min="12" max="12" width="11.41015625" style="0" customWidth="1"/>
    <col min="13" max="13" width="11.41015625" style="0" bestFit="1" customWidth="1"/>
  </cols>
  <sheetData>
    <row r="1" spans="1:12" ht="19.5" thickBot="1">
      <c r="A1" s="421" t="s">
        <v>325</v>
      </c>
      <c r="B1" s="421"/>
      <c r="C1" s="421"/>
      <c r="D1" s="421"/>
      <c r="E1" s="421"/>
      <c r="F1" s="421"/>
      <c r="G1" s="421"/>
      <c r="H1" s="48"/>
      <c r="I1" s="454" t="s">
        <v>324</v>
      </c>
      <c r="J1" s="454"/>
      <c r="K1" s="454"/>
      <c r="L1" s="53"/>
    </row>
    <row r="2" spans="1:12" ht="17.25" customHeight="1">
      <c r="A2" s="653"/>
      <c r="B2" s="654"/>
      <c r="C2" s="654"/>
      <c r="D2" s="654"/>
      <c r="E2" s="655"/>
      <c r="F2" s="659" t="s">
        <v>58</v>
      </c>
      <c r="G2" s="660"/>
      <c r="H2" s="651" t="s">
        <v>1</v>
      </c>
      <c r="I2" s="663"/>
      <c r="J2" s="651" t="s">
        <v>0</v>
      </c>
      <c r="K2" s="652"/>
      <c r="L2" s="52"/>
    </row>
    <row r="3" spans="1:11" ht="17.25" customHeight="1">
      <c r="A3" s="656"/>
      <c r="B3" s="657"/>
      <c r="C3" s="657"/>
      <c r="D3" s="657"/>
      <c r="E3" s="658"/>
      <c r="F3" s="661"/>
      <c r="G3" s="662"/>
      <c r="H3" s="163" t="s">
        <v>74</v>
      </c>
      <c r="I3" s="163" t="s">
        <v>75</v>
      </c>
      <c r="J3" s="163" t="s">
        <v>74</v>
      </c>
      <c r="K3" s="164" t="s">
        <v>75</v>
      </c>
    </row>
    <row r="4" spans="1:12" s="169" customFormat="1" ht="19.5" customHeight="1">
      <c r="A4" s="351"/>
      <c r="B4" s="648" t="s">
        <v>58</v>
      </c>
      <c r="C4" s="649"/>
      <c r="D4" s="649"/>
      <c r="E4" s="650"/>
      <c r="F4" s="646">
        <f>SUM(F5:G16)</f>
        <v>913817</v>
      </c>
      <c r="G4" s="647"/>
      <c r="H4" s="177">
        <f>SUM(H5:H16)</f>
        <v>480091</v>
      </c>
      <c r="I4" s="166">
        <f aca="true" t="shared" si="0" ref="I4:I10">+H4/366</f>
        <v>1311.724043715847</v>
      </c>
      <c r="J4" s="177">
        <f>SUM(J5:J16)</f>
        <v>433726</v>
      </c>
      <c r="K4" s="178">
        <f>+J4/244</f>
        <v>1777.5655737704917</v>
      </c>
      <c r="L4" s="168"/>
    </row>
    <row r="5" spans="1:12" s="1" customFormat="1" ht="19.5" customHeight="1">
      <c r="A5" s="349"/>
      <c r="B5" s="631" t="s">
        <v>84</v>
      </c>
      <c r="C5" s="635"/>
      <c r="D5" s="635"/>
      <c r="E5" s="636"/>
      <c r="F5" s="644">
        <v>32438</v>
      </c>
      <c r="G5" s="645"/>
      <c r="H5" s="65">
        <v>8204</v>
      </c>
      <c r="I5" s="121">
        <f t="shared" si="0"/>
        <v>22.415300546448087</v>
      </c>
      <c r="J5" s="65">
        <f aca="true" t="shared" si="1" ref="J5:J18">F5-H5</f>
        <v>24234</v>
      </c>
      <c r="K5" s="170">
        <f aca="true" t="shared" si="2" ref="K5:K10">J5/244</f>
        <v>99.31967213114754</v>
      </c>
      <c r="L5" s="347"/>
    </row>
    <row r="6" spans="1:12" s="1" customFormat="1" ht="19.5" customHeight="1">
      <c r="A6" s="640" t="s">
        <v>85</v>
      </c>
      <c r="B6" s="631" t="s">
        <v>86</v>
      </c>
      <c r="C6" s="635"/>
      <c r="D6" s="635"/>
      <c r="E6" s="636"/>
      <c r="F6" s="644">
        <v>96875</v>
      </c>
      <c r="G6" s="645"/>
      <c r="H6" s="65">
        <v>50729</v>
      </c>
      <c r="I6" s="121">
        <f t="shared" si="0"/>
        <v>138.60382513661202</v>
      </c>
      <c r="J6" s="65">
        <f t="shared" si="1"/>
        <v>46146</v>
      </c>
      <c r="K6" s="170">
        <f t="shared" si="2"/>
        <v>189.12295081967213</v>
      </c>
      <c r="L6" s="347"/>
    </row>
    <row r="7" spans="1:12" s="1" customFormat="1" ht="19.5" customHeight="1">
      <c r="A7" s="640"/>
      <c r="B7" s="631" t="s">
        <v>87</v>
      </c>
      <c r="C7" s="635"/>
      <c r="D7" s="635"/>
      <c r="E7" s="636"/>
      <c r="F7" s="644">
        <v>6890</v>
      </c>
      <c r="G7" s="645"/>
      <c r="H7" s="65">
        <v>3389</v>
      </c>
      <c r="I7" s="121">
        <f t="shared" si="0"/>
        <v>9.259562841530055</v>
      </c>
      <c r="J7" s="65">
        <f t="shared" si="1"/>
        <v>3501</v>
      </c>
      <c r="K7" s="170">
        <f t="shared" si="2"/>
        <v>14.348360655737705</v>
      </c>
      <c r="L7" s="347"/>
    </row>
    <row r="8" spans="1:12" s="1" customFormat="1" ht="19.5" customHeight="1">
      <c r="A8" s="640"/>
      <c r="B8" s="631" t="s">
        <v>88</v>
      </c>
      <c r="C8" s="635"/>
      <c r="D8" s="635"/>
      <c r="E8" s="636"/>
      <c r="F8" s="644">
        <v>58868</v>
      </c>
      <c r="G8" s="645"/>
      <c r="H8" s="65">
        <v>22430</v>
      </c>
      <c r="I8" s="121">
        <f t="shared" si="0"/>
        <v>61.28415300546448</v>
      </c>
      <c r="J8" s="65">
        <f t="shared" si="1"/>
        <v>36438</v>
      </c>
      <c r="K8" s="170">
        <f t="shared" si="2"/>
        <v>149.3360655737705</v>
      </c>
      <c r="L8" s="347"/>
    </row>
    <row r="9" spans="1:12" s="1" customFormat="1" ht="19.5" customHeight="1">
      <c r="A9" s="640"/>
      <c r="B9" s="631" t="s">
        <v>89</v>
      </c>
      <c r="C9" s="635"/>
      <c r="D9" s="635"/>
      <c r="E9" s="636"/>
      <c r="F9" s="644">
        <v>497094</v>
      </c>
      <c r="G9" s="645"/>
      <c r="H9" s="65">
        <v>207026</v>
      </c>
      <c r="I9" s="121">
        <f t="shared" si="0"/>
        <v>565.6448087431694</v>
      </c>
      <c r="J9" s="65">
        <f t="shared" si="1"/>
        <v>290068</v>
      </c>
      <c r="K9" s="170">
        <f t="shared" si="2"/>
        <v>1188.8032786885246</v>
      </c>
      <c r="L9" s="347"/>
    </row>
    <row r="10" spans="1:12" s="1" customFormat="1" ht="19.5" customHeight="1">
      <c r="A10" s="348">
        <v>23</v>
      </c>
      <c r="B10" s="631" t="s">
        <v>90</v>
      </c>
      <c r="C10" s="635"/>
      <c r="D10" s="635"/>
      <c r="E10" s="636"/>
      <c r="F10" s="644">
        <v>22504</v>
      </c>
      <c r="G10" s="645"/>
      <c r="H10" s="65">
        <v>12857</v>
      </c>
      <c r="I10" s="121">
        <f t="shared" si="0"/>
        <v>35.12841530054645</v>
      </c>
      <c r="J10" s="65">
        <f t="shared" si="1"/>
        <v>9647</v>
      </c>
      <c r="K10" s="170">
        <f t="shared" si="2"/>
        <v>39.53688524590164</v>
      </c>
      <c r="L10" s="347"/>
    </row>
    <row r="11" spans="1:12" s="1" customFormat="1" ht="19.5" customHeight="1">
      <c r="A11" s="634" t="s">
        <v>91</v>
      </c>
      <c r="B11" s="631" t="s">
        <v>92</v>
      </c>
      <c r="C11" s="635"/>
      <c r="D11" s="635"/>
      <c r="E11" s="636"/>
      <c r="F11" s="644">
        <v>4</v>
      </c>
      <c r="G11" s="645"/>
      <c r="H11" s="171">
        <v>4</v>
      </c>
      <c r="I11" s="172" t="s">
        <v>323</v>
      </c>
      <c r="J11" s="171">
        <f t="shared" si="1"/>
        <v>0</v>
      </c>
      <c r="K11" s="173">
        <v>0</v>
      </c>
      <c r="L11" s="347"/>
    </row>
    <row r="12" spans="1:12" s="1" customFormat="1" ht="19.5" customHeight="1">
      <c r="A12" s="634"/>
      <c r="B12" s="631" t="s">
        <v>93</v>
      </c>
      <c r="C12" s="635"/>
      <c r="D12" s="635"/>
      <c r="E12" s="636"/>
      <c r="F12" s="644">
        <v>30807</v>
      </c>
      <c r="G12" s="645"/>
      <c r="H12" s="65">
        <v>7115</v>
      </c>
      <c r="I12" s="121">
        <f aca="true" t="shared" si="3" ref="I12:I18">+H12/366</f>
        <v>19.439890710382514</v>
      </c>
      <c r="J12" s="65">
        <f t="shared" si="1"/>
        <v>23692</v>
      </c>
      <c r="K12" s="170">
        <f>J12/244</f>
        <v>97.09836065573771</v>
      </c>
      <c r="L12" s="347"/>
    </row>
    <row r="13" spans="1:12" s="1" customFormat="1" ht="19.5" customHeight="1">
      <c r="A13" s="634"/>
      <c r="B13" s="631" t="s">
        <v>94</v>
      </c>
      <c r="C13" s="635"/>
      <c r="D13" s="635"/>
      <c r="E13" s="636"/>
      <c r="F13" s="644">
        <v>3677</v>
      </c>
      <c r="G13" s="645"/>
      <c r="H13" s="65">
        <v>3677</v>
      </c>
      <c r="I13" s="121">
        <f t="shared" si="3"/>
        <v>10.046448087431694</v>
      </c>
      <c r="J13" s="171">
        <f t="shared" si="1"/>
        <v>0</v>
      </c>
      <c r="K13" s="173">
        <v>0</v>
      </c>
      <c r="L13" s="347"/>
    </row>
    <row r="14" spans="1:12" s="1" customFormat="1" ht="19.5" customHeight="1">
      <c r="A14" s="634"/>
      <c r="B14" s="631" t="s">
        <v>95</v>
      </c>
      <c r="C14" s="635"/>
      <c r="D14" s="635"/>
      <c r="E14" s="636"/>
      <c r="F14" s="644">
        <v>23807</v>
      </c>
      <c r="G14" s="645"/>
      <c r="H14" s="65">
        <v>23807</v>
      </c>
      <c r="I14" s="121">
        <f t="shared" si="3"/>
        <v>65.0464480874317</v>
      </c>
      <c r="J14" s="171">
        <f t="shared" si="1"/>
        <v>0</v>
      </c>
      <c r="K14" s="173">
        <v>0</v>
      </c>
      <c r="L14" s="347"/>
    </row>
    <row r="15" spans="1:12" s="1" customFormat="1" ht="19.5" customHeight="1">
      <c r="A15" s="321"/>
      <c r="B15" s="631" t="s">
        <v>96</v>
      </c>
      <c r="C15" s="635"/>
      <c r="D15" s="635"/>
      <c r="E15" s="636"/>
      <c r="F15" s="644">
        <v>140853</v>
      </c>
      <c r="G15" s="645"/>
      <c r="H15" s="65">
        <v>140853</v>
      </c>
      <c r="I15" s="121">
        <f t="shared" si="3"/>
        <v>384.844262295082</v>
      </c>
      <c r="J15" s="171">
        <f t="shared" si="1"/>
        <v>0</v>
      </c>
      <c r="K15" s="173">
        <v>0</v>
      </c>
      <c r="L15" s="347"/>
    </row>
    <row r="16" spans="1:12" s="1" customFormat="1" ht="19.5" customHeight="1">
      <c r="A16" s="321"/>
      <c r="B16" s="631" t="s">
        <v>97</v>
      </c>
      <c r="C16" s="635"/>
      <c r="D16" s="635"/>
      <c r="E16" s="636"/>
      <c r="F16" s="644">
        <v>0</v>
      </c>
      <c r="G16" s="645"/>
      <c r="H16" s="65">
        <v>0</v>
      </c>
      <c r="I16" s="121">
        <f t="shared" si="3"/>
        <v>0</v>
      </c>
      <c r="J16" s="171">
        <f t="shared" si="1"/>
        <v>0</v>
      </c>
      <c r="K16" s="173">
        <v>0</v>
      </c>
      <c r="L16" s="347"/>
    </row>
    <row r="17" spans="1:12" s="1" customFormat="1" ht="19.5" customHeight="1">
      <c r="A17" s="321"/>
      <c r="B17" s="631" t="s">
        <v>98</v>
      </c>
      <c r="C17" s="635"/>
      <c r="D17" s="635"/>
      <c r="E17" s="636"/>
      <c r="F17" s="644">
        <v>2966</v>
      </c>
      <c r="G17" s="645"/>
      <c r="H17" s="65">
        <v>2966</v>
      </c>
      <c r="I17" s="121">
        <f t="shared" si="3"/>
        <v>8.103825136612022</v>
      </c>
      <c r="J17" s="171">
        <f t="shared" si="1"/>
        <v>0</v>
      </c>
      <c r="K17" s="173">
        <v>0</v>
      </c>
      <c r="L17" s="347"/>
    </row>
    <row r="18" spans="1:12" s="1" customFormat="1" ht="19.5" customHeight="1" thickBot="1">
      <c r="A18" s="322"/>
      <c r="B18" s="637" t="s">
        <v>99</v>
      </c>
      <c r="C18" s="638"/>
      <c r="D18" s="638"/>
      <c r="E18" s="639"/>
      <c r="F18" s="690">
        <v>332</v>
      </c>
      <c r="G18" s="691"/>
      <c r="H18" s="90">
        <v>332</v>
      </c>
      <c r="I18" s="174">
        <f t="shared" si="3"/>
        <v>0.907103825136612</v>
      </c>
      <c r="J18" s="175">
        <f t="shared" si="1"/>
        <v>0</v>
      </c>
      <c r="K18" s="176">
        <v>0</v>
      </c>
      <c r="L18" s="347"/>
    </row>
    <row r="19" spans="1:12" s="169" customFormat="1" ht="19.5" customHeight="1">
      <c r="A19" s="350"/>
      <c r="B19" s="628" t="s">
        <v>58</v>
      </c>
      <c r="C19" s="629"/>
      <c r="D19" s="629"/>
      <c r="E19" s="630"/>
      <c r="F19" s="664">
        <f>SUM(F20:G31)</f>
        <v>842125</v>
      </c>
      <c r="G19" s="665"/>
      <c r="H19" s="165">
        <f>SUM(H20:H31)</f>
        <v>420532</v>
      </c>
      <c r="I19" s="196">
        <f aca="true" t="shared" si="4" ref="I19:I25">+H19/365</f>
        <v>1152.1424657534246</v>
      </c>
      <c r="J19" s="165">
        <f>SUM(J20:J31)</f>
        <v>421593</v>
      </c>
      <c r="K19" s="167">
        <f aca="true" t="shared" si="5" ref="K19:K48">+J19/245</f>
        <v>1720.7877551020408</v>
      </c>
      <c r="L19" s="168"/>
    </row>
    <row r="20" spans="1:12" s="1" customFormat="1" ht="19.5" customHeight="1">
      <c r="A20" s="349"/>
      <c r="B20" s="631" t="s">
        <v>84</v>
      </c>
      <c r="C20" s="632"/>
      <c r="D20" s="632"/>
      <c r="E20" s="633"/>
      <c r="F20" s="644">
        <v>31849</v>
      </c>
      <c r="G20" s="666"/>
      <c r="H20" s="65">
        <v>8057</v>
      </c>
      <c r="I20" s="121">
        <f t="shared" si="4"/>
        <v>22.073972602739726</v>
      </c>
      <c r="J20" s="65">
        <f aca="true" t="shared" si="6" ref="J20:J33">F20-H20</f>
        <v>23792</v>
      </c>
      <c r="K20" s="170">
        <f t="shared" si="5"/>
        <v>97.11020408163266</v>
      </c>
      <c r="L20" s="347"/>
    </row>
    <row r="21" spans="1:12" s="1" customFormat="1" ht="19.5" customHeight="1">
      <c r="A21" s="640" t="s">
        <v>85</v>
      </c>
      <c r="B21" s="631" t="s">
        <v>86</v>
      </c>
      <c r="C21" s="632"/>
      <c r="D21" s="632"/>
      <c r="E21" s="633"/>
      <c r="F21" s="644">
        <v>91853</v>
      </c>
      <c r="G21" s="666"/>
      <c r="H21" s="65">
        <v>45673</v>
      </c>
      <c r="I21" s="121">
        <f t="shared" si="4"/>
        <v>125.13150684931507</v>
      </c>
      <c r="J21" s="65">
        <f t="shared" si="6"/>
        <v>46180</v>
      </c>
      <c r="K21" s="170">
        <f t="shared" si="5"/>
        <v>188.48979591836735</v>
      </c>
      <c r="L21" s="347"/>
    </row>
    <row r="22" spans="1:12" s="1" customFormat="1" ht="19.5" customHeight="1">
      <c r="A22" s="640"/>
      <c r="B22" s="631" t="s">
        <v>87</v>
      </c>
      <c r="C22" s="632"/>
      <c r="D22" s="632"/>
      <c r="E22" s="633"/>
      <c r="F22" s="644">
        <v>7108</v>
      </c>
      <c r="G22" s="666"/>
      <c r="H22" s="65">
        <v>4436</v>
      </c>
      <c r="I22" s="121">
        <f t="shared" si="4"/>
        <v>12.153424657534247</v>
      </c>
      <c r="J22" s="65">
        <f t="shared" si="6"/>
        <v>2672</v>
      </c>
      <c r="K22" s="170">
        <f t="shared" si="5"/>
        <v>10.906122448979591</v>
      </c>
      <c r="L22" s="347"/>
    </row>
    <row r="23" spans="1:12" s="1" customFormat="1" ht="19.5" customHeight="1">
      <c r="A23" s="640"/>
      <c r="B23" s="631" t="s">
        <v>88</v>
      </c>
      <c r="C23" s="632"/>
      <c r="D23" s="632"/>
      <c r="E23" s="633"/>
      <c r="F23" s="644">
        <v>53589</v>
      </c>
      <c r="G23" s="666"/>
      <c r="H23" s="65">
        <v>20825</v>
      </c>
      <c r="I23" s="121">
        <f t="shared" si="4"/>
        <v>57.054794520547944</v>
      </c>
      <c r="J23" s="65">
        <f t="shared" si="6"/>
        <v>32764</v>
      </c>
      <c r="K23" s="170">
        <f t="shared" si="5"/>
        <v>133.73061224489797</v>
      </c>
      <c r="L23" s="347"/>
    </row>
    <row r="24" spans="1:12" s="1" customFormat="1" ht="19.5" customHeight="1">
      <c r="A24" s="640"/>
      <c r="B24" s="631" t="s">
        <v>89</v>
      </c>
      <c r="C24" s="632"/>
      <c r="D24" s="632"/>
      <c r="E24" s="633"/>
      <c r="F24" s="644">
        <v>470307</v>
      </c>
      <c r="G24" s="666"/>
      <c r="H24" s="65">
        <v>184267</v>
      </c>
      <c r="I24" s="121">
        <f t="shared" si="4"/>
        <v>504.84109589041094</v>
      </c>
      <c r="J24" s="65">
        <f t="shared" si="6"/>
        <v>286040</v>
      </c>
      <c r="K24" s="170">
        <f t="shared" si="5"/>
        <v>1167.5102040816328</v>
      </c>
      <c r="L24" s="347"/>
    </row>
    <row r="25" spans="1:12" s="1" customFormat="1" ht="19.5" customHeight="1">
      <c r="A25" s="348">
        <v>24</v>
      </c>
      <c r="B25" s="631" t="s">
        <v>90</v>
      </c>
      <c r="C25" s="632"/>
      <c r="D25" s="632"/>
      <c r="E25" s="633"/>
      <c r="F25" s="644">
        <v>17952</v>
      </c>
      <c r="G25" s="666"/>
      <c r="H25" s="65">
        <v>10085</v>
      </c>
      <c r="I25" s="121">
        <f t="shared" si="4"/>
        <v>27.63013698630137</v>
      </c>
      <c r="J25" s="65">
        <f t="shared" si="6"/>
        <v>7867</v>
      </c>
      <c r="K25" s="170">
        <f t="shared" si="5"/>
        <v>32.11020408163265</v>
      </c>
      <c r="L25" s="347"/>
    </row>
    <row r="26" spans="1:12" s="1" customFormat="1" ht="19.5" customHeight="1">
      <c r="A26" s="634" t="s">
        <v>91</v>
      </c>
      <c r="B26" s="631" t="s">
        <v>92</v>
      </c>
      <c r="C26" s="632"/>
      <c r="D26" s="632"/>
      <c r="E26" s="633"/>
      <c r="F26" s="644">
        <v>7</v>
      </c>
      <c r="G26" s="666"/>
      <c r="H26" s="171">
        <v>7</v>
      </c>
      <c r="I26" s="172" t="s">
        <v>323</v>
      </c>
      <c r="J26" s="171">
        <f t="shared" si="6"/>
        <v>0</v>
      </c>
      <c r="K26" s="173">
        <f t="shared" si="5"/>
        <v>0</v>
      </c>
      <c r="L26" s="347"/>
    </row>
    <row r="27" spans="1:12" s="1" customFormat="1" ht="19.5" customHeight="1">
      <c r="A27" s="634"/>
      <c r="B27" s="631" t="s">
        <v>93</v>
      </c>
      <c r="C27" s="632"/>
      <c r="D27" s="632"/>
      <c r="E27" s="633"/>
      <c r="F27" s="644">
        <v>27761</v>
      </c>
      <c r="G27" s="666"/>
      <c r="H27" s="65">
        <v>5483</v>
      </c>
      <c r="I27" s="121">
        <f aca="true" t="shared" si="7" ref="I27:I40">+H27/365</f>
        <v>15.021917808219179</v>
      </c>
      <c r="J27" s="65">
        <f t="shared" si="6"/>
        <v>22278</v>
      </c>
      <c r="K27" s="170">
        <f t="shared" si="5"/>
        <v>90.93061224489796</v>
      </c>
      <c r="L27" s="347"/>
    </row>
    <row r="28" spans="1:12" s="1" customFormat="1" ht="19.5" customHeight="1">
      <c r="A28" s="634"/>
      <c r="B28" s="631" t="s">
        <v>94</v>
      </c>
      <c r="C28" s="632"/>
      <c r="D28" s="632"/>
      <c r="E28" s="633"/>
      <c r="F28" s="644">
        <v>3743</v>
      </c>
      <c r="G28" s="666"/>
      <c r="H28" s="65">
        <v>3743</v>
      </c>
      <c r="I28" s="121">
        <f t="shared" si="7"/>
        <v>10.254794520547945</v>
      </c>
      <c r="J28" s="171">
        <f t="shared" si="6"/>
        <v>0</v>
      </c>
      <c r="K28" s="173">
        <f t="shared" si="5"/>
        <v>0</v>
      </c>
      <c r="L28" s="347"/>
    </row>
    <row r="29" spans="1:12" s="1" customFormat="1" ht="19.5" customHeight="1">
      <c r="A29" s="634"/>
      <c r="B29" s="631" t="s">
        <v>95</v>
      </c>
      <c r="C29" s="632"/>
      <c r="D29" s="632"/>
      <c r="E29" s="633"/>
      <c r="F29" s="644">
        <v>30015</v>
      </c>
      <c r="G29" s="666"/>
      <c r="H29" s="65">
        <v>30015</v>
      </c>
      <c r="I29" s="121">
        <f t="shared" si="7"/>
        <v>82.23287671232876</v>
      </c>
      <c r="J29" s="171">
        <f t="shared" si="6"/>
        <v>0</v>
      </c>
      <c r="K29" s="173">
        <f t="shared" si="5"/>
        <v>0</v>
      </c>
      <c r="L29" s="347"/>
    </row>
    <row r="30" spans="1:12" s="1" customFormat="1" ht="19.5" customHeight="1">
      <c r="A30" s="321"/>
      <c r="B30" s="631" t="s">
        <v>96</v>
      </c>
      <c r="C30" s="632"/>
      <c r="D30" s="632"/>
      <c r="E30" s="633"/>
      <c r="F30" s="644">
        <v>107941</v>
      </c>
      <c r="G30" s="666"/>
      <c r="H30" s="65">
        <v>107941</v>
      </c>
      <c r="I30" s="121">
        <f t="shared" si="7"/>
        <v>295.7287671232877</v>
      </c>
      <c r="J30" s="171">
        <f t="shared" si="6"/>
        <v>0</v>
      </c>
      <c r="K30" s="173">
        <f t="shared" si="5"/>
        <v>0</v>
      </c>
      <c r="L30" s="347"/>
    </row>
    <row r="31" spans="1:12" s="1" customFormat="1" ht="19.5" customHeight="1">
      <c r="A31" s="321"/>
      <c r="B31" s="631" t="s">
        <v>97</v>
      </c>
      <c r="C31" s="632"/>
      <c r="D31" s="632"/>
      <c r="E31" s="633"/>
      <c r="F31" s="644">
        <v>0</v>
      </c>
      <c r="G31" s="666"/>
      <c r="H31" s="65"/>
      <c r="I31" s="121">
        <f t="shared" si="7"/>
        <v>0</v>
      </c>
      <c r="J31" s="171">
        <f t="shared" si="6"/>
        <v>0</v>
      </c>
      <c r="K31" s="173">
        <f t="shared" si="5"/>
        <v>0</v>
      </c>
      <c r="L31" s="347"/>
    </row>
    <row r="32" spans="1:12" s="1" customFormat="1" ht="19.5" customHeight="1">
      <c r="A32" s="321"/>
      <c r="B32" s="631" t="s">
        <v>98</v>
      </c>
      <c r="C32" s="632"/>
      <c r="D32" s="632"/>
      <c r="E32" s="633"/>
      <c r="F32" s="644">
        <v>2645</v>
      </c>
      <c r="G32" s="666"/>
      <c r="H32" s="65">
        <v>2645</v>
      </c>
      <c r="I32" s="121">
        <f t="shared" si="7"/>
        <v>7.2465753424657535</v>
      </c>
      <c r="J32" s="171">
        <f t="shared" si="6"/>
        <v>0</v>
      </c>
      <c r="K32" s="173">
        <f t="shared" si="5"/>
        <v>0</v>
      </c>
      <c r="L32" s="347"/>
    </row>
    <row r="33" spans="1:12" s="1" customFormat="1" ht="19.5" customHeight="1" thickBot="1">
      <c r="A33" s="323"/>
      <c r="B33" s="641" t="s">
        <v>99</v>
      </c>
      <c r="C33" s="642"/>
      <c r="D33" s="642"/>
      <c r="E33" s="643"/>
      <c r="F33" s="690">
        <v>307</v>
      </c>
      <c r="G33" s="692"/>
      <c r="H33" s="90">
        <v>307</v>
      </c>
      <c r="I33" s="197">
        <f t="shared" si="7"/>
        <v>0.8410958904109589</v>
      </c>
      <c r="J33" s="179">
        <f t="shared" si="6"/>
        <v>0</v>
      </c>
      <c r="K33" s="198">
        <f t="shared" si="5"/>
        <v>0</v>
      </c>
      <c r="L33" s="347"/>
    </row>
    <row r="34" spans="1:12" s="169" customFormat="1" ht="19.5" customHeight="1">
      <c r="A34" s="350"/>
      <c r="B34" s="628" t="s">
        <v>58</v>
      </c>
      <c r="C34" s="629"/>
      <c r="D34" s="629"/>
      <c r="E34" s="630"/>
      <c r="F34" s="664">
        <f>SUM(F35:G46)</f>
        <v>873481</v>
      </c>
      <c r="G34" s="665"/>
      <c r="H34" s="165">
        <f>SUM(H35:H46)</f>
        <v>464426</v>
      </c>
      <c r="I34" s="196">
        <f t="shared" si="7"/>
        <v>1272.4</v>
      </c>
      <c r="J34" s="165">
        <f>SUM(J35:J46)</f>
        <v>409055</v>
      </c>
      <c r="K34" s="167">
        <f t="shared" si="5"/>
        <v>1669.6122448979593</v>
      </c>
      <c r="L34" s="168"/>
    </row>
    <row r="35" spans="1:12" s="1" customFormat="1" ht="19.5" customHeight="1">
      <c r="A35" s="349"/>
      <c r="B35" s="631" t="s">
        <v>84</v>
      </c>
      <c r="C35" s="632"/>
      <c r="D35" s="632"/>
      <c r="E35" s="633"/>
      <c r="F35" s="644">
        <v>31934</v>
      </c>
      <c r="G35" s="666"/>
      <c r="H35" s="65">
        <v>8199</v>
      </c>
      <c r="I35" s="121">
        <f t="shared" si="7"/>
        <v>22.46301369863014</v>
      </c>
      <c r="J35" s="65">
        <f aca="true" t="shared" si="8" ref="J35:J48">F35-H35</f>
        <v>23735</v>
      </c>
      <c r="K35" s="170">
        <f t="shared" si="5"/>
        <v>96.87755102040816</v>
      </c>
      <c r="L35" s="347"/>
    </row>
    <row r="36" spans="1:12" s="1" customFormat="1" ht="19.5" customHeight="1">
      <c r="A36" s="640" t="s">
        <v>85</v>
      </c>
      <c r="B36" s="631" t="s">
        <v>86</v>
      </c>
      <c r="C36" s="632"/>
      <c r="D36" s="632"/>
      <c r="E36" s="633"/>
      <c r="F36" s="644">
        <v>97543</v>
      </c>
      <c r="G36" s="666"/>
      <c r="H36" s="65">
        <v>51776</v>
      </c>
      <c r="I36" s="121">
        <f t="shared" si="7"/>
        <v>141.85205479452054</v>
      </c>
      <c r="J36" s="65">
        <f t="shared" si="8"/>
        <v>45767</v>
      </c>
      <c r="K36" s="170">
        <f t="shared" si="5"/>
        <v>186.80408163265307</v>
      </c>
      <c r="L36" s="347"/>
    </row>
    <row r="37" spans="1:12" s="1" customFormat="1" ht="19.5" customHeight="1">
      <c r="A37" s="640"/>
      <c r="B37" s="631" t="s">
        <v>87</v>
      </c>
      <c r="C37" s="632"/>
      <c r="D37" s="632"/>
      <c r="E37" s="633"/>
      <c r="F37" s="644">
        <v>8738</v>
      </c>
      <c r="G37" s="666"/>
      <c r="H37" s="65">
        <v>6248</v>
      </c>
      <c r="I37" s="121">
        <f t="shared" si="7"/>
        <v>17.117808219178084</v>
      </c>
      <c r="J37" s="65">
        <f t="shared" si="8"/>
        <v>2490</v>
      </c>
      <c r="K37" s="170">
        <f t="shared" si="5"/>
        <v>10.16326530612245</v>
      </c>
      <c r="L37" s="347"/>
    </row>
    <row r="38" spans="1:12" s="1" customFormat="1" ht="19.5" customHeight="1">
      <c r="A38" s="640"/>
      <c r="B38" s="631" t="s">
        <v>88</v>
      </c>
      <c r="C38" s="632"/>
      <c r="D38" s="632"/>
      <c r="E38" s="633"/>
      <c r="F38" s="644">
        <v>48822</v>
      </c>
      <c r="G38" s="666"/>
      <c r="H38" s="65">
        <v>20033</v>
      </c>
      <c r="I38" s="121">
        <f t="shared" si="7"/>
        <v>54.88493150684931</v>
      </c>
      <c r="J38" s="65">
        <f t="shared" si="8"/>
        <v>28789</v>
      </c>
      <c r="K38" s="170">
        <f t="shared" si="5"/>
        <v>117.5061224489796</v>
      </c>
      <c r="L38" s="347"/>
    </row>
    <row r="39" spans="1:12" s="1" customFormat="1" ht="19.5" customHeight="1">
      <c r="A39" s="640"/>
      <c r="B39" s="631" t="s">
        <v>89</v>
      </c>
      <c r="C39" s="632"/>
      <c r="D39" s="632"/>
      <c r="E39" s="633"/>
      <c r="F39" s="644">
        <v>473030</v>
      </c>
      <c r="G39" s="666"/>
      <c r="H39" s="65">
        <v>192371</v>
      </c>
      <c r="I39" s="121">
        <f t="shared" si="7"/>
        <v>527.0438356164384</v>
      </c>
      <c r="J39" s="65">
        <f t="shared" si="8"/>
        <v>280659</v>
      </c>
      <c r="K39" s="170">
        <f t="shared" si="5"/>
        <v>1145.5469387755102</v>
      </c>
      <c r="L39" s="347"/>
    </row>
    <row r="40" spans="1:12" s="1" customFormat="1" ht="19.5" customHeight="1">
      <c r="A40" s="348">
        <v>25</v>
      </c>
      <c r="B40" s="631" t="s">
        <v>90</v>
      </c>
      <c r="C40" s="632"/>
      <c r="D40" s="632"/>
      <c r="E40" s="633"/>
      <c r="F40" s="644">
        <v>18164</v>
      </c>
      <c r="G40" s="666"/>
      <c r="H40" s="65">
        <v>11440</v>
      </c>
      <c r="I40" s="121">
        <f t="shared" si="7"/>
        <v>31.34246575342466</v>
      </c>
      <c r="J40" s="65">
        <f t="shared" si="8"/>
        <v>6724</v>
      </c>
      <c r="K40" s="170">
        <f t="shared" si="5"/>
        <v>27.444897959183674</v>
      </c>
      <c r="L40" s="347"/>
    </row>
    <row r="41" spans="1:12" s="1" customFormat="1" ht="19.5" customHeight="1">
      <c r="A41" s="634" t="s">
        <v>91</v>
      </c>
      <c r="B41" s="631" t="s">
        <v>92</v>
      </c>
      <c r="C41" s="632"/>
      <c r="D41" s="632"/>
      <c r="E41" s="633"/>
      <c r="F41" s="644">
        <v>4</v>
      </c>
      <c r="G41" s="666"/>
      <c r="H41" s="171">
        <v>4</v>
      </c>
      <c r="I41" s="172" t="s">
        <v>322</v>
      </c>
      <c r="J41" s="171">
        <f t="shared" si="8"/>
        <v>0</v>
      </c>
      <c r="K41" s="173">
        <f t="shared" si="5"/>
        <v>0</v>
      </c>
      <c r="L41" s="347"/>
    </row>
    <row r="42" spans="1:12" s="1" customFormat="1" ht="19.5" customHeight="1">
      <c r="A42" s="634"/>
      <c r="B42" s="631" t="s">
        <v>93</v>
      </c>
      <c r="C42" s="632"/>
      <c r="D42" s="632"/>
      <c r="E42" s="633"/>
      <c r="F42" s="644">
        <v>26499</v>
      </c>
      <c r="G42" s="666"/>
      <c r="H42" s="65">
        <v>5608</v>
      </c>
      <c r="I42" s="121">
        <f aca="true" t="shared" si="9" ref="I42:I48">+H42/365</f>
        <v>15.364383561643836</v>
      </c>
      <c r="J42" s="65">
        <f t="shared" si="8"/>
        <v>20891</v>
      </c>
      <c r="K42" s="170">
        <f t="shared" si="5"/>
        <v>85.26938775510204</v>
      </c>
      <c r="L42" s="347"/>
    </row>
    <row r="43" spans="1:12" s="1" customFormat="1" ht="19.5" customHeight="1">
      <c r="A43" s="634"/>
      <c r="B43" s="631" t="s">
        <v>94</v>
      </c>
      <c r="C43" s="632"/>
      <c r="D43" s="632"/>
      <c r="E43" s="633"/>
      <c r="F43" s="644">
        <v>3845</v>
      </c>
      <c r="G43" s="666"/>
      <c r="H43" s="65">
        <v>3845</v>
      </c>
      <c r="I43" s="121">
        <f t="shared" si="9"/>
        <v>10.534246575342467</v>
      </c>
      <c r="J43" s="171">
        <f t="shared" si="8"/>
        <v>0</v>
      </c>
      <c r="K43" s="173">
        <f t="shared" si="5"/>
        <v>0</v>
      </c>
      <c r="L43" s="347"/>
    </row>
    <row r="44" spans="1:12" s="1" customFormat="1" ht="19.5" customHeight="1">
      <c r="A44" s="634"/>
      <c r="B44" s="631" t="s">
        <v>95</v>
      </c>
      <c r="C44" s="632"/>
      <c r="D44" s="632"/>
      <c r="E44" s="633"/>
      <c r="F44" s="644">
        <v>31438</v>
      </c>
      <c r="G44" s="666"/>
      <c r="H44" s="65">
        <v>31438</v>
      </c>
      <c r="I44" s="121">
        <f t="shared" si="9"/>
        <v>86.13150684931507</v>
      </c>
      <c r="J44" s="171">
        <f t="shared" si="8"/>
        <v>0</v>
      </c>
      <c r="K44" s="173">
        <f t="shared" si="5"/>
        <v>0</v>
      </c>
      <c r="L44" s="347"/>
    </row>
    <row r="45" spans="1:12" s="1" customFormat="1" ht="19.5" customHeight="1">
      <c r="A45" s="321"/>
      <c r="B45" s="631" t="s">
        <v>96</v>
      </c>
      <c r="C45" s="632"/>
      <c r="D45" s="632"/>
      <c r="E45" s="633"/>
      <c r="F45" s="644">
        <v>133464</v>
      </c>
      <c r="G45" s="666"/>
      <c r="H45" s="65">
        <v>133464</v>
      </c>
      <c r="I45" s="121">
        <f t="shared" si="9"/>
        <v>365.65479452054797</v>
      </c>
      <c r="J45" s="171">
        <f t="shared" si="8"/>
        <v>0</v>
      </c>
      <c r="K45" s="173">
        <f t="shared" si="5"/>
        <v>0</v>
      </c>
      <c r="L45" s="347"/>
    </row>
    <row r="46" spans="1:12" s="1" customFormat="1" ht="19.5" customHeight="1">
      <c r="A46" s="321"/>
      <c r="B46" s="631" t="s">
        <v>97</v>
      </c>
      <c r="C46" s="632"/>
      <c r="D46" s="632"/>
      <c r="E46" s="633"/>
      <c r="F46" s="644">
        <v>0</v>
      </c>
      <c r="G46" s="666"/>
      <c r="H46" s="65"/>
      <c r="I46" s="121">
        <f t="shared" si="9"/>
        <v>0</v>
      </c>
      <c r="J46" s="171">
        <f t="shared" si="8"/>
        <v>0</v>
      </c>
      <c r="K46" s="173">
        <f t="shared" si="5"/>
        <v>0</v>
      </c>
      <c r="L46" s="347"/>
    </row>
    <row r="47" spans="1:12" s="1" customFormat="1" ht="19.5" customHeight="1">
      <c r="A47" s="321"/>
      <c r="B47" s="631" t="s">
        <v>98</v>
      </c>
      <c r="C47" s="632"/>
      <c r="D47" s="632"/>
      <c r="E47" s="633"/>
      <c r="F47" s="644">
        <v>3443</v>
      </c>
      <c r="G47" s="666"/>
      <c r="H47" s="65">
        <v>3443</v>
      </c>
      <c r="I47" s="121">
        <f t="shared" si="9"/>
        <v>9.432876712328767</v>
      </c>
      <c r="J47" s="171">
        <f t="shared" si="8"/>
        <v>0</v>
      </c>
      <c r="K47" s="173">
        <f t="shared" si="5"/>
        <v>0</v>
      </c>
      <c r="L47" s="347"/>
    </row>
    <row r="48" spans="1:12" s="1" customFormat="1" ht="19.5" customHeight="1" thickBot="1">
      <c r="A48" s="323"/>
      <c r="B48" s="641" t="s">
        <v>99</v>
      </c>
      <c r="C48" s="642"/>
      <c r="D48" s="642"/>
      <c r="E48" s="643"/>
      <c r="F48" s="690">
        <v>331</v>
      </c>
      <c r="G48" s="692"/>
      <c r="H48" s="90">
        <v>331</v>
      </c>
      <c r="I48" s="197">
        <f t="shared" si="9"/>
        <v>0.9068493150684932</v>
      </c>
      <c r="J48" s="179">
        <f t="shared" si="8"/>
        <v>0</v>
      </c>
      <c r="K48" s="198">
        <f t="shared" si="5"/>
        <v>0</v>
      </c>
      <c r="L48" s="347"/>
    </row>
    <row r="49" spans="6:12" ht="24" customHeight="1">
      <c r="F49" s="180"/>
      <c r="G49" s="180"/>
      <c r="H49" s="181"/>
      <c r="I49" s="182"/>
      <c r="J49" s="183"/>
      <c r="K49" s="183"/>
      <c r="L49" s="183"/>
    </row>
    <row r="50" spans="1:14" ht="18.75">
      <c r="A50" s="421" t="s">
        <v>100</v>
      </c>
      <c r="B50" s="421"/>
      <c r="C50" s="421"/>
      <c r="D50" s="421"/>
      <c r="E50" s="184"/>
      <c r="F50" s="185"/>
      <c r="G50" s="186"/>
      <c r="H50" s="184"/>
      <c r="I50" s="187"/>
      <c r="J50" s="184"/>
      <c r="K50" s="184"/>
      <c r="L50" s="184"/>
      <c r="M50" s="52"/>
      <c r="N50" s="52"/>
    </row>
    <row r="51" spans="1:12" ht="18" thickBot="1">
      <c r="A51" s="346" t="s">
        <v>321</v>
      </c>
      <c r="B51" s="11"/>
      <c r="C51" s="11"/>
      <c r="D51" s="11"/>
      <c r="E51" s="11"/>
      <c r="F51" s="11"/>
      <c r="G51" s="11"/>
      <c r="H51" s="11"/>
      <c r="I51" s="454" t="str">
        <f>+I1</f>
        <v>平成23年度～平成25年度</v>
      </c>
      <c r="J51" s="454"/>
      <c r="K51" s="454"/>
      <c r="L51" s="53"/>
    </row>
    <row r="52" spans="1:20" ht="17.25" customHeight="1">
      <c r="A52" s="654"/>
      <c r="B52" s="654"/>
      <c r="C52" s="655"/>
      <c r="D52" s="673" t="s">
        <v>320</v>
      </c>
      <c r="E52" s="669" t="s">
        <v>59</v>
      </c>
      <c r="F52" s="670"/>
      <c r="G52" s="670"/>
      <c r="H52" s="671"/>
      <c r="I52" s="672" t="s">
        <v>319</v>
      </c>
      <c r="J52" s="667" t="s">
        <v>75</v>
      </c>
      <c r="K52" s="659" t="s">
        <v>101</v>
      </c>
      <c r="L52" s="188"/>
      <c r="M52" s="52"/>
      <c r="N52" s="52"/>
      <c r="O52" s="52"/>
      <c r="P52" s="52"/>
      <c r="Q52" s="52"/>
      <c r="R52" s="52"/>
      <c r="S52" s="52"/>
      <c r="T52" s="52"/>
    </row>
    <row r="53" spans="1:20" ht="17.25">
      <c r="A53" s="657"/>
      <c r="B53" s="657"/>
      <c r="C53" s="658"/>
      <c r="D53" s="674"/>
      <c r="E53" s="345" t="s">
        <v>1</v>
      </c>
      <c r="F53" s="345" t="s">
        <v>102</v>
      </c>
      <c r="G53" s="345" t="s">
        <v>103</v>
      </c>
      <c r="H53" s="189" t="s">
        <v>104</v>
      </c>
      <c r="I53" s="668"/>
      <c r="J53" s="668"/>
      <c r="K53" s="661"/>
      <c r="L53" s="188"/>
      <c r="M53" s="52"/>
      <c r="N53" s="52"/>
      <c r="O53" s="52"/>
      <c r="P53" s="52"/>
      <c r="Q53" s="52"/>
      <c r="R53" s="52"/>
      <c r="S53" s="52"/>
      <c r="T53" s="52"/>
    </row>
    <row r="54" spans="1:20" ht="17.25">
      <c r="A54" s="686" t="s">
        <v>282</v>
      </c>
      <c r="B54" s="686"/>
      <c r="C54" s="687"/>
      <c r="D54" s="344" t="s">
        <v>305</v>
      </c>
      <c r="E54" s="330">
        <v>0</v>
      </c>
      <c r="F54" s="330">
        <v>0</v>
      </c>
      <c r="G54" s="333" t="s">
        <v>305</v>
      </c>
      <c r="H54" s="333" t="s">
        <v>305</v>
      </c>
      <c r="I54" s="330">
        <v>0</v>
      </c>
      <c r="J54" s="343">
        <v>0</v>
      </c>
      <c r="K54" s="330">
        <v>24</v>
      </c>
      <c r="L54" s="342"/>
      <c r="M54" s="52"/>
      <c r="N54" s="52"/>
      <c r="O54" s="52"/>
      <c r="P54" s="52"/>
      <c r="Q54" s="52"/>
      <c r="R54" s="52"/>
      <c r="S54" s="52"/>
      <c r="T54" s="52"/>
    </row>
    <row r="55" spans="1:20" ht="17.25">
      <c r="A55" s="688" t="s">
        <v>281</v>
      </c>
      <c r="B55" s="688"/>
      <c r="C55" s="689"/>
      <c r="D55" s="334" t="s">
        <v>305</v>
      </c>
      <c r="E55" s="330">
        <v>0</v>
      </c>
      <c r="F55" s="330">
        <v>0</v>
      </c>
      <c r="G55" s="333" t="s">
        <v>305</v>
      </c>
      <c r="H55" s="333" t="s">
        <v>305</v>
      </c>
      <c r="I55" s="330">
        <v>0</v>
      </c>
      <c r="J55" s="343">
        <v>0</v>
      </c>
      <c r="K55" s="330">
        <v>20</v>
      </c>
      <c r="L55" s="342"/>
      <c r="M55" s="52"/>
      <c r="N55" s="52"/>
      <c r="O55" s="52"/>
      <c r="P55" s="52"/>
      <c r="Q55" s="52"/>
      <c r="R55" s="52"/>
      <c r="S55" s="52"/>
      <c r="T55" s="52"/>
    </row>
    <row r="56" spans="1:20" ht="18" thickBot="1">
      <c r="A56" s="684" t="s">
        <v>280</v>
      </c>
      <c r="B56" s="684"/>
      <c r="C56" s="685"/>
      <c r="D56" s="332" t="s">
        <v>305</v>
      </c>
      <c r="E56" s="341">
        <v>0</v>
      </c>
      <c r="F56" s="341">
        <v>0</v>
      </c>
      <c r="G56" s="331" t="s">
        <v>305</v>
      </c>
      <c r="H56" s="331" t="s">
        <v>305</v>
      </c>
      <c r="I56" s="341">
        <v>0</v>
      </c>
      <c r="J56" s="340">
        <v>0</v>
      </c>
      <c r="K56" s="341">
        <v>18</v>
      </c>
      <c r="L56" s="339"/>
      <c r="M56" s="52"/>
      <c r="N56" s="52"/>
      <c r="O56" s="52"/>
      <c r="P56" s="52"/>
      <c r="Q56" s="52"/>
      <c r="R56" s="52"/>
      <c r="S56" s="52"/>
      <c r="T56" s="52"/>
    </row>
    <row r="57" spans="1:12" ht="3.75" customHeight="1">
      <c r="A57" s="94"/>
      <c r="B57" s="94"/>
      <c r="C57" s="94"/>
      <c r="D57" s="94"/>
      <c r="E57" s="94"/>
      <c r="F57" s="94"/>
      <c r="G57" s="94"/>
      <c r="H57" s="94"/>
      <c r="I57" s="94"/>
      <c r="J57" s="94"/>
      <c r="K57" s="97"/>
      <c r="L57" s="97"/>
    </row>
    <row r="58" spans="1:14" ht="3.75" customHeight="1">
      <c r="A58" s="123"/>
      <c r="B58" s="123"/>
      <c r="C58" s="123"/>
      <c r="D58" s="123"/>
      <c r="E58" s="123"/>
      <c r="F58" s="123"/>
      <c r="G58" s="123"/>
      <c r="H58" s="338"/>
      <c r="I58" s="32"/>
      <c r="J58" s="32"/>
      <c r="K58" s="32"/>
      <c r="L58" s="72"/>
      <c r="M58" s="52"/>
      <c r="N58" s="52"/>
    </row>
    <row r="59" spans="1:12" ht="18" thickBot="1">
      <c r="A59" s="683" t="s">
        <v>318</v>
      </c>
      <c r="B59" s="683"/>
      <c r="C59" s="683"/>
      <c r="D59" s="683"/>
      <c r="E59" s="683"/>
      <c r="F59" s="683"/>
      <c r="G59" s="683"/>
      <c r="H59" s="682" t="s">
        <v>317</v>
      </c>
      <c r="I59" s="682"/>
      <c r="J59" s="123"/>
      <c r="K59" s="123"/>
      <c r="L59" s="73"/>
    </row>
    <row r="60" spans="1:12" ht="28.5" customHeight="1">
      <c r="A60" s="676" t="s">
        <v>2</v>
      </c>
      <c r="B60" s="676"/>
      <c r="C60" s="676"/>
      <c r="D60" s="677"/>
      <c r="E60" s="324" t="s">
        <v>58</v>
      </c>
      <c r="F60" s="190" t="s">
        <v>106</v>
      </c>
      <c r="G60" s="190" t="s">
        <v>107</v>
      </c>
      <c r="H60" s="191" t="s">
        <v>316</v>
      </c>
      <c r="I60" s="190" t="s">
        <v>108</v>
      </c>
      <c r="J60" s="337"/>
      <c r="K60" s="337"/>
      <c r="L60" s="73"/>
    </row>
    <row r="61" spans="1:12" ht="17.25">
      <c r="A61" s="678" t="s">
        <v>109</v>
      </c>
      <c r="B61" s="678"/>
      <c r="C61" s="678"/>
      <c r="D61" s="679"/>
      <c r="E61" s="336">
        <f>+E62+E63</f>
        <v>0</v>
      </c>
      <c r="F61" s="335">
        <f>+F62+F63</f>
        <v>0</v>
      </c>
      <c r="G61" s="335">
        <f>+G62+G63</f>
        <v>0</v>
      </c>
      <c r="H61" s="335">
        <f>+H62+H63</f>
        <v>0</v>
      </c>
      <c r="I61" s="335">
        <f>+I62+I63</f>
        <v>0</v>
      </c>
      <c r="J61" s="330"/>
      <c r="K61" s="330"/>
      <c r="L61" s="73"/>
    </row>
    <row r="62" spans="1:12" ht="17.25">
      <c r="A62" s="678" t="s">
        <v>110</v>
      </c>
      <c r="B62" s="678"/>
      <c r="C62" s="678"/>
      <c r="D62" s="679"/>
      <c r="E62" s="334">
        <v>0</v>
      </c>
      <c r="F62" s="333">
        <v>0</v>
      </c>
      <c r="G62" s="333">
        <v>0</v>
      </c>
      <c r="H62" s="333">
        <v>0</v>
      </c>
      <c r="I62" s="333">
        <v>0</v>
      </c>
      <c r="J62" s="330"/>
      <c r="K62" s="330"/>
      <c r="L62" s="73"/>
    </row>
    <row r="63" spans="1:12" ht="18" thickBot="1">
      <c r="A63" s="680" t="s">
        <v>111</v>
      </c>
      <c r="B63" s="680"/>
      <c r="C63" s="680"/>
      <c r="D63" s="681"/>
      <c r="E63" s="332">
        <v>0</v>
      </c>
      <c r="F63" s="331">
        <v>0</v>
      </c>
      <c r="G63" s="331">
        <v>0</v>
      </c>
      <c r="H63" s="331">
        <v>0</v>
      </c>
      <c r="I63" s="331">
        <v>0</v>
      </c>
      <c r="J63" s="330"/>
      <c r="K63" s="330"/>
      <c r="L63" s="73"/>
    </row>
    <row r="64" spans="1:12" ht="21.75" customHeight="1">
      <c r="A64" s="192"/>
      <c r="B64" s="192"/>
      <c r="C64" s="192"/>
      <c r="D64" s="192"/>
      <c r="E64" s="192"/>
      <c r="F64" s="192"/>
      <c r="G64" s="192"/>
      <c r="H64" s="192"/>
      <c r="I64" s="192"/>
      <c r="J64" s="10"/>
      <c r="K64" s="10"/>
      <c r="L64" s="52"/>
    </row>
    <row r="65" spans="7:12" ht="17.25">
      <c r="G65" s="675" t="s">
        <v>25</v>
      </c>
      <c r="H65" s="675"/>
      <c r="I65" s="675"/>
      <c r="J65" s="675"/>
      <c r="K65" s="675"/>
      <c r="L65" s="183"/>
    </row>
  </sheetData>
  <sheetProtection/>
  <mergeCells count="120">
    <mergeCell ref="B44:E44"/>
    <mergeCell ref="F44:G44"/>
    <mergeCell ref="B48:E48"/>
    <mergeCell ref="F48:G48"/>
    <mergeCell ref="B45:E45"/>
    <mergeCell ref="F45:G45"/>
    <mergeCell ref="B46:E46"/>
    <mergeCell ref="F46:G46"/>
    <mergeCell ref="F36:G36"/>
    <mergeCell ref="B47:E47"/>
    <mergeCell ref="F47:G47"/>
    <mergeCell ref="F38:G38"/>
    <mergeCell ref="B39:E39"/>
    <mergeCell ref="F39:G39"/>
    <mergeCell ref="B40:E40"/>
    <mergeCell ref="F40:G40"/>
    <mergeCell ref="B43:E43"/>
    <mergeCell ref="F43:G43"/>
    <mergeCell ref="F16:G16"/>
    <mergeCell ref="F33:G33"/>
    <mergeCell ref="F28:G28"/>
    <mergeCell ref="A41:A44"/>
    <mergeCell ref="B41:E41"/>
    <mergeCell ref="F41:G41"/>
    <mergeCell ref="B42:E42"/>
    <mergeCell ref="F42:G42"/>
    <mergeCell ref="F34:G34"/>
    <mergeCell ref="B35:E35"/>
    <mergeCell ref="F7:G7"/>
    <mergeCell ref="B8:E8"/>
    <mergeCell ref="F8:G8"/>
    <mergeCell ref="B9:E9"/>
    <mergeCell ref="B37:E37"/>
    <mergeCell ref="F37:G37"/>
    <mergeCell ref="F18:G18"/>
    <mergeCell ref="F14:G14"/>
    <mergeCell ref="B15:E15"/>
    <mergeCell ref="F15:G15"/>
    <mergeCell ref="A56:C56"/>
    <mergeCell ref="A54:C54"/>
    <mergeCell ref="A55:C55"/>
    <mergeCell ref="A52:C53"/>
    <mergeCell ref="B5:E5"/>
    <mergeCell ref="F5:G5"/>
    <mergeCell ref="A6:A9"/>
    <mergeCell ref="B6:E6"/>
    <mergeCell ref="F6:G6"/>
    <mergeCell ref="B7:E7"/>
    <mergeCell ref="G65:K65"/>
    <mergeCell ref="A60:D60"/>
    <mergeCell ref="A61:D61"/>
    <mergeCell ref="A62:D62"/>
    <mergeCell ref="A63:D63"/>
    <mergeCell ref="H59:I59"/>
    <mergeCell ref="A59:G59"/>
    <mergeCell ref="F29:G29"/>
    <mergeCell ref="J52:J53"/>
    <mergeCell ref="K52:K53"/>
    <mergeCell ref="E52:H52"/>
    <mergeCell ref="I51:K51"/>
    <mergeCell ref="I52:I53"/>
    <mergeCell ref="B34:E34"/>
    <mergeCell ref="A50:D50"/>
    <mergeCell ref="D52:D53"/>
    <mergeCell ref="F35:G35"/>
    <mergeCell ref="F21:G21"/>
    <mergeCell ref="F22:G22"/>
    <mergeCell ref="F32:G32"/>
    <mergeCell ref="F25:G25"/>
    <mergeCell ref="F23:G23"/>
    <mergeCell ref="F31:G31"/>
    <mergeCell ref="F27:G27"/>
    <mergeCell ref="F26:G26"/>
    <mergeCell ref="F24:G24"/>
    <mergeCell ref="F30:G30"/>
    <mergeCell ref="F10:G10"/>
    <mergeCell ref="B11:E11"/>
    <mergeCell ref="F11:G11"/>
    <mergeCell ref="B12:E12"/>
    <mergeCell ref="F19:G19"/>
    <mergeCell ref="F20:G20"/>
    <mergeCell ref="F12:G12"/>
    <mergeCell ref="B13:E13"/>
    <mergeCell ref="F13:G13"/>
    <mergeCell ref="F17:G17"/>
    <mergeCell ref="B4:E4"/>
    <mergeCell ref="I1:K1"/>
    <mergeCell ref="A1:G1"/>
    <mergeCell ref="J2:K2"/>
    <mergeCell ref="A2:E3"/>
    <mergeCell ref="F2:G3"/>
    <mergeCell ref="H2:I2"/>
    <mergeCell ref="F9:G9"/>
    <mergeCell ref="B10:E10"/>
    <mergeCell ref="F4:G4"/>
    <mergeCell ref="B21:E21"/>
    <mergeCell ref="B22:E22"/>
    <mergeCell ref="B32:E32"/>
    <mergeCell ref="B31:E31"/>
    <mergeCell ref="B29:E29"/>
    <mergeCell ref="B30:E30"/>
    <mergeCell ref="B25:E25"/>
    <mergeCell ref="A36:A39"/>
    <mergeCell ref="B33:E33"/>
    <mergeCell ref="A21:A24"/>
    <mergeCell ref="B28:E28"/>
    <mergeCell ref="B26:E26"/>
    <mergeCell ref="B27:E27"/>
    <mergeCell ref="B38:E38"/>
    <mergeCell ref="B23:E23"/>
    <mergeCell ref="B24:E24"/>
    <mergeCell ref="B36:E36"/>
    <mergeCell ref="B19:E19"/>
    <mergeCell ref="B20:E20"/>
    <mergeCell ref="A26:A29"/>
    <mergeCell ref="A11:A14"/>
    <mergeCell ref="B14:E14"/>
    <mergeCell ref="B17:E17"/>
    <mergeCell ref="B18:E18"/>
    <mergeCell ref="B16:E16"/>
  </mergeCells>
  <printOptions horizontalCentered="1"/>
  <pageMargins left="0.42" right="0.3937007874015748" top="0.5905511811023623" bottom="0.5905511811023623" header="0.5118110236220472" footer="0.3937007874015748"/>
  <pageSetup fitToHeight="1" fitToWidth="1"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sheetPr transitionEvaluation="1"/>
  <dimension ref="A1:Y39"/>
  <sheetViews>
    <sheetView showGridLines="0" zoomScale="75" zoomScaleNormal="75" zoomScalePageLayoutView="0" workbookViewId="0" topLeftCell="A1">
      <selection activeCell="AA13" sqref="AA13"/>
    </sheetView>
  </sheetViews>
  <sheetFormatPr defaultColWidth="8.83203125" defaultRowHeight="18"/>
  <cols>
    <col min="1" max="1" width="2.91015625" style="0" customWidth="1"/>
    <col min="2" max="2" width="15.41015625" style="0" customWidth="1"/>
    <col min="3" max="3" width="4.16015625" style="0" customWidth="1"/>
    <col min="4" max="14" width="3" style="0" customWidth="1"/>
    <col min="15" max="15" width="6.66015625" style="0" customWidth="1"/>
    <col min="16" max="16" width="7.5" style="0" customWidth="1"/>
    <col min="17" max="18" width="4" style="0" customWidth="1"/>
    <col min="19" max="19" width="6.66015625" style="0" customWidth="1"/>
    <col min="20" max="20" width="7.5" style="0" customWidth="1"/>
    <col min="21" max="22" width="4" style="0" customWidth="1"/>
  </cols>
  <sheetData>
    <row r="1" spans="1:22" ht="22.5" customHeight="1">
      <c r="A1" s="427" t="s">
        <v>244</v>
      </c>
      <c r="B1" s="427"/>
      <c r="C1" s="427"/>
      <c r="D1" s="427"/>
      <c r="E1" s="427"/>
      <c r="F1" s="427"/>
      <c r="G1" s="427"/>
      <c r="H1" s="427"/>
      <c r="I1" s="427"/>
      <c r="J1" s="427"/>
      <c r="K1" s="427"/>
      <c r="L1" s="427"/>
      <c r="M1" s="427"/>
      <c r="N1" s="427"/>
      <c r="O1" s="427"/>
      <c r="P1" s="427"/>
      <c r="Q1" s="4"/>
      <c r="R1" s="4"/>
      <c r="S1" s="4"/>
      <c r="T1" s="4"/>
      <c r="U1" s="4"/>
      <c r="V1" s="4"/>
    </row>
    <row r="2" spans="14:22" ht="7.5" customHeight="1">
      <c r="N2" s="3"/>
      <c r="O2" s="52"/>
      <c r="P2" s="52"/>
      <c r="Q2" s="52"/>
      <c r="R2" s="52"/>
      <c r="S2" s="52"/>
      <c r="T2" s="52"/>
      <c r="U2" s="52"/>
      <c r="V2" s="52"/>
    </row>
    <row r="3" spans="2:22" ht="76.5" customHeight="1">
      <c r="B3" s="428" t="s">
        <v>243</v>
      </c>
      <c r="C3" s="429"/>
      <c r="D3" s="429"/>
      <c r="E3" s="429"/>
      <c r="F3" s="429"/>
      <c r="G3" s="429"/>
      <c r="H3" s="429"/>
      <c r="I3" s="429"/>
      <c r="J3" s="429"/>
      <c r="K3" s="429"/>
      <c r="L3" s="429"/>
      <c r="M3" s="429"/>
      <c r="N3" s="429"/>
      <c r="O3" s="429"/>
      <c r="P3" s="429"/>
      <c r="Q3" s="429"/>
      <c r="R3" s="429"/>
      <c r="S3" s="429"/>
      <c r="T3" s="429"/>
      <c r="U3" s="429"/>
      <c r="V3" s="429"/>
    </row>
    <row r="4" spans="1:22" ht="66.75" customHeight="1">
      <c r="A4" s="421" t="s">
        <v>334</v>
      </c>
      <c r="B4" s="421"/>
      <c r="C4" s="421"/>
      <c r="D4" s="421"/>
      <c r="E4" s="388"/>
      <c r="F4" s="388"/>
      <c r="G4" s="388"/>
      <c r="H4" s="388"/>
      <c r="I4" s="388"/>
      <c r="J4" s="388"/>
      <c r="K4" s="388"/>
      <c r="L4" s="388"/>
      <c r="M4" s="388"/>
      <c r="N4" s="2"/>
      <c r="O4" s="2"/>
      <c r="P4" s="2"/>
      <c r="Q4" s="2"/>
      <c r="R4" s="2"/>
      <c r="S4" s="2"/>
      <c r="T4" s="2"/>
      <c r="U4" s="2"/>
      <c r="V4" s="2"/>
    </row>
    <row r="5" spans="1:22" ht="18" thickBot="1">
      <c r="A5" s="124"/>
      <c r="B5" s="124"/>
      <c r="C5" s="124"/>
      <c r="D5" s="124"/>
      <c r="E5" s="124"/>
      <c r="F5" s="124"/>
      <c r="G5" s="124"/>
      <c r="H5" s="124"/>
      <c r="I5" s="124"/>
      <c r="J5" s="124"/>
      <c r="K5" s="124"/>
      <c r="L5" s="124"/>
      <c r="M5" s="124"/>
      <c r="N5" s="124"/>
      <c r="O5" s="124"/>
      <c r="P5" s="124"/>
      <c r="Q5" s="454" t="s">
        <v>276</v>
      </c>
      <c r="R5" s="454"/>
      <c r="S5" s="454"/>
      <c r="T5" s="454"/>
      <c r="U5" s="454"/>
      <c r="V5" s="454"/>
    </row>
    <row r="6" spans="1:22" s="1" customFormat="1" ht="37.5" customHeight="1">
      <c r="A6" s="721" t="s">
        <v>2</v>
      </c>
      <c r="B6" s="619"/>
      <c r="C6" s="619"/>
      <c r="D6" s="619"/>
      <c r="E6" s="619"/>
      <c r="F6" s="619"/>
      <c r="G6" s="619"/>
      <c r="H6" s="619"/>
      <c r="I6" s="619"/>
      <c r="J6" s="619"/>
      <c r="K6" s="619"/>
      <c r="L6" s="619"/>
      <c r="M6" s="619"/>
      <c r="N6" s="722"/>
      <c r="O6" s="727" t="s">
        <v>333</v>
      </c>
      <c r="P6" s="728"/>
      <c r="Q6" s="728"/>
      <c r="R6" s="729"/>
      <c r="S6" s="727" t="s">
        <v>242</v>
      </c>
      <c r="T6" s="728"/>
      <c r="U6" s="728"/>
      <c r="V6" s="729"/>
    </row>
    <row r="7" spans="1:22" ht="37.5" customHeight="1">
      <c r="A7" s="734" t="s">
        <v>0</v>
      </c>
      <c r="B7" s="378" t="s">
        <v>3</v>
      </c>
      <c r="C7" s="387"/>
      <c r="D7" s="386"/>
      <c r="E7" s="386"/>
      <c r="F7" s="386"/>
      <c r="G7" s="386"/>
      <c r="H7" s="386"/>
      <c r="I7" s="386"/>
      <c r="J7" s="386"/>
      <c r="K7" s="385"/>
      <c r="L7" s="385"/>
      <c r="M7" s="385"/>
      <c r="N7" s="384"/>
      <c r="O7" s="730">
        <v>245</v>
      </c>
      <c r="P7" s="731"/>
      <c r="Q7" s="382" t="s">
        <v>27</v>
      </c>
      <c r="R7" s="383"/>
      <c r="S7" s="730">
        <v>245</v>
      </c>
      <c r="T7" s="731"/>
      <c r="U7" s="382" t="s">
        <v>27</v>
      </c>
      <c r="V7" s="383"/>
    </row>
    <row r="8" spans="1:22" ht="37.5" customHeight="1">
      <c r="A8" s="735"/>
      <c r="B8" s="370" t="s">
        <v>4</v>
      </c>
      <c r="C8" s="700" t="s">
        <v>18</v>
      </c>
      <c r="D8" s="700"/>
      <c r="E8" s="700"/>
      <c r="F8" s="700"/>
      <c r="G8" s="700"/>
      <c r="H8" s="700"/>
      <c r="I8" s="700"/>
      <c r="J8" s="700"/>
      <c r="K8" s="700"/>
      <c r="L8" s="700"/>
      <c r="M8" s="700"/>
      <c r="N8" s="718"/>
      <c r="O8" s="725">
        <v>7000</v>
      </c>
      <c r="P8" s="726"/>
      <c r="Q8" s="371" t="s">
        <v>29</v>
      </c>
      <c r="R8" s="381"/>
      <c r="S8" s="725">
        <v>7936</v>
      </c>
      <c r="T8" s="726"/>
      <c r="U8" s="371" t="s">
        <v>29</v>
      </c>
      <c r="V8" s="381"/>
    </row>
    <row r="9" spans="1:22" ht="37.5" customHeight="1">
      <c r="A9" s="735"/>
      <c r="B9" s="370" t="s">
        <v>6</v>
      </c>
      <c r="C9" s="700" t="s">
        <v>19</v>
      </c>
      <c r="D9" s="700"/>
      <c r="E9" s="700"/>
      <c r="F9" s="700"/>
      <c r="G9" s="700"/>
      <c r="H9" s="700"/>
      <c r="I9" s="700"/>
      <c r="J9" s="700"/>
      <c r="K9" s="700"/>
      <c r="L9" s="700"/>
      <c r="M9" s="700"/>
      <c r="N9" s="718"/>
      <c r="O9" s="725">
        <v>59487</v>
      </c>
      <c r="P9" s="726"/>
      <c r="Q9" s="371" t="s">
        <v>29</v>
      </c>
      <c r="R9" s="381"/>
      <c r="S9" s="725">
        <v>60972</v>
      </c>
      <c r="T9" s="726"/>
      <c r="U9" s="371" t="s">
        <v>29</v>
      </c>
      <c r="V9" s="381"/>
    </row>
    <row r="10" spans="1:22" ht="18.75" customHeight="1">
      <c r="A10" s="735"/>
      <c r="B10" s="710" t="s">
        <v>7</v>
      </c>
      <c r="C10" s="327"/>
      <c r="D10" s="52"/>
      <c r="E10" s="52"/>
      <c r="F10" s="52"/>
      <c r="G10" s="699" t="s">
        <v>272</v>
      </c>
      <c r="H10" s="201" t="s">
        <v>271</v>
      </c>
      <c r="I10" s="695" t="s">
        <v>270</v>
      </c>
      <c r="J10" s="52"/>
      <c r="K10" s="52"/>
      <c r="L10" s="52"/>
      <c r="M10" s="52"/>
      <c r="N10" s="368"/>
      <c r="O10" s="704"/>
      <c r="P10" s="706">
        <f>O9/O8</f>
        <v>8.498142857142858</v>
      </c>
      <c r="Q10" s="708" t="s">
        <v>27</v>
      </c>
      <c r="R10" s="381"/>
      <c r="S10" s="704"/>
      <c r="T10" s="706">
        <f>S9/S8</f>
        <v>7.682963709677419</v>
      </c>
      <c r="U10" s="708" t="s">
        <v>27</v>
      </c>
      <c r="V10" s="381"/>
    </row>
    <row r="11" spans="1:22" ht="18.75" customHeight="1">
      <c r="A11" s="736"/>
      <c r="B11" s="719"/>
      <c r="C11" s="328"/>
      <c r="D11" s="202"/>
      <c r="E11" s="202"/>
      <c r="F11" s="202"/>
      <c r="G11" s="739"/>
      <c r="H11" s="380" t="s">
        <v>269</v>
      </c>
      <c r="I11" s="696"/>
      <c r="J11" s="202"/>
      <c r="K11" s="202"/>
      <c r="L11" s="202"/>
      <c r="M11" s="202"/>
      <c r="N11" s="203"/>
      <c r="O11" s="705"/>
      <c r="P11" s="707"/>
      <c r="Q11" s="709"/>
      <c r="R11" s="379"/>
      <c r="S11" s="705"/>
      <c r="T11" s="707"/>
      <c r="U11" s="709"/>
      <c r="V11" s="379"/>
    </row>
    <row r="12" spans="1:22" ht="37.5" customHeight="1">
      <c r="A12" s="734" t="s">
        <v>1</v>
      </c>
      <c r="B12" s="378" t="s">
        <v>8</v>
      </c>
      <c r="C12" s="697" t="s">
        <v>20</v>
      </c>
      <c r="D12" s="697"/>
      <c r="E12" s="697"/>
      <c r="F12" s="697"/>
      <c r="G12" s="697"/>
      <c r="H12" s="697"/>
      <c r="I12" s="697"/>
      <c r="J12" s="697"/>
      <c r="K12" s="697"/>
      <c r="L12" s="697"/>
      <c r="M12" s="697"/>
      <c r="N12" s="698"/>
      <c r="O12" s="723">
        <v>200</v>
      </c>
      <c r="P12" s="724"/>
      <c r="Q12" s="376" t="s">
        <v>30</v>
      </c>
      <c r="R12" s="377"/>
      <c r="S12" s="723">
        <v>200</v>
      </c>
      <c r="T12" s="724"/>
      <c r="U12" s="376" t="s">
        <v>30</v>
      </c>
      <c r="V12" s="377"/>
    </row>
    <row r="13" spans="1:22" ht="37.5" customHeight="1">
      <c r="A13" s="735"/>
      <c r="B13" s="370" t="s">
        <v>9</v>
      </c>
      <c r="C13" s="697" t="s">
        <v>21</v>
      </c>
      <c r="D13" s="697"/>
      <c r="E13" s="697"/>
      <c r="F13" s="697"/>
      <c r="G13" s="697"/>
      <c r="H13" s="697"/>
      <c r="I13" s="697"/>
      <c r="J13" s="697"/>
      <c r="K13" s="697"/>
      <c r="L13" s="697"/>
      <c r="M13" s="697"/>
      <c r="N13" s="698"/>
      <c r="O13" s="693">
        <v>4349</v>
      </c>
      <c r="P13" s="694"/>
      <c r="Q13" s="366" t="s">
        <v>28</v>
      </c>
      <c r="R13" s="367"/>
      <c r="S13" s="693">
        <v>4527</v>
      </c>
      <c r="T13" s="694"/>
      <c r="U13" s="366" t="s">
        <v>28</v>
      </c>
      <c r="V13" s="367"/>
    </row>
    <row r="14" spans="1:22" ht="37.5" customHeight="1">
      <c r="A14" s="735"/>
      <c r="B14" s="370" t="s">
        <v>10</v>
      </c>
      <c r="C14" s="697" t="s">
        <v>22</v>
      </c>
      <c r="D14" s="697"/>
      <c r="E14" s="697"/>
      <c r="F14" s="697"/>
      <c r="G14" s="697"/>
      <c r="H14" s="697"/>
      <c r="I14" s="697"/>
      <c r="J14" s="697"/>
      <c r="K14" s="697"/>
      <c r="L14" s="697"/>
      <c r="M14" s="697"/>
      <c r="N14" s="698"/>
      <c r="O14" s="693">
        <v>4332</v>
      </c>
      <c r="P14" s="694"/>
      <c r="Q14" s="366" t="s">
        <v>28</v>
      </c>
      <c r="R14" s="367"/>
      <c r="S14" s="693">
        <v>4522</v>
      </c>
      <c r="T14" s="694"/>
      <c r="U14" s="366" t="s">
        <v>28</v>
      </c>
      <c r="V14" s="367"/>
    </row>
    <row r="15" spans="1:22" ht="37.5" customHeight="1">
      <c r="A15" s="735"/>
      <c r="B15" s="370" t="s">
        <v>11</v>
      </c>
      <c r="C15" s="697" t="s">
        <v>23</v>
      </c>
      <c r="D15" s="697"/>
      <c r="E15" s="697"/>
      <c r="F15" s="697"/>
      <c r="G15" s="697"/>
      <c r="H15" s="697"/>
      <c r="I15" s="697"/>
      <c r="J15" s="697"/>
      <c r="K15" s="697"/>
      <c r="L15" s="697"/>
      <c r="M15" s="697"/>
      <c r="N15" s="698"/>
      <c r="O15" s="693">
        <v>64923</v>
      </c>
      <c r="P15" s="715"/>
      <c r="Q15" s="366" t="s">
        <v>28</v>
      </c>
      <c r="R15" s="367"/>
      <c r="S15" s="693">
        <v>67353</v>
      </c>
      <c r="T15" s="715"/>
      <c r="U15" s="366" t="s">
        <v>28</v>
      </c>
      <c r="V15" s="367"/>
    </row>
    <row r="16" spans="1:22" ht="37.5" customHeight="1">
      <c r="A16" s="735"/>
      <c r="B16" s="370" t="s">
        <v>12</v>
      </c>
      <c r="C16" s="754" t="s">
        <v>332</v>
      </c>
      <c r="D16" s="754"/>
      <c r="E16" s="754"/>
      <c r="F16" s="754"/>
      <c r="G16" s="754"/>
      <c r="H16" s="754"/>
      <c r="I16" s="754"/>
      <c r="J16" s="754"/>
      <c r="K16" s="754"/>
      <c r="L16" s="754"/>
      <c r="M16" s="754"/>
      <c r="N16" s="755"/>
      <c r="O16" s="693">
        <f>O15-O14</f>
        <v>60591</v>
      </c>
      <c r="P16" s="715"/>
      <c r="Q16" s="366" t="s">
        <v>28</v>
      </c>
      <c r="R16" s="367"/>
      <c r="S16" s="693">
        <f>S15-S14</f>
        <v>62831</v>
      </c>
      <c r="T16" s="715"/>
      <c r="U16" s="366" t="s">
        <v>28</v>
      </c>
      <c r="V16" s="367"/>
    </row>
    <row r="17" spans="1:22" ht="18.75" customHeight="1">
      <c r="A17" s="735"/>
      <c r="B17" s="710" t="s">
        <v>13</v>
      </c>
      <c r="C17" s="327"/>
      <c r="D17" s="717" t="s">
        <v>267</v>
      </c>
      <c r="E17" s="717"/>
      <c r="F17" s="717"/>
      <c r="G17" s="717"/>
      <c r="H17" s="717"/>
      <c r="I17" s="700" t="s">
        <v>266</v>
      </c>
      <c r="J17" s="732">
        <v>100</v>
      </c>
      <c r="K17" s="732"/>
      <c r="L17" s="732"/>
      <c r="M17" s="732"/>
      <c r="N17" s="733"/>
      <c r="O17" s="712">
        <f>O15/O12/365*100</f>
        <v>88.93561643835616</v>
      </c>
      <c r="P17" s="713"/>
      <c r="Q17" s="702" t="s">
        <v>264</v>
      </c>
      <c r="R17" s="367"/>
      <c r="S17" s="712">
        <f>S15/S12/365*100</f>
        <v>92.26438356164384</v>
      </c>
      <c r="T17" s="713"/>
      <c r="U17" s="702" t="s">
        <v>264</v>
      </c>
      <c r="V17" s="367"/>
    </row>
    <row r="18" spans="1:25" ht="18.75" customHeight="1">
      <c r="A18" s="735"/>
      <c r="B18" s="711"/>
      <c r="C18" s="375"/>
      <c r="D18" s="720" t="s">
        <v>26</v>
      </c>
      <c r="E18" s="720"/>
      <c r="F18" s="720"/>
      <c r="G18" s="720"/>
      <c r="H18" s="720"/>
      <c r="I18" s="701"/>
      <c r="J18" s="732"/>
      <c r="K18" s="732"/>
      <c r="L18" s="732"/>
      <c r="M18" s="732"/>
      <c r="N18" s="733"/>
      <c r="O18" s="714"/>
      <c r="P18" s="713"/>
      <c r="Q18" s="703"/>
      <c r="R18" s="373"/>
      <c r="S18" s="714"/>
      <c r="T18" s="713"/>
      <c r="U18" s="703"/>
      <c r="V18" s="373"/>
      <c r="X18" s="374"/>
      <c r="Y18" s="374"/>
    </row>
    <row r="19" spans="1:22" ht="18.75" customHeight="1">
      <c r="A19" s="735"/>
      <c r="B19" s="710" t="s">
        <v>14</v>
      </c>
      <c r="C19" s="699" t="s">
        <v>241</v>
      </c>
      <c r="D19" s="699"/>
      <c r="E19" s="699"/>
      <c r="F19" s="700" t="s">
        <v>266</v>
      </c>
      <c r="G19" s="717" t="s">
        <v>263</v>
      </c>
      <c r="H19" s="740"/>
      <c r="I19" s="740"/>
      <c r="J19" s="740"/>
      <c r="K19" s="740"/>
      <c r="L19" s="740"/>
      <c r="M19" s="740"/>
      <c r="N19" s="368"/>
      <c r="O19" s="749">
        <f>365/(O16/((O13+O14)/2))</f>
        <v>26.147158818966513</v>
      </c>
      <c r="P19" s="750"/>
      <c r="Q19" s="702" t="s">
        <v>262</v>
      </c>
      <c r="R19" s="373"/>
      <c r="S19" s="749">
        <f>365/(S16/((S13+S14)/2))</f>
        <v>26.283880568509176</v>
      </c>
      <c r="T19" s="750"/>
      <c r="U19" s="702" t="s">
        <v>262</v>
      </c>
      <c r="V19" s="373"/>
    </row>
    <row r="20" spans="1:22" ht="18.75" customHeight="1">
      <c r="A20" s="735"/>
      <c r="B20" s="711"/>
      <c r="C20" s="699"/>
      <c r="D20" s="699"/>
      <c r="E20" s="699"/>
      <c r="F20" s="700"/>
      <c r="G20" s="697" t="s">
        <v>332</v>
      </c>
      <c r="H20" s="697"/>
      <c r="I20" s="697"/>
      <c r="J20" s="697"/>
      <c r="K20" s="697"/>
      <c r="L20" s="697"/>
      <c r="M20" s="697"/>
      <c r="N20" s="368"/>
      <c r="O20" s="751"/>
      <c r="P20" s="750"/>
      <c r="Q20" s="703"/>
      <c r="R20" s="367"/>
      <c r="S20" s="751"/>
      <c r="T20" s="750"/>
      <c r="U20" s="703"/>
      <c r="V20" s="367"/>
    </row>
    <row r="21" spans="1:22" ht="18.75" customHeight="1">
      <c r="A21" s="735"/>
      <c r="B21" s="710" t="s">
        <v>15</v>
      </c>
      <c r="C21" s="756" t="s">
        <v>240</v>
      </c>
      <c r="D21" s="756"/>
      <c r="E21" s="740" t="s">
        <v>331</v>
      </c>
      <c r="F21" s="740"/>
      <c r="G21" s="740"/>
      <c r="H21" s="740"/>
      <c r="I21" s="740"/>
      <c r="J21" s="740"/>
      <c r="K21" s="740"/>
      <c r="L21" s="52"/>
      <c r="M21" s="52"/>
      <c r="N21" s="368"/>
      <c r="O21" s="757">
        <f>(O15-O14)/((O13+O14)*0.5)</f>
        <v>13.959451676074185</v>
      </c>
      <c r="P21" s="758"/>
      <c r="Q21" s="708" t="s">
        <v>27</v>
      </c>
      <c r="R21" s="367"/>
      <c r="S21" s="757">
        <v>14</v>
      </c>
      <c r="T21" s="758"/>
      <c r="U21" s="708" t="s">
        <v>27</v>
      </c>
      <c r="V21" s="367"/>
    </row>
    <row r="22" spans="1:24" ht="18.75" customHeight="1">
      <c r="A22" s="735"/>
      <c r="B22" s="711"/>
      <c r="C22" s="756"/>
      <c r="D22" s="756"/>
      <c r="E22" s="697" t="s">
        <v>330</v>
      </c>
      <c r="F22" s="697"/>
      <c r="G22" s="697"/>
      <c r="H22" s="697"/>
      <c r="I22" s="697"/>
      <c r="J22" s="697"/>
      <c r="K22" s="697"/>
      <c r="L22" s="52"/>
      <c r="M22" s="52"/>
      <c r="N22" s="368"/>
      <c r="O22" s="759"/>
      <c r="P22" s="758"/>
      <c r="Q22" s="708"/>
      <c r="R22" s="367"/>
      <c r="S22" s="759"/>
      <c r="T22" s="758"/>
      <c r="U22" s="708"/>
      <c r="V22" s="367"/>
      <c r="X22" s="372"/>
    </row>
    <row r="23" spans="1:22" ht="18.75" customHeight="1">
      <c r="A23" s="735"/>
      <c r="B23" s="710" t="s">
        <v>16</v>
      </c>
      <c r="C23" s="756" t="s">
        <v>239</v>
      </c>
      <c r="D23" s="756"/>
      <c r="E23" s="717" t="s">
        <v>238</v>
      </c>
      <c r="F23" s="717"/>
      <c r="G23" s="717"/>
      <c r="H23" s="717"/>
      <c r="I23" s="717"/>
      <c r="J23" s="717"/>
      <c r="K23" s="717"/>
      <c r="L23" s="52"/>
      <c r="M23" s="52"/>
      <c r="N23" s="368"/>
      <c r="O23" s="746">
        <v>1.55</v>
      </c>
      <c r="P23" s="747"/>
      <c r="Q23" s="708" t="s">
        <v>31</v>
      </c>
      <c r="R23" s="367"/>
      <c r="S23" s="746">
        <v>1.54</v>
      </c>
      <c r="T23" s="747"/>
      <c r="U23" s="708" t="s">
        <v>31</v>
      </c>
      <c r="V23" s="367"/>
    </row>
    <row r="24" spans="1:22" ht="18.75" customHeight="1">
      <c r="A24" s="735"/>
      <c r="B24" s="711"/>
      <c r="C24" s="756"/>
      <c r="D24" s="756"/>
      <c r="E24" s="752" t="s">
        <v>237</v>
      </c>
      <c r="F24" s="753"/>
      <c r="G24" s="753"/>
      <c r="H24" s="753"/>
      <c r="I24" s="753"/>
      <c r="J24" s="753"/>
      <c r="K24" s="753"/>
      <c r="L24" s="52"/>
      <c r="M24" s="52"/>
      <c r="N24" s="368"/>
      <c r="O24" s="748"/>
      <c r="P24" s="747"/>
      <c r="Q24" s="708"/>
      <c r="R24" s="367"/>
      <c r="S24" s="748"/>
      <c r="T24" s="747"/>
      <c r="U24" s="708"/>
      <c r="V24" s="367"/>
    </row>
    <row r="25" spans="1:22" ht="18.75" customHeight="1">
      <c r="A25" s="735"/>
      <c r="B25" s="710" t="s">
        <v>17</v>
      </c>
      <c r="C25" s="205"/>
      <c r="D25" s="52"/>
      <c r="E25" s="327"/>
      <c r="F25" s="52"/>
      <c r="G25" s="369" t="s">
        <v>329</v>
      </c>
      <c r="H25" s="700" t="s">
        <v>328</v>
      </c>
      <c r="I25" s="700">
        <v>100</v>
      </c>
      <c r="J25" s="700"/>
      <c r="K25" s="52"/>
      <c r="L25" s="52"/>
      <c r="M25" s="52"/>
      <c r="N25" s="368"/>
      <c r="O25" s="741"/>
      <c r="P25" s="743">
        <f>O13/O8*100</f>
        <v>62.12857142857143</v>
      </c>
      <c r="Q25" s="702" t="s">
        <v>252</v>
      </c>
      <c r="R25" s="367"/>
      <c r="S25" s="741"/>
      <c r="T25" s="743">
        <f>S13/S8*100</f>
        <v>57.043850806451616</v>
      </c>
      <c r="U25" s="702" t="s">
        <v>252</v>
      </c>
      <c r="V25" s="367"/>
    </row>
    <row r="26" spans="1:22" ht="18.75" customHeight="1" thickBot="1">
      <c r="A26" s="737"/>
      <c r="B26" s="716"/>
      <c r="C26" s="124"/>
      <c r="D26" s="365"/>
      <c r="E26" s="363"/>
      <c r="F26" s="365"/>
      <c r="G26" s="364" t="s">
        <v>251</v>
      </c>
      <c r="H26" s="738"/>
      <c r="I26" s="738"/>
      <c r="J26" s="738"/>
      <c r="K26" s="124"/>
      <c r="L26" s="124"/>
      <c r="M26" s="124"/>
      <c r="N26" s="362"/>
      <c r="O26" s="742"/>
      <c r="P26" s="744"/>
      <c r="Q26" s="745"/>
      <c r="R26" s="361"/>
      <c r="S26" s="742"/>
      <c r="T26" s="744"/>
      <c r="U26" s="745"/>
      <c r="V26" s="361"/>
    </row>
    <row r="27" spans="1:22" ht="17.25">
      <c r="A27" s="52"/>
      <c r="B27" s="67"/>
      <c r="C27" s="205"/>
      <c r="D27" s="205"/>
      <c r="E27" s="205"/>
      <c r="F27" s="205"/>
      <c r="G27" s="205"/>
      <c r="H27" s="205"/>
      <c r="I27" s="205"/>
      <c r="J27" s="205"/>
      <c r="K27" s="52"/>
      <c r="L27" s="52"/>
      <c r="M27" s="52"/>
      <c r="N27" s="52"/>
      <c r="O27" s="67"/>
      <c r="P27" s="67"/>
      <c r="Q27" s="433" t="s">
        <v>236</v>
      </c>
      <c r="R27" s="433"/>
      <c r="S27" s="433"/>
      <c r="T27" s="433"/>
      <c r="U27" s="433"/>
      <c r="V27" s="433"/>
    </row>
    <row r="28" spans="1:22" ht="17.25">
      <c r="A28" s="52"/>
      <c r="B28" s="67"/>
      <c r="C28" s="205"/>
      <c r="D28" s="205"/>
      <c r="E28" s="205"/>
      <c r="F28" s="205"/>
      <c r="G28" s="205"/>
      <c r="H28" s="205"/>
      <c r="I28" s="205"/>
      <c r="J28" s="205"/>
      <c r="K28" s="52"/>
      <c r="L28" s="52"/>
      <c r="M28" s="52"/>
      <c r="N28" s="52"/>
      <c r="O28" s="67"/>
      <c r="P28" s="67"/>
      <c r="Q28" s="432" t="s">
        <v>235</v>
      </c>
      <c r="R28" s="432"/>
      <c r="S28" s="432"/>
      <c r="T28" s="432"/>
      <c r="U28" s="432"/>
      <c r="V28" s="432"/>
    </row>
    <row r="29" spans="1:22" ht="17.25">
      <c r="A29" s="52"/>
      <c r="B29" s="67" t="s">
        <v>234</v>
      </c>
      <c r="C29" s="52"/>
      <c r="D29" s="52"/>
      <c r="E29" s="52"/>
      <c r="F29" s="52"/>
      <c r="G29" s="52"/>
      <c r="H29" s="52"/>
      <c r="I29" s="52"/>
      <c r="J29" s="52"/>
      <c r="K29" s="52"/>
      <c r="L29" s="52"/>
      <c r="M29" s="52"/>
      <c r="N29" s="52"/>
      <c r="O29" s="67"/>
      <c r="P29" s="67"/>
      <c r="Q29" s="67"/>
      <c r="R29" s="67"/>
      <c r="S29" s="67"/>
      <c r="T29" s="80"/>
      <c r="U29" s="67"/>
      <c r="V29" s="67"/>
    </row>
    <row r="30" spans="1:22" ht="17.25">
      <c r="A30" s="52"/>
      <c r="B30" s="67" t="s">
        <v>233</v>
      </c>
      <c r="C30" s="52"/>
      <c r="D30" s="52"/>
      <c r="E30" s="52"/>
      <c r="F30" s="52"/>
      <c r="G30" s="52"/>
      <c r="H30" s="52"/>
      <c r="I30" s="52"/>
      <c r="J30" s="52"/>
      <c r="K30" s="52"/>
      <c r="L30" s="52"/>
      <c r="M30" s="52"/>
      <c r="N30" s="52"/>
      <c r="O30" s="67"/>
      <c r="P30" s="67"/>
      <c r="Q30" s="67"/>
      <c r="R30" s="67"/>
      <c r="S30" s="67"/>
      <c r="T30" s="80"/>
      <c r="U30" s="67"/>
      <c r="V30" s="67"/>
    </row>
    <row r="31" spans="1:22" ht="17.25">
      <c r="A31" s="52"/>
      <c r="B31" s="67" t="s">
        <v>232</v>
      </c>
      <c r="C31" s="52"/>
      <c r="D31" s="52"/>
      <c r="E31" s="52"/>
      <c r="F31" s="52"/>
      <c r="G31" s="52"/>
      <c r="H31" s="52"/>
      <c r="I31" s="52"/>
      <c r="J31" s="52"/>
      <c r="K31" s="52"/>
      <c r="L31" s="52"/>
      <c r="M31" s="52"/>
      <c r="N31" s="52"/>
      <c r="O31" s="67"/>
      <c r="P31" s="67"/>
      <c r="Q31" s="67"/>
      <c r="R31" s="67"/>
      <c r="S31" s="67"/>
      <c r="T31" s="80"/>
      <c r="U31" s="67"/>
      <c r="V31" s="67"/>
    </row>
    <row r="32" spans="1:22" ht="17.25">
      <c r="A32" s="52" t="s">
        <v>327</v>
      </c>
      <c r="B32" s="67" t="s">
        <v>231</v>
      </c>
      <c r="C32" s="52"/>
      <c r="D32" s="52"/>
      <c r="E32" s="52"/>
      <c r="F32" s="52"/>
      <c r="G32" s="52"/>
      <c r="H32" s="52"/>
      <c r="I32" s="52"/>
      <c r="J32" s="52"/>
      <c r="K32" s="52"/>
      <c r="L32" s="52"/>
      <c r="M32" s="52"/>
      <c r="N32" s="52"/>
      <c r="O32" s="67"/>
      <c r="P32" s="67"/>
      <c r="Q32" s="67"/>
      <c r="R32" s="67"/>
      <c r="S32" s="67"/>
      <c r="T32" s="80"/>
      <c r="U32" s="67"/>
      <c r="V32" s="67"/>
    </row>
    <row r="33" spans="1:22" ht="17.25">
      <c r="A33" s="52"/>
      <c r="B33" s="67" t="s">
        <v>326</v>
      </c>
      <c r="C33" s="52"/>
      <c r="D33" s="52"/>
      <c r="E33" s="52"/>
      <c r="F33" s="52"/>
      <c r="G33" s="52"/>
      <c r="H33" s="52"/>
      <c r="I33" s="52"/>
      <c r="J33" s="52"/>
      <c r="K33" s="52"/>
      <c r="L33" s="52"/>
      <c r="M33" s="52"/>
      <c r="N33" s="52"/>
      <c r="O33" s="67"/>
      <c r="P33" s="67"/>
      <c r="Q33" s="67"/>
      <c r="R33" s="67"/>
      <c r="S33" s="67"/>
      <c r="T33" s="80"/>
      <c r="U33" s="67"/>
      <c r="V33" s="67"/>
    </row>
    <row r="34" spans="1:22" ht="17.25">
      <c r="A34" s="52"/>
      <c r="B34" s="67"/>
      <c r="C34" s="52"/>
      <c r="D34" s="52"/>
      <c r="E34" s="52"/>
      <c r="F34" s="52"/>
      <c r="G34" s="52"/>
      <c r="H34" s="52"/>
      <c r="I34" s="52"/>
      <c r="J34" s="52"/>
      <c r="K34" s="52"/>
      <c r="L34" s="52"/>
      <c r="M34" s="52"/>
      <c r="N34" s="52"/>
      <c r="O34" s="360"/>
      <c r="P34" s="67"/>
      <c r="Q34" s="67"/>
      <c r="R34" s="67"/>
      <c r="S34" s="67"/>
      <c r="T34" s="80"/>
      <c r="U34" s="67"/>
      <c r="V34" s="67"/>
    </row>
    <row r="35" spans="1:22" ht="17.25">
      <c r="A35" s="52"/>
      <c r="B35" s="67"/>
      <c r="C35" s="52"/>
      <c r="D35" s="52"/>
      <c r="E35" s="52"/>
      <c r="F35" s="52"/>
      <c r="G35" s="52"/>
      <c r="H35" s="52"/>
      <c r="I35" s="52"/>
      <c r="J35" s="52"/>
      <c r="K35" s="52"/>
      <c r="L35" s="52"/>
      <c r="M35" s="52"/>
      <c r="N35" s="52"/>
      <c r="O35" s="67"/>
      <c r="P35" s="67"/>
      <c r="Q35" s="67"/>
      <c r="R35" s="67"/>
      <c r="S35" s="67"/>
      <c r="T35" s="80"/>
      <c r="U35" s="67"/>
      <c r="V35" s="67"/>
    </row>
    <row r="36" spans="1:22" ht="17.25">
      <c r="A36" s="52"/>
      <c r="B36" s="67"/>
      <c r="C36" s="52"/>
      <c r="D36" s="52"/>
      <c r="E36" s="52"/>
      <c r="F36" s="52"/>
      <c r="G36" s="52"/>
      <c r="H36" s="52"/>
      <c r="I36" s="52"/>
      <c r="J36" s="52"/>
      <c r="K36" s="52"/>
      <c r="L36" s="52"/>
      <c r="M36" s="52"/>
      <c r="N36" s="52"/>
      <c r="O36" s="67"/>
      <c r="P36" s="67"/>
      <c r="Q36" s="67"/>
      <c r="R36" s="67"/>
      <c r="S36" s="67"/>
      <c r="T36" s="80"/>
      <c r="U36" s="67"/>
      <c r="V36" s="67"/>
    </row>
    <row r="37" spans="1:22" ht="17.25">
      <c r="A37" s="52"/>
      <c r="B37" s="67"/>
      <c r="C37" s="52"/>
      <c r="D37" s="52"/>
      <c r="E37" s="52"/>
      <c r="F37" s="52"/>
      <c r="G37" s="52"/>
      <c r="H37" s="52"/>
      <c r="I37" s="52"/>
      <c r="J37" s="52"/>
      <c r="K37" s="52"/>
      <c r="L37" s="52"/>
      <c r="M37" s="52"/>
      <c r="N37" s="52"/>
      <c r="O37" s="67"/>
      <c r="P37" s="67"/>
      <c r="Q37" s="67"/>
      <c r="R37" s="67"/>
      <c r="S37" s="67"/>
      <c r="T37" s="80"/>
      <c r="U37" s="67"/>
      <c r="V37" s="67"/>
    </row>
    <row r="38" spans="1:22" ht="17.25">
      <c r="A38" s="52"/>
      <c r="B38" s="67"/>
      <c r="C38" s="52"/>
      <c r="D38" s="52"/>
      <c r="E38" s="52"/>
      <c r="F38" s="52"/>
      <c r="G38" s="52"/>
      <c r="H38" s="52"/>
      <c r="I38" s="52"/>
      <c r="J38" s="52"/>
      <c r="K38" s="52"/>
      <c r="L38" s="52"/>
      <c r="M38" s="52"/>
      <c r="N38" s="52"/>
      <c r="O38" s="67"/>
      <c r="P38" s="67"/>
      <c r="Q38" s="67"/>
      <c r="R38" s="67"/>
      <c r="S38" s="67"/>
      <c r="T38" s="80"/>
      <c r="U38" s="67"/>
      <c r="V38" s="67"/>
    </row>
    <row r="39" spans="1:22" ht="17.25">
      <c r="A39" s="52"/>
      <c r="B39" s="52"/>
      <c r="C39" s="52"/>
      <c r="D39" s="52"/>
      <c r="E39" s="52"/>
      <c r="F39" s="52"/>
      <c r="G39" s="52"/>
      <c r="H39" s="52"/>
      <c r="I39" s="52"/>
      <c r="J39" s="52"/>
      <c r="K39" s="52"/>
      <c r="L39" s="52"/>
      <c r="M39" s="52"/>
      <c r="N39" s="52"/>
      <c r="O39" s="52"/>
      <c r="P39" s="52"/>
      <c r="Q39" s="52"/>
      <c r="R39" s="52"/>
      <c r="S39" s="52"/>
      <c r="T39" s="52"/>
      <c r="U39" s="52"/>
      <c r="V39" s="52"/>
    </row>
  </sheetData>
  <sheetProtection/>
  <mergeCells count="86">
    <mergeCell ref="U17:U18"/>
    <mergeCell ref="S19:T20"/>
    <mergeCell ref="U19:U20"/>
    <mergeCell ref="S21:T22"/>
    <mergeCell ref="U21:U22"/>
    <mergeCell ref="S23:T24"/>
    <mergeCell ref="U23:U24"/>
    <mergeCell ref="S12:T12"/>
    <mergeCell ref="S13:T13"/>
    <mergeCell ref="S14:T14"/>
    <mergeCell ref="S15:T15"/>
    <mergeCell ref="S16:T16"/>
    <mergeCell ref="S17:T18"/>
    <mergeCell ref="S6:V6"/>
    <mergeCell ref="S7:T7"/>
    <mergeCell ref="S8:T8"/>
    <mergeCell ref="S9:T9"/>
    <mergeCell ref="S10:S11"/>
    <mergeCell ref="T10:T11"/>
    <mergeCell ref="U10:U11"/>
    <mergeCell ref="E24:K24"/>
    <mergeCell ref="Q27:V27"/>
    <mergeCell ref="C16:N16"/>
    <mergeCell ref="C13:N13"/>
    <mergeCell ref="Q28:V28"/>
    <mergeCell ref="C21:D22"/>
    <mergeCell ref="C23:D24"/>
    <mergeCell ref="I25:J26"/>
    <mergeCell ref="Q23:Q24"/>
    <mergeCell ref="O21:P22"/>
    <mergeCell ref="S25:S26"/>
    <mergeCell ref="T25:T26"/>
    <mergeCell ref="U25:U26"/>
    <mergeCell ref="E21:K21"/>
    <mergeCell ref="Q19:Q20"/>
    <mergeCell ref="O23:P24"/>
    <mergeCell ref="Q25:Q26"/>
    <mergeCell ref="O25:O26"/>
    <mergeCell ref="P25:P26"/>
    <mergeCell ref="O19:P20"/>
    <mergeCell ref="A4:D4"/>
    <mergeCell ref="J17:N18"/>
    <mergeCell ref="A7:A11"/>
    <mergeCell ref="A12:A26"/>
    <mergeCell ref="H25:H26"/>
    <mergeCell ref="C14:N14"/>
    <mergeCell ref="D17:H17"/>
    <mergeCell ref="G10:G11"/>
    <mergeCell ref="G19:M19"/>
    <mergeCell ref="G20:M20"/>
    <mergeCell ref="A1:P1"/>
    <mergeCell ref="B3:V3"/>
    <mergeCell ref="Q5:V5"/>
    <mergeCell ref="A6:N6"/>
    <mergeCell ref="O12:P12"/>
    <mergeCell ref="O9:P9"/>
    <mergeCell ref="O6:R6"/>
    <mergeCell ref="O7:P7"/>
    <mergeCell ref="O8:P8"/>
    <mergeCell ref="C9:N9"/>
    <mergeCell ref="B23:B24"/>
    <mergeCell ref="B25:B26"/>
    <mergeCell ref="E22:K22"/>
    <mergeCell ref="E23:K23"/>
    <mergeCell ref="C8:N8"/>
    <mergeCell ref="B10:B11"/>
    <mergeCell ref="B17:B18"/>
    <mergeCell ref="B19:B20"/>
    <mergeCell ref="D18:H18"/>
    <mergeCell ref="F19:F20"/>
    <mergeCell ref="Q17:Q18"/>
    <mergeCell ref="O10:O11"/>
    <mergeCell ref="P10:P11"/>
    <mergeCell ref="Q10:Q11"/>
    <mergeCell ref="O14:P14"/>
    <mergeCell ref="B21:B22"/>
    <mergeCell ref="O17:P18"/>
    <mergeCell ref="Q21:Q22"/>
    <mergeCell ref="O15:P15"/>
    <mergeCell ref="O16:P16"/>
    <mergeCell ref="O13:P13"/>
    <mergeCell ref="I10:I11"/>
    <mergeCell ref="C12:N12"/>
    <mergeCell ref="C19:E20"/>
    <mergeCell ref="C15:N15"/>
    <mergeCell ref="I17:I18"/>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V69"/>
  <sheetViews>
    <sheetView zoomScaleSheetLayoutView="100" workbookViewId="0" topLeftCell="A13">
      <selection activeCell="HZ34" sqref="HZ34"/>
    </sheetView>
  </sheetViews>
  <sheetFormatPr defaultColWidth="0.41015625" defaultRowHeight="18"/>
  <cols>
    <col min="1" max="1" width="3.58203125" style="0" customWidth="1"/>
    <col min="2" max="2" width="14.33203125" style="0" customWidth="1"/>
    <col min="3" max="3" width="0.078125" style="0" customWidth="1"/>
    <col min="4" max="20" width="0.50390625" style="0" customWidth="1"/>
    <col min="21" max="130" width="0.41015625" style="0" customWidth="1"/>
    <col min="131" max="131" width="0.6640625" style="0" customWidth="1"/>
  </cols>
  <sheetData>
    <row r="1" spans="1:256" ht="21" customHeight="1" thickBot="1">
      <c r="A1" s="785" t="s">
        <v>348</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454" t="s">
        <v>347</v>
      </c>
      <c r="FP1" s="454"/>
      <c r="FQ1" s="454"/>
      <c r="FR1" s="454"/>
      <c r="FS1" s="454"/>
      <c r="FT1" s="454"/>
      <c r="FU1" s="454"/>
      <c r="FV1" s="454"/>
      <c r="FW1" s="454"/>
      <c r="FX1" s="454"/>
      <c r="FY1" s="454"/>
      <c r="FZ1" s="454"/>
      <c r="GA1" s="454"/>
      <c r="GB1" s="454"/>
      <c r="GC1" s="454"/>
      <c r="GD1" s="454"/>
      <c r="GE1" s="454"/>
      <c r="GF1" s="454"/>
      <c r="GG1" s="454"/>
      <c r="GH1" s="454"/>
      <c r="GI1" s="454"/>
      <c r="GJ1" s="454"/>
      <c r="GK1" s="454"/>
      <c r="GL1" s="454"/>
      <c r="GM1" s="454"/>
      <c r="GN1" s="454"/>
      <c r="GO1" s="454"/>
      <c r="GP1" s="454"/>
      <c r="GQ1" s="454"/>
      <c r="GR1" s="454"/>
      <c r="GS1" s="194"/>
      <c r="GT1" s="194"/>
      <c r="GU1" s="194"/>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194"/>
      <c r="IB1" s="194"/>
      <c r="IC1" s="194"/>
      <c r="ID1" s="194"/>
      <c r="IE1" s="194"/>
      <c r="IF1" s="194"/>
      <c r="IG1" s="194"/>
      <c r="IH1" s="194"/>
      <c r="II1" s="194"/>
      <c r="IJ1" s="194"/>
      <c r="IK1" s="194"/>
      <c r="IL1" s="194"/>
      <c r="IM1" s="194"/>
      <c r="IN1" s="194"/>
      <c r="IO1" s="194"/>
      <c r="IP1" s="194"/>
      <c r="IQ1" s="194"/>
      <c r="IR1" s="194"/>
      <c r="IS1" s="194"/>
      <c r="IT1" s="194"/>
      <c r="IU1" s="52"/>
      <c r="IV1" s="52"/>
    </row>
    <row r="2" spans="1:256" s="1" customFormat="1" ht="30" customHeight="1">
      <c r="A2" s="802"/>
      <c r="B2" s="803"/>
      <c r="C2" s="651" t="s">
        <v>58</v>
      </c>
      <c r="D2" s="802"/>
      <c r="E2" s="802"/>
      <c r="F2" s="802"/>
      <c r="G2" s="802"/>
      <c r="H2" s="802"/>
      <c r="I2" s="802"/>
      <c r="J2" s="802"/>
      <c r="K2" s="802"/>
      <c r="L2" s="802"/>
      <c r="M2" s="802"/>
      <c r="N2" s="802"/>
      <c r="O2" s="802"/>
      <c r="P2" s="802"/>
      <c r="Q2" s="802"/>
      <c r="R2" s="802"/>
      <c r="S2" s="802"/>
      <c r="T2" s="663"/>
      <c r="U2" s="651" t="s">
        <v>112</v>
      </c>
      <c r="V2" s="802"/>
      <c r="W2" s="802"/>
      <c r="X2" s="802"/>
      <c r="Y2" s="802"/>
      <c r="Z2" s="802"/>
      <c r="AA2" s="802"/>
      <c r="AB2" s="802"/>
      <c r="AC2" s="802"/>
      <c r="AD2" s="802"/>
      <c r="AE2" s="802"/>
      <c r="AF2" s="802"/>
      <c r="AG2" s="802"/>
      <c r="AH2" s="802"/>
      <c r="AI2" s="802"/>
      <c r="AJ2" s="802"/>
      <c r="AK2" s="802"/>
      <c r="AL2" s="663"/>
      <c r="AM2" s="651" t="s">
        <v>230</v>
      </c>
      <c r="AN2" s="802"/>
      <c r="AO2" s="802"/>
      <c r="AP2" s="802"/>
      <c r="AQ2" s="802"/>
      <c r="AR2" s="802"/>
      <c r="AS2" s="802"/>
      <c r="AT2" s="802"/>
      <c r="AU2" s="802"/>
      <c r="AV2" s="802"/>
      <c r="AW2" s="802"/>
      <c r="AX2" s="802"/>
      <c r="AY2" s="802"/>
      <c r="AZ2" s="802"/>
      <c r="BA2" s="802"/>
      <c r="BB2" s="802"/>
      <c r="BC2" s="802"/>
      <c r="BD2" s="663"/>
      <c r="BE2" s="651" t="s">
        <v>113</v>
      </c>
      <c r="BF2" s="802"/>
      <c r="BG2" s="802"/>
      <c r="BH2" s="802"/>
      <c r="BI2" s="802"/>
      <c r="BJ2" s="802"/>
      <c r="BK2" s="802"/>
      <c r="BL2" s="802"/>
      <c r="BM2" s="802"/>
      <c r="BN2" s="802"/>
      <c r="BO2" s="802"/>
      <c r="BP2" s="802"/>
      <c r="BQ2" s="802"/>
      <c r="BR2" s="802"/>
      <c r="BS2" s="802"/>
      <c r="BT2" s="802"/>
      <c r="BU2" s="802"/>
      <c r="BV2" s="663"/>
      <c r="BW2" s="651" t="s">
        <v>114</v>
      </c>
      <c r="BX2" s="802"/>
      <c r="BY2" s="802"/>
      <c r="BZ2" s="802"/>
      <c r="CA2" s="802"/>
      <c r="CB2" s="802"/>
      <c r="CC2" s="802"/>
      <c r="CD2" s="802"/>
      <c r="CE2" s="802"/>
      <c r="CF2" s="802"/>
      <c r="CG2" s="802"/>
      <c r="CH2" s="802"/>
      <c r="CI2" s="802"/>
      <c r="CJ2" s="802"/>
      <c r="CK2" s="802"/>
      <c r="CL2" s="802"/>
      <c r="CM2" s="802"/>
      <c r="CN2" s="663"/>
      <c r="CO2" s="651" t="s">
        <v>115</v>
      </c>
      <c r="CP2" s="802"/>
      <c r="CQ2" s="802"/>
      <c r="CR2" s="802"/>
      <c r="CS2" s="802"/>
      <c r="CT2" s="802"/>
      <c r="CU2" s="802"/>
      <c r="CV2" s="802"/>
      <c r="CW2" s="802"/>
      <c r="CX2" s="802"/>
      <c r="CY2" s="802"/>
      <c r="CZ2" s="802"/>
      <c r="DA2" s="802"/>
      <c r="DB2" s="802"/>
      <c r="DC2" s="802"/>
      <c r="DD2" s="802"/>
      <c r="DE2" s="802"/>
      <c r="DF2" s="663"/>
      <c r="DG2" s="651" t="s">
        <v>229</v>
      </c>
      <c r="DH2" s="802"/>
      <c r="DI2" s="802"/>
      <c r="DJ2" s="802"/>
      <c r="DK2" s="802"/>
      <c r="DL2" s="802"/>
      <c r="DM2" s="802"/>
      <c r="DN2" s="802"/>
      <c r="DO2" s="802"/>
      <c r="DP2" s="802"/>
      <c r="DQ2" s="802"/>
      <c r="DR2" s="802"/>
      <c r="DS2" s="802"/>
      <c r="DT2" s="802"/>
      <c r="DU2" s="802"/>
      <c r="DV2" s="802"/>
      <c r="DW2" s="802"/>
      <c r="DX2" s="663"/>
      <c r="DY2" s="651" t="s">
        <v>116</v>
      </c>
      <c r="DZ2" s="802"/>
      <c r="EA2" s="802"/>
      <c r="EB2" s="802"/>
      <c r="EC2" s="802"/>
      <c r="ED2" s="802"/>
      <c r="EE2" s="802"/>
      <c r="EF2" s="802"/>
      <c r="EG2" s="802"/>
      <c r="EH2" s="802"/>
      <c r="EI2" s="802"/>
      <c r="EJ2" s="802"/>
      <c r="EK2" s="802"/>
      <c r="EL2" s="802"/>
      <c r="EM2" s="802"/>
      <c r="EN2" s="802"/>
      <c r="EO2" s="802"/>
      <c r="EP2" s="663"/>
      <c r="EQ2" s="591" t="s">
        <v>117</v>
      </c>
      <c r="ER2" s="802"/>
      <c r="ES2" s="802"/>
      <c r="ET2" s="802"/>
      <c r="EU2" s="802"/>
      <c r="EV2" s="802"/>
      <c r="EW2" s="802"/>
      <c r="EX2" s="802"/>
      <c r="EY2" s="802"/>
      <c r="EZ2" s="802"/>
      <c r="FA2" s="802"/>
      <c r="FB2" s="802"/>
      <c r="FC2" s="802"/>
      <c r="FD2" s="802"/>
      <c r="FE2" s="802"/>
      <c r="FF2" s="802"/>
      <c r="FG2" s="802"/>
      <c r="FH2" s="663"/>
      <c r="FI2" s="651" t="s">
        <v>118</v>
      </c>
      <c r="FJ2" s="802"/>
      <c r="FK2" s="802"/>
      <c r="FL2" s="802"/>
      <c r="FM2" s="802"/>
      <c r="FN2" s="802"/>
      <c r="FO2" s="802"/>
      <c r="FP2" s="802"/>
      <c r="FQ2" s="802"/>
      <c r="FR2" s="802"/>
      <c r="FS2" s="802"/>
      <c r="FT2" s="802"/>
      <c r="FU2" s="802"/>
      <c r="FV2" s="802"/>
      <c r="FW2" s="802"/>
      <c r="FX2" s="802"/>
      <c r="FY2" s="802"/>
      <c r="FZ2" s="663"/>
      <c r="GA2" s="591" t="s">
        <v>228</v>
      </c>
      <c r="GB2" s="802"/>
      <c r="GC2" s="802"/>
      <c r="GD2" s="802"/>
      <c r="GE2" s="802"/>
      <c r="GF2" s="802"/>
      <c r="GG2" s="802"/>
      <c r="GH2" s="802"/>
      <c r="GI2" s="802"/>
      <c r="GJ2" s="802"/>
      <c r="GK2" s="802"/>
      <c r="GL2" s="802"/>
      <c r="GM2" s="802"/>
      <c r="GN2" s="802"/>
      <c r="GO2" s="802"/>
      <c r="GP2" s="802"/>
      <c r="GQ2" s="802"/>
      <c r="GR2" s="802"/>
      <c r="GS2" s="194"/>
      <c r="GT2" s="193"/>
      <c r="GU2" s="193"/>
      <c r="GV2" s="193"/>
      <c r="GW2" s="193"/>
      <c r="GX2" s="193"/>
      <c r="GY2" s="193"/>
      <c r="GZ2" s="193"/>
      <c r="HA2" s="193"/>
      <c r="HB2" s="193"/>
      <c r="HC2" s="193"/>
      <c r="HD2" s="193"/>
      <c r="HE2" s="193"/>
      <c r="HF2" s="193"/>
      <c r="HG2" s="193"/>
      <c r="HH2" s="193"/>
      <c r="HI2" s="193"/>
      <c r="HJ2" s="193"/>
      <c r="HK2" s="193"/>
      <c r="HL2" s="193"/>
      <c r="HM2" s="193"/>
      <c r="HN2" s="193"/>
      <c r="HO2" s="193"/>
      <c r="HP2" s="193"/>
      <c r="HQ2" s="193"/>
      <c r="HR2" s="193"/>
      <c r="HS2" s="193"/>
      <c r="HT2" s="193"/>
      <c r="HU2" s="193"/>
      <c r="HV2" s="193"/>
      <c r="HW2" s="193"/>
      <c r="HX2" s="193"/>
      <c r="HY2" s="193"/>
      <c r="HZ2" s="193"/>
      <c r="IA2" s="193"/>
      <c r="IB2" s="193"/>
      <c r="IC2" s="269"/>
      <c r="ID2" s="269"/>
      <c r="IE2" s="269"/>
      <c r="IF2" s="269"/>
      <c r="IG2" s="269"/>
      <c r="IH2" s="269"/>
      <c r="II2" s="269"/>
      <c r="IJ2" s="269"/>
      <c r="IK2" s="269"/>
      <c r="IL2" s="269"/>
      <c r="IM2" s="269"/>
      <c r="IN2" s="269"/>
      <c r="IO2" s="269"/>
      <c r="IP2" s="269"/>
      <c r="IQ2" s="269"/>
      <c r="IR2" s="269"/>
      <c r="IS2" s="269"/>
      <c r="IT2" s="269"/>
      <c r="IU2" s="93"/>
      <c r="IV2" s="93"/>
    </row>
    <row r="3" spans="1:256" ht="17.25" customHeight="1">
      <c r="A3" s="828" t="s">
        <v>1</v>
      </c>
      <c r="B3" s="207" t="s">
        <v>6</v>
      </c>
      <c r="C3" s="770">
        <f>SUM(U3:IB3)</f>
        <v>64923</v>
      </c>
      <c r="D3" s="771"/>
      <c r="E3" s="771"/>
      <c r="F3" s="771"/>
      <c r="G3" s="771"/>
      <c r="H3" s="771"/>
      <c r="I3" s="771"/>
      <c r="J3" s="771"/>
      <c r="K3" s="771"/>
      <c r="L3" s="771"/>
      <c r="M3" s="771"/>
      <c r="N3" s="771"/>
      <c r="O3" s="771"/>
      <c r="P3" s="771"/>
      <c r="Q3" s="771"/>
      <c r="R3" s="771"/>
      <c r="S3" s="771"/>
      <c r="T3" s="771"/>
      <c r="U3" s="771">
        <v>14004</v>
      </c>
      <c r="V3" s="771"/>
      <c r="W3" s="771"/>
      <c r="X3" s="771"/>
      <c r="Y3" s="771"/>
      <c r="Z3" s="771"/>
      <c r="AA3" s="771"/>
      <c r="AB3" s="771"/>
      <c r="AC3" s="771"/>
      <c r="AD3" s="771"/>
      <c r="AE3" s="771"/>
      <c r="AF3" s="771"/>
      <c r="AG3" s="771"/>
      <c r="AH3" s="771"/>
      <c r="AI3" s="771"/>
      <c r="AJ3" s="771"/>
      <c r="AK3" s="771"/>
      <c r="AL3" s="771"/>
      <c r="AM3" s="771">
        <v>1554</v>
      </c>
      <c r="AN3" s="771"/>
      <c r="AO3" s="771"/>
      <c r="AP3" s="771"/>
      <c r="AQ3" s="771"/>
      <c r="AR3" s="771"/>
      <c r="AS3" s="771"/>
      <c r="AT3" s="771"/>
      <c r="AU3" s="771"/>
      <c r="AV3" s="771"/>
      <c r="AW3" s="771"/>
      <c r="AX3" s="771"/>
      <c r="AY3" s="771"/>
      <c r="AZ3" s="771"/>
      <c r="BA3" s="771"/>
      <c r="BB3" s="771"/>
      <c r="BC3" s="771"/>
      <c r="BD3" s="771"/>
      <c r="BE3" s="771">
        <v>7112</v>
      </c>
      <c r="BF3" s="771"/>
      <c r="BG3" s="771"/>
      <c r="BH3" s="771"/>
      <c r="BI3" s="771"/>
      <c r="BJ3" s="771"/>
      <c r="BK3" s="771"/>
      <c r="BL3" s="771"/>
      <c r="BM3" s="771"/>
      <c r="BN3" s="771"/>
      <c r="BO3" s="771"/>
      <c r="BP3" s="771"/>
      <c r="BQ3" s="771"/>
      <c r="BR3" s="771"/>
      <c r="BS3" s="771"/>
      <c r="BT3" s="771"/>
      <c r="BU3" s="771"/>
      <c r="BV3" s="771"/>
      <c r="BW3" s="838">
        <v>3589</v>
      </c>
      <c r="BX3" s="838"/>
      <c r="BY3" s="838"/>
      <c r="BZ3" s="838"/>
      <c r="CA3" s="838"/>
      <c r="CB3" s="838"/>
      <c r="CC3" s="838"/>
      <c r="CD3" s="838"/>
      <c r="CE3" s="838"/>
      <c r="CF3" s="838"/>
      <c r="CG3" s="838"/>
      <c r="CH3" s="838"/>
      <c r="CI3" s="838"/>
      <c r="CJ3" s="838"/>
      <c r="CK3" s="838"/>
      <c r="CL3" s="838"/>
      <c r="CM3" s="838"/>
      <c r="CN3" s="838"/>
      <c r="CO3" s="771">
        <v>13080</v>
      </c>
      <c r="CP3" s="771"/>
      <c r="CQ3" s="771"/>
      <c r="CR3" s="771"/>
      <c r="CS3" s="771"/>
      <c r="CT3" s="771"/>
      <c r="CU3" s="771"/>
      <c r="CV3" s="771"/>
      <c r="CW3" s="771"/>
      <c r="CX3" s="771"/>
      <c r="CY3" s="771"/>
      <c r="CZ3" s="771"/>
      <c r="DA3" s="771"/>
      <c r="DB3" s="771"/>
      <c r="DC3" s="771"/>
      <c r="DD3" s="771"/>
      <c r="DE3" s="771"/>
      <c r="DF3" s="771"/>
      <c r="DG3" s="771">
        <v>2760</v>
      </c>
      <c r="DH3" s="771"/>
      <c r="DI3" s="771"/>
      <c r="DJ3" s="771"/>
      <c r="DK3" s="771"/>
      <c r="DL3" s="771"/>
      <c r="DM3" s="771"/>
      <c r="DN3" s="771"/>
      <c r="DO3" s="771"/>
      <c r="DP3" s="771"/>
      <c r="DQ3" s="771"/>
      <c r="DR3" s="771"/>
      <c r="DS3" s="771"/>
      <c r="DT3" s="771"/>
      <c r="DU3" s="771"/>
      <c r="DV3" s="771"/>
      <c r="DW3" s="771"/>
      <c r="DX3" s="771"/>
      <c r="DY3" s="771">
        <v>16648</v>
      </c>
      <c r="DZ3" s="771"/>
      <c r="EA3" s="771"/>
      <c r="EB3" s="771"/>
      <c r="EC3" s="771"/>
      <c r="ED3" s="771"/>
      <c r="EE3" s="771"/>
      <c r="EF3" s="771"/>
      <c r="EG3" s="771"/>
      <c r="EH3" s="771"/>
      <c r="EI3" s="771"/>
      <c r="EJ3" s="771"/>
      <c r="EK3" s="771"/>
      <c r="EL3" s="771"/>
      <c r="EM3" s="771"/>
      <c r="EN3" s="771"/>
      <c r="EO3" s="771"/>
      <c r="EP3" s="771"/>
      <c r="EQ3" s="771">
        <v>5229</v>
      </c>
      <c r="ER3" s="771"/>
      <c r="ES3" s="771"/>
      <c r="ET3" s="771"/>
      <c r="EU3" s="771"/>
      <c r="EV3" s="771"/>
      <c r="EW3" s="771"/>
      <c r="EX3" s="771"/>
      <c r="EY3" s="771"/>
      <c r="EZ3" s="771"/>
      <c r="FA3" s="771"/>
      <c r="FB3" s="771"/>
      <c r="FC3" s="771"/>
      <c r="FD3" s="771"/>
      <c r="FE3" s="771"/>
      <c r="FF3" s="771"/>
      <c r="FG3" s="771"/>
      <c r="FH3" s="771"/>
      <c r="FI3" s="771">
        <v>388</v>
      </c>
      <c r="FJ3" s="771"/>
      <c r="FK3" s="771"/>
      <c r="FL3" s="771"/>
      <c r="FM3" s="771"/>
      <c r="FN3" s="771"/>
      <c r="FO3" s="771"/>
      <c r="FP3" s="771"/>
      <c r="FQ3" s="771"/>
      <c r="FR3" s="771"/>
      <c r="FS3" s="771"/>
      <c r="FT3" s="771"/>
      <c r="FU3" s="771"/>
      <c r="FV3" s="771"/>
      <c r="FW3" s="771"/>
      <c r="FX3" s="771"/>
      <c r="FY3" s="771"/>
      <c r="FZ3" s="771"/>
      <c r="GA3" s="771">
        <v>559</v>
      </c>
      <c r="GB3" s="771"/>
      <c r="GC3" s="771"/>
      <c r="GD3" s="771"/>
      <c r="GE3" s="771"/>
      <c r="GF3" s="771"/>
      <c r="GG3" s="771"/>
      <c r="GH3" s="771"/>
      <c r="GI3" s="771"/>
      <c r="GJ3" s="771"/>
      <c r="GK3" s="771"/>
      <c r="GL3" s="771"/>
      <c r="GM3" s="771"/>
      <c r="GN3" s="771"/>
      <c r="GO3" s="771"/>
      <c r="GP3" s="771"/>
      <c r="GQ3" s="771"/>
      <c r="GR3" s="771"/>
      <c r="GS3" s="414"/>
      <c r="GT3" s="414"/>
      <c r="GU3" s="414"/>
      <c r="GV3" s="414"/>
      <c r="GW3" s="414"/>
      <c r="GX3" s="414"/>
      <c r="GY3" s="414"/>
      <c r="GZ3" s="414"/>
      <c r="HA3" s="414"/>
      <c r="HB3" s="414"/>
      <c r="HC3" s="414"/>
      <c r="HD3" s="414"/>
      <c r="HE3" s="414"/>
      <c r="HF3" s="414"/>
      <c r="HG3" s="414"/>
      <c r="HH3" s="414"/>
      <c r="HI3" s="414"/>
      <c r="HJ3" s="414"/>
      <c r="HK3" s="414"/>
      <c r="HL3" s="414"/>
      <c r="HM3" s="414"/>
      <c r="HN3" s="414"/>
      <c r="HO3" s="414"/>
      <c r="HP3" s="414"/>
      <c r="HQ3" s="414"/>
      <c r="HR3" s="414"/>
      <c r="HS3" s="414"/>
      <c r="HT3" s="414"/>
      <c r="HU3" s="414"/>
      <c r="HV3" s="420" t="s">
        <v>346</v>
      </c>
      <c r="HW3" s="420"/>
      <c r="HX3" s="420"/>
      <c r="HY3" s="420"/>
      <c r="HZ3" s="420"/>
      <c r="IA3" s="420"/>
      <c r="IB3" s="420"/>
      <c r="IC3" s="420"/>
      <c r="ID3" s="420"/>
      <c r="IE3" s="420"/>
      <c r="IF3" s="420"/>
      <c r="IG3" s="420"/>
      <c r="IH3" s="420"/>
      <c r="II3" s="420"/>
      <c r="IJ3" s="420"/>
      <c r="IK3" s="420"/>
      <c r="IL3" s="420"/>
      <c r="IM3" s="420"/>
      <c r="IN3" s="420"/>
      <c r="IO3" s="420"/>
      <c r="IP3" s="420"/>
      <c r="IQ3" s="420"/>
      <c r="IR3" s="420"/>
      <c r="IS3" s="420"/>
      <c r="IT3" s="420"/>
      <c r="IU3" s="420"/>
      <c r="IV3" s="420"/>
    </row>
    <row r="4" spans="1:256" ht="17.25" customHeight="1">
      <c r="A4" s="829"/>
      <c r="B4" s="207" t="s">
        <v>5</v>
      </c>
      <c r="C4" s="835">
        <f>SUM(U4:IB4)</f>
        <v>4491</v>
      </c>
      <c r="D4" s="836"/>
      <c r="E4" s="836"/>
      <c r="F4" s="836"/>
      <c r="G4" s="836"/>
      <c r="H4" s="836"/>
      <c r="I4" s="836"/>
      <c r="J4" s="836"/>
      <c r="K4" s="836"/>
      <c r="L4" s="836"/>
      <c r="M4" s="836"/>
      <c r="N4" s="836"/>
      <c r="O4" s="836"/>
      <c r="P4" s="836"/>
      <c r="Q4" s="836"/>
      <c r="R4" s="836"/>
      <c r="S4" s="836"/>
      <c r="T4" s="836"/>
      <c r="U4" s="836">
        <v>1086</v>
      </c>
      <c r="V4" s="836"/>
      <c r="W4" s="836"/>
      <c r="X4" s="836"/>
      <c r="Y4" s="836"/>
      <c r="Z4" s="836"/>
      <c r="AA4" s="836"/>
      <c r="AB4" s="836"/>
      <c r="AC4" s="836"/>
      <c r="AD4" s="836"/>
      <c r="AE4" s="836"/>
      <c r="AF4" s="836"/>
      <c r="AG4" s="836"/>
      <c r="AH4" s="836"/>
      <c r="AI4" s="836"/>
      <c r="AJ4" s="836"/>
      <c r="AK4" s="836"/>
      <c r="AL4" s="836"/>
      <c r="AM4" s="836">
        <v>60</v>
      </c>
      <c r="AN4" s="836"/>
      <c r="AO4" s="836"/>
      <c r="AP4" s="836"/>
      <c r="AQ4" s="836"/>
      <c r="AR4" s="836"/>
      <c r="AS4" s="836"/>
      <c r="AT4" s="836"/>
      <c r="AU4" s="836"/>
      <c r="AV4" s="836"/>
      <c r="AW4" s="836"/>
      <c r="AX4" s="836"/>
      <c r="AY4" s="836"/>
      <c r="AZ4" s="836"/>
      <c r="BA4" s="836"/>
      <c r="BB4" s="836"/>
      <c r="BC4" s="836"/>
      <c r="BD4" s="836"/>
      <c r="BE4" s="836">
        <v>510</v>
      </c>
      <c r="BF4" s="836"/>
      <c r="BG4" s="836"/>
      <c r="BH4" s="836"/>
      <c r="BI4" s="836"/>
      <c r="BJ4" s="836"/>
      <c r="BK4" s="836"/>
      <c r="BL4" s="836"/>
      <c r="BM4" s="836"/>
      <c r="BN4" s="836"/>
      <c r="BO4" s="836"/>
      <c r="BP4" s="836"/>
      <c r="BQ4" s="836"/>
      <c r="BR4" s="836"/>
      <c r="BS4" s="836"/>
      <c r="BT4" s="836"/>
      <c r="BU4" s="836"/>
      <c r="BV4" s="836"/>
      <c r="BW4" s="839">
        <v>389</v>
      </c>
      <c r="BX4" s="839"/>
      <c r="BY4" s="839"/>
      <c r="BZ4" s="839"/>
      <c r="CA4" s="839"/>
      <c r="CB4" s="839"/>
      <c r="CC4" s="839"/>
      <c r="CD4" s="839"/>
      <c r="CE4" s="839"/>
      <c r="CF4" s="839"/>
      <c r="CG4" s="839"/>
      <c r="CH4" s="839"/>
      <c r="CI4" s="839"/>
      <c r="CJ4" s="839"/>
      <c r="CK4" s="839"/>
      <c r="CL4" s="839"/>
      <c r="CM4" s="839"/>
      <c r="CN4" s="839"/>
      <c r="CO4" s="836">
        <v>782</v>
      </c>
      <c r="CP4" s="836"/>
      <c r="CQ4" s="836"/>
      <c r="CR4" s="836"/>
      <c r="CS4" s="836"/>
      <c r="CT4" s="836"/>
      <c r="CU4" s="836"/>
      <c r="CV4" s="836"/>
      <c r="CW4" s="836"/>
      <c r="CX4" s="836"/>
      <c r="CY4" s="836"/>
      <c r="CZ4" s="836"/>
      <c r="DA4" s="836"/>
      <c r="DB4" s="836"/>
      <c r="DC4" s="836"/>
      <c r="DD4" s="836"/>
      <c r="DE4" s="836"/>
      <c r="DF4" s="836"/>
      <c r="DG4" s="836">
        <v>272</v>
      </c>
      <c r="DH4" s="836"/>
      <c r="DI4" s="836"/>
      <c r="DJ4" s="836"/>
      <c r="DK4" s="836"/>
      <c r="DL4" s="836"/>
      <c r="DM4" s="836"/>
      <c r="DN4" s="836"/>
      <c r="DO4" s="836"/>
      <c r="DP4" s="836"/>
      <c r="DQ4" s="836"/>
      <c r="DR4" s="836"/>
      <c r="DS4" s="836"/>
      <c r="DT4" s="836"/>
      <c r="DU4" s="836"/>
      <c r="DV4" s="836"/>
      <c r="DW4" s="836"/>
      <c r="DX4" s="836"/>
      <c r="DY4" s="836">
        <v>800</v>
      </c>
      <c r="DZ4" s="836"/>
      <c r="EA4" s="836"/>
      <c r="EB4" s="836"/>
      <c r="EC4" s="836"/>
      <c r="ED4" s="836"/>
      <c r="EE4" s="836"/>
      <c r="EF4" s="836"/>
      <c r="EG4" s="836"/>
      <c r="EH4" s="836"/>
      <c r="EI4" s="836"/>
      <c r="EJ4" s="836"/>
      <c r="EK4" s="836"/>
      <c r="EL4" s="836"/>
      <c r="EM4" s="836"/>
      <c r="EN4" s="836"/>
      <c r="EO4" s="836"/>
      <c r="EP4" s="836"/>
      <c r="EQ4" s="836">
        <v>260</v>
      </c>
      <c r="ER4" s="836"/>
      <c r="ES4" s="836"/>
      <c r="ET4" s="836"/>
      <c r="EU4" s="836"/>
      <c r="EV4" s="836"/>
      <c r="EW4" s="836"/>
      <c r="EX4" s="836"/>
      <c r="EY4" s="836"/>
      <c r="EZ4" s="836"/>
      <c r="FA4" s="836"/>
      <c r="FB4" s="836"/>
      <c r="FC4" s="836"/>
      <c r="FD4" s="836"/>
      <c r="FE4" s="836"/>
      <c r="FF4" s="836"/>
      <c r="FG4" s="836"/>
      <c r="FH4" s="836"/>
      <c r="FI4" s="836">
        <v>140</v>
      </c>
      <c r="FJ4" s="836"/>
      <c r="FK4" s="836"/>
      <c r="FL4" s="836"/>
      <c r="FM4" s="836"/>
      <c r="FN4" s="836"/>
      <c r="FO4" s="836"/>
      <c r="FP4" s="836"/>
      <c r="FQ4" s="836"/>
      <c r="FR4" s="836"/>
      <c r="FS4" s="836"/>
      <c r="FT4" s="836"/>
      <c r="FU4" s="836"/>
      <c r="FV4" s="836"/>
      <c r="FW4" s="836"/>
      <c r="FX4" s="836"/>
      <c r="FY4" s="836"/>
      <c r="FZ4" s="836"/>
      <c r="GA4" s="761">
        <v>192</v>
      </c>
      <c r="GB4" s="761"/>
      <c r="GC4" s="761"/>
      <c r="GD4" s="761"/>
      <c r="GE4" s="761"/>
      <c r="GF4" s="761"/>
      <c r="GG4" s="761"/>
      <c r="GH4" s="761"/>
      <c r="GI4" s="761"/>
      <c r="GJ4" s="761"/>
      <c r="GK4" s="761"/>
      <c r="GL4" s="761"/>
      <c r="GM4" s="761"/>
      <c r="GN4" s="761"/>
      <c r="GO4" s="761"/>
      <c r="GP4" s="761"/>
      <c r="GQ4" s="761"/>
      <c r="GR4" s="761"/>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194"/>
      <c r="ID4" s="194"/>
      <c r="IE4" s="194"/>
      <c r="IF4" s="194"/>
      <c r="IG4" s="194"/>
      <c r="IH4" s="194"/>
      <c r="II4" s="194"/>
      <c r="IJ4" s="194"/>
      <c r="IK4" s="194"/>
      <c r="IL4" s="194"/>
      <c r="IM4" s="194"/>
      <c r="IN4" s="194"/>
      <c r="IO4" s="194"/>
      <c r="IP4" s="194"/>
      <c r="IQ4" s="194"/>
      <c r="IR4" s="194"/>
      <c r="IS4" s="194"/>
      <c r="IT4" s="194"/>
      <c r="IU4" s="52"/>
      <c r="IV4" s="52"/>
    </row>
    <row r="5" spans="1:256" ht="17.25" customHeight="1">
      <c r="A5" s="830"/>
      <c r="B5" s="209" t="s">
        <v>345</v>
      </c>
      <c r="C5" s="837">
        <f>+C3/365</f>
        <v>177.87123287671233</v>
      </c>
      <c r="D5" s="768"/>
      <c r="E5" s="768"/>
      <c r="F5" s="768"/>
      <c r="G5" s="768"/>
      <c r="H5" s="768"/>
      <c r="I5" s="768"/>
      <c r="J5" s="768"/>
      <c r="K5" s="768"/>
      <c r="L5" s="768"/>
      <c r="M5" s="768"/>
      <c r="N5" s="768"/>
      <c r="O5" s="768"/>
      <c r="P5" s="768"/>
      <c r="Q5" s="768"/>
      <c r="R5" s="768"/>
      <c r="S5" s="768"/>
      <c r="T5" s="768"/>
      <c r="U5" s="768">
        <f>+U3/365</f>
        <v>38.367123287671234</v>
      </c>
      <c r="V5" s="768"/>
      <c r="W5" s="768"/>
      <c r="X5" s="768"/>
      <c r="Y5" s="768"/>
      <c r="Z5" s="768"/>
      <c r="AA5" s="768"/>
      <c r="AB5" s="768"/>
      <c r="AC5" s="768"/>
      <c r="AD5" s="768"/>
      <c r="AE5" s="768"/>
      <c r="AF5" s="768"/>
      <c r="AG5" s="768"/>
      <c r="AH5" s="768"/>
      <c r="AI5" s="768"/>
      <c r="AJ5" s="768"/>
      <c r="AK5" s="768"/>
      <c r="AL5" s="768"/>
      <c r="AM5" s="768">
        <f>+AM3/365</f>
        <v>4.257534246575342</v>
      </c>
      <c r="AN5" s="768"/>
      <c r="AO5" s="768"/>
      <c r="AP5" s="768"/>
      <c r="AQ5" s="768"/>
      <c r="AR5" s="768"/>
      <c r="AS5" s="768"/>
      <c r="AT5" s="768"/>
      <c r="AU5" s="768"/>
      <c r="AV5" s="768"/>
      <c r="AW5" s="768"/>
      <c r="AX5" s="768"/>
      <c r="AY5" s="768"/>
      <c r="AZ5" s="768"/>
      <c r="BA5" s="768"/>
      <c r="BB5" s="768"/>
      <c r="BC5" s="768"/>
      <c r="BD5" s="768"/>
      <c r="BE5" s="768">
        <f>+BE3/365</f>
        <v>19.484931506849314</v>
      </c>
      <c r="BF5" s="768"/>
      <c r="BG5" s="768"/>
      <c r="BH5" s="768"/>
      <c r="BI5" s="768"/>
      <c r="BJ5" s="768"/>
      <c r="BK5" s="768"/>
      <c r="BL5" s="768"/>
      <c r="BM5" s="768"/>
      <c r="BN5" s="768"/>
      <c r="BO5" s="768"/>
      <c r="BP5" s="768"/>
      <c r="BQ5" s="768"/>
      <c r="BR5" s="768"/>
      <c r="BS5" s="768"/>
      <c r="BT5" s="768"/>
      <c r="BU5" s="768"/>
      <c r="BV5" s="768"/>
      <c r="BW5" s="834">
        <f>+BW3/365</f>
        <v>9.832876712328767</v>
      </c>
      <c r="BX5" s="834"/>
      <c r="BY5" s="834"/>
      <c r="BZ5" s="834"/>
      <c r="CA5" s="834"/>
      <c r="CB5" s="834"/>
      <c r="CC5" s="834"/>
      <c r="CD5" s="834"/>
      <c r="CE5" s="834"/>
      <c r="CF5" s="834"/>
      <c r="CG5" s="834"/>
      <c r="CH5" s="834"/>
      <c r="CI5" s="834"/>
      <c r="CJ5" s="834"/>
      <c r="CK5" s="834"/>
      <c r="CL5" s="834"/>
      <c r="CM5" s="834"/>
      <c r="CN5" s="834"/>
      <c r="CO5" s="768">
        <f>+CO3/365</f>
        <v>35.83561643835616</v>
      </c>
      <c r="CP5" s="768"/>
      <c r="CQ5" s="768"/>
      <c r="CR5" s="768"/>
      <c r="CS5" s="768"/>
      <c r="CT5" s="768"/>
      <c r="CU5" s="768"/>
      <c r="CV5" s="768"/>
      <c r="CW5" s="768"/>
      <c r="CX5" s="768"/>
      <c r="CY5" s="768"/>
      <c r="CZ5" s="768"/>
      <c r="DA5" s="768"/>
      <c r="DB5" s="768"/>
      <c r="DC5" s="768"/>
      <c r="DD5" s="768"/>
      <c r="DE5" s="768"/>
      <c r="DF5" s="768"/>
      <c r="DG5" s="768">
        <f>+DG3/365</f>
        <v>7.561643835616438</v>
      </c>
      <c r="DH5" s="768"/>
      <c r="DI5" s="768"/>
      <c r="DJ5" s="768"/>
      <c r="DK5" s="768"/>
      <c r="DL5" s="768"/>
      <c r="DM5" s="768"/>
      <c r="DN5" s="768"/>
      <c r="DO5" s="768"/>
      <c r="DP5" s="768"/>
      <c r="DQ5" s="768"/>
      <c r="DR5" s="768"/>
      <c r="DS5" s="768"/>
      <c r="DT5" s="768"/>
      <c r="DU5" s="768"/>
      <c r="DV5" s="768"/>
      <c r="DW5" s="768"/>
      <c r="DX5" s="768"/>
      <c r="DY5" s="768">
        <f>+DY3/365</f>
        <v>45.61095890410959</v>
      </c>
      <c r="DZ5" s="768"/>
      <c r="EA5" s="768"/>
      <c r="EB5" s="768"/>
      <c r="EC5" s="768"/>
      <c r="ED5" s="768"/>
      <c r="EE5" s="768"/>
      <c r="EF5" s="768"/>
      <c r="EG5" s="768"/>
      <c r="EH5" s="768"/>
      <c r="EI5" s="768"/>
      <c r="EJ5" s="768"/>
      <c r="EK5" s="768"/>
      <c r="EL5" s="768"/>
      <c r="EM5" s="768"/>
      <c r="EN5" s="768"/>
      <c r="EO5" s="768"/>
      <c r="EP5" s="768"/>
      <c r="EQ5" s="768">
        <f>+EQ3/365</f>
        <v>14.326027397260274</v>
      </c>
      <c r="ER5" s="768"/>
      <c r="ES5" s="768"/>
      <c r="ET5" s="768"/>
      <c r="EU5" s="768"/>
      <c r="EV5" s="768"/>
      <c r="EW5" s="768"/>
      <c r="EX5" s="768"/>
      <c r="EY5" s="768"/>
      <c r="EZ5" s="768"/>
      <c r="FA5" s="768"/>
      <c r="FB5" s="768"/>
      <c r="FC5" s="768"/>
      <c r="FD5" s="768"/>
      <c r="FE5" s="768"/>
      <c r="FF5" s="768"/>
      <c r="FG5" s="768"/>
      <c r="FH5" s="768"/>
      <c r="FI5" s="768">
        <f>+FI3/365</f>
        <v>1.063013698630137</v>
      </c>
      <c r="FJ5" s="768"/>
      <c r="FK5" s="768"/>
      <c r="FL5" s="768"/>
      <c r="FM5" s="768"/>
      <c r="FN5" s="768"/>
      <c r="FO5" s="768"/>
      <c r="FP5" s="768"/>
      <c r="FQ5" s="768"/>
      <c r="FR5" s="768"/>
      <c r="FS5" s="768"/>
      <c r="FT5" s="768"/>
      <c r="FU5" s="768"/>
      <c r="FV5" s="768"/>
      <c r="FW5" s="768"/>
      <c r="FX5" s="768"/>
      <c r="FY5" s="768"/>
      <c r="FZ5" s="768"/>
      <c r="GA5" s="768">
        <f>+GA3/365</f>
        <v>1.5315068493150685</v>
      </c>
      <c r="GB5" s="768"/>
      <c r="GC5" s="768"/>
      <c r="GD5" s="768"/>
      <c r="GE5" s="768"/>
      <c r="GF5" s="768"/>
      <c r="GG5" s="768"/>
      <c r="GH5" s="768"/>
      <c r="GI5" s="768"/>
      <c r="GJ5" s="768"/>
      <c r="GK5" s="768"/>
      <c r="GL5" s="768"/>
      <c r="GM5" s="768"/>
      <c r="GN5" s="768"/>
      <c r="GO5" s="768"/>
      <c r="GP5" s="768"/>
      <c r="GQ5" s="768"/>
      <c r="GR5" s="768"/>
      <c r="GS5" s="414"/>
      <c r="GT5" s="414"/>
      <c r="GU5" s="414"/>
      <c r="GV5" s="414"/>
      <c r="GW5" s="414"/>
      <c r="GX5" s="414"/>
      <c r="GY5" s="414"/>
      <c r="GZ5" s="414"/>
      <c r="HA5" s="414"/>
      <c r="HB5" s="414"/>
      <c r="HC5" s="414"/>
      <c r="HD5" s="414"/>
      <c r="HE5" s="414"/>
      <c r="HF5" s="414"/>
      <c r="HG5" s="414"/>
      <c r="HH5" s="414"/>
      <c r="HI5" s="414"/>
      <c r="HJ5" s="414"/>
      <c r="HK5" s="414"/>
      <c r="HL5" s="414"/>
      <c r="HM5" s="414"/>
      <c r="HN5" s="414"/>
      <c r="HO5" s="414"/>
      <c r="HP5" s="414"/>
      <c r="HQ5" s="414"/>
      <c r="HR5" s="414"/>
      <c r="HS5" s="414"/>
      <c r="HT5" s="414"/>
      <c r="HU5" s="414"/>
      <c r="HV5" s="414"/>
      <c r="HW5" s="414"/>
      <c r="HX5" s="414"/>
      <c r="HY5" s="414"/>
      <c r="HZ5" s="414"/>
      <c r="IA5" s="414"/>
      <c r="IB5" s="414"/>
      <c r="IC5" s="194"/>
      <c r="ID5" s="194"/>
      <c r="IE5" s="194"/>
      <c r="IF5" s="194"/>
      <c r="IG5" s="194"/>
      <c r="IH5" s="194"/>
      <c r="II5" s="194"/>
      <c r="IJ5" s="194"/>
      <c r="IK5" s="194"/>
      <c r="IL5" s="194"/>
      <c r="IM5" s="194"/>
      <c r="IN5" s="194"/>
      <c r="IO5" s="194"/>
      <c r="IP5" s="194"/>
      <c r="IQ5" s="194"/>
      <c r="IR5" s="194"/>
      <c r="IS5" s="194"/>
      <c r="IT5" s="194"/>
      <c r="IU5" s="52"/>
      <c r="IV5" s="52"/>
    </row>
    <row r="6" spans="1:256" ht="17.25" customHeight="1">
      <c r="A6" s="828" t="s">
        <v>0</v>
      </c>
      <c r="B6" s="207" t="s">
        <v>6</v>
      </c>
      <c r="C6" s="767">
        <f>SUM(U6:IB6)</f>
        <v>59487</v>
      </c>
      <c r="D6" s="761"/>
      <c r="E6" s="761"/>
      <c r="F6" s="761"/>
      <c r="G6" s="761"/>
      <c r="H6" s="761"/>
      <c r="I6" s="761"/>
      <c r="J6" s="761"/>
      <c r="K6" s="761"/>
      <c r="L6" s="761"/>
      <c r="M6" s="761"/>
      <c r="N6" s="761"/>
      <c r="O6" s="761"/>
      <c r="P6" s="761"/>
      <c r="Q6" s="761"/>
      <c r="R6" s="761"/>
      <c r="S6" s="761"/>
      <c r="T6" s="761"/>
      <c r="U6" s="761">
        <f>SUM(U7:AL8)</f>
        <v>18343</v>
      </c>
      <c r="V6" s="761"/>
      <c r="W6" s="761"/>
      <c r="X6" s="761"/>
      <c r="Y6" s="761"/>
      <c r="Z6" s="761"/>
      <c r="AA6" s="761"/>
      <c r="AB6" s="761"/>
      <c r="AC6" s="761"/>
      <c r="AD6" s="761"/>
      <c r="AE6" s="761"/>
      <c r="AF6" s="761"/>
      <c r="AG6" s="761"/>
      <c r="AH6" s="761"/>
      <c r="AI6" s="761"/>
      <c r="AJ6" s="761"/>
      <c r="AK6" s="761"/>
      <c r="AL6" s="761"/>
      <c r="AM6" s="761">
        <f>SUM(AM7:BD8)</f>
        <v>1139</v>
      </c>
      <c r="AN6" s="761"/>
      <c r="AO6" s="761"/>
      <c r="AP6" s="761"/>
      <c r="AQ6" s="761"/>
      <c r="AR6" s="761"/>
      <c r="AS6" s="761"/>
      <c r="AT6" s="761"/>
      <c r="AU6" s="761"/>
      <c r="AV6" s="761"/>
      <c r="AW6" s="761"/>
      <c r="AX6" s="761"/>
      <c r="AY6" s="761"/>
      <c r="AZ6" s="761"/>
      <c r="BA6" s="761"/>
      <c r="BB6" s="761"/>
      <c r="BC6" s="761"/>
      <c r="BD6" s="761"/>
      <c r="BE6" s="761">
        <f>SUM(BE7:BV8)</f>
        <v>4930</v>
      </c>
      <c r="BF6" s="761"/>
      <c r="BG6" s="761"/>
      <c r="BH6" s="761"/>
      <c r="BI6" s="761"/>
      <c r="BJ6" s="761"/>
      <c r="BK6" s="761"/>
      <c r="BL6" s="761"/>
      <c r="BM6" s="761"/>
      <c r="BN6" s="761"/>
      <c r="BO6" s="761"/>
      <c r="BP6" s="761"/>
      <c r="BQ6" s="761"/>
      <c r="BR6" s="761"/>
      <c r="BS6" s="761"/>
      <c r="BT6" s="761"/>
      <c r="BU6" s="761"/>
      <c r="BV6" s="761"/>
      <c r="BW6" s="761">
        <f>SUM(BW7:CN8)</f>
        <v>5293</v>
      </c>
      <c r="BX6" s="761"/>
      <c r="BY6" s="761"/>
      <c r="BZ6" s="761"/>
      <c r="CA6" s="761"/>
      <c r="CB6" s="761"/>
      <c r="CC6" s="761"/>
      <c r="CD6" s="761"/>
      <c r="CE6" s="761"/>
      <c r="CF6" s="761"/>
      <c r="CG6" s="761"/>
      <c r="CH6" s="761"/>
      <c r="CI6" s="761"/>
      <c r="CJ6" s="761"/>
      <c r="CK6" s="761"/>
      <c r="CL6" s="761"/>
      <c r="CM6" s="761"/>
      <c r="CN6" s="761"/>
      <c r="CO6" s="761">
        <f>SUM(CO7:DF8)</f>
        <v>5164</v>
      </c>
      <c r="CP6" s="761"/>
      <c r="CQ6" s="761"/>
      <c r="CR6" s="761"/>
      <c r="CS6" s="761"/>
      <c r="CT6" s="761"/>
      <c r="CU6" s="761"/>
      <c r="CV6" s="761"/>
      <c r="CW6" s="761"/>
      <c r="CX6" s="761"/>
      <c r="CY6" s="761"/>
      <c r="CZ6" s="761"/>
      <c r="DA6" s="761"/>
      <c r="DB6" s="761"/>
      <c r="DC6" s="761"/>
      <c r="DD6" s="761"/>
      <c r="DE6" s="761"/>
      <c r="DF6" s="761"/>
      <c r="DG6" s="761">
        <f>SUM(DG7:DX8)</f>
        <v>1749</v>
      </c>
      <c r="DH6" s="761"/>
      <c r="DI6" s="761"/>
      <c r="DJ6" s="761"/>
      <c r="DK6" s="761"/>
      <c r="DL6" s="761"/>
      <c r="DM6" s="761"/>
      <c r="DN6" s="761"/>
      <c r="DO6" s="761"/>
      <c r="DP6" s="761"/>
      <c r="DQ6" s="761"/>
      <c r="DR6" s="761"/>
      <c r="DS6" s="761"/>
      <c r="DT6" s="761"/>
      <c r="DU6" s="761"/>
      <c r="DV6" s="761"/>
      <c r="DW6" s="761"/>
      <c r="DX6" s="761"/>
      <c r="DY6" s="761">
        <f>SUM(DY7:EP8)</f>
        <v>12833</v>
      </c>
      <c r="DZ6" s="761"/>
      <c r="EA6" s="761"/>
      <c r="EB6" s="761"/>
      <c r="EC6" s="761"/>
      <c r="ED6" s="761"/>
      <c r="EE6" s="761"/>
      <c r="EF6" s="761"/>
      <c r="EG6" s="761"/>
      <c r="EH6" s="761"/>
      <c r="EI6" s="761"/>
      <c r="EJ6" s="761"/>
      <c r="EK6" s="761"/>
      <c r="EL6" s="761"/>
      <c r="EM6" s="761"/>
      <c r="EN6" s="761"/>
      <c r="EO6" s="761"/>
      <c r="EP6" s="761"/>
      <c r="EQ6" s="761">
        <f>SUM(EQ7:FH8)</f>
        <v>1689</v>
      </c>
      <c r="ER6" s="761"/>
      <c r="ES6" s="761"/>
      <c r="ET6" s="761"/>
      <c r="EU6" s="761"/>
      <c r="EV6" s="761"/>
      <c r="EW6" s="761"/>
      <c r="EX6" s="761"/>
      <c r="EY6" s="761"/>
      <c r="EZ6" s="761"/>
      <c r="FA6" s="761"/>
      <c r="FB6" s="761"/>
      <c r="FC6" s="761"/>
      <c r="FD6" s="761"/>
      <c r="FE6" s="761"/>
      <c r="FF6" s="761"/>
      <c r="FG6" s="761"/>
      <c r="FH6" s="761"/>
      <c r="FI6" s="761">
        <f>SUM(FI7:FZ8)</f>
        <v>5672</v>
      </c>
      <c r="FJ6" s="761"/>
      <c r="FK6" s="761"/>
      <c r="FL6" s="761"/>
      <c r="FM6" s="761"/>
      <c r="FN6" s="761"/>
      <c r="FO6" s="761"/>
      <c r="FP6" s="761"/>
      <c r="FQ6" s="761"/>
      <c r="FR6" s="761"/>
      <c r="FS6" s="761"/>
      <c r="FT6" s="761"/>
      <c r="FU6" s="761"/>
      <c r="FV6" s="761"/>
      <c r="FW6" s="761"/>
      <c r="FX6" s="761"/>
      <c r="FY6" s="761"/>
      <c r="FZ6" s="761"/>
      <c r="GA6" s="771">
        <f>SUM(GA7:GR8)</f>
        <v>2675</v>
      </c>
      <c r="GB6" s="771"/>
      <c r="GC6" s="771"/>
      <c r="GD6" s="771"/>
      <c r="GE6" s="771"/>
      <c r="GF6" s="771"/>
      <c r="GG6" s="771"/>
      <c r="GH6" s="771"/>
      <c r="GI6" s="771"/>
      <c r="GJ6" s="771"/>
      <c r="GK6" s="771"/>
      <c r="GL6" s="771"/>
      <c r="GM6" s="771"/>
      <c r="GN6" s="771"/>
      <c r="GO6" s="771"/>
      <c r="GP6" s="771"/>
      <c r="GQ6" s="771"/>
      <c r="GR6" s="771"/>
      <c r="GS6" s="414"/>
      <c r="GT6" s="414"/>
      <c r="GU6" s="414"/>
      <c r="GV6" s="414"/>
      <c r="GW6" s="414"/>
      <c r="GX6" s="414"/>
      <c r="GY6" s="414"/>
      <c r="GZ6" s="414"/>
      <c r="HA6" s="414"/>
      <c r="HB6" s="414"/>
      <c r="HC6" s="414"/>
      <c r="HD6" s="414"/>
      <c r="HE6" s="414"/>
      <c r="HF6" s="414"/>
      <c r="HG6" s="414"/>
      <c r="HH6" s="414"/>
      <c r="HI6" s="414"/>
      <c r="HJ6" s="414"/>
      <c r="HK6" s="414"/>
      <c r="HL6" s="414"/>
      <c r="HM6" s="414"/>
      <c r="HN6" s="414"/>
      <c r="HO6" s="414"/>
      <c r="HP6" s="414"/>
      <c r="HQ6" s="414"/>
      <c r="HR6" s="414"/>
      <c r="HS6" s="414"/>
      <c r="HT6" s="414"/>
      <c r="HU6" s="414"/>
      <c r="HV6" s="414"/>
      <c r="HW6" s="414"/>
      <c r="HX6" s="414"/>
      <c r="HY6" s="414"/>
      <c r="HZ6" s="414"/>
      <c r="IA6" s="414"/>
      <c r="IB6" s="414"/>
      <c r="IC6" s="194"/>
      <c r="ID6" s="194"/>
      <c r="IE6" s="194"/>
      <c r="IF6" s="194"/>
      <c r="IG6" s="194"/>
      <c r="IH6" s="194"/>
      <c r="II6" s="194"/>
      <c r="IJ6" s="194"/>
      <c r="IK6" s="194"/>
      <c r="IL6" s="194"/>
      <c r="IM6" s="194"/>
      <c r="IN6" s="194"/>
      <c r="IO6" s="194"/>
      <c r="IP6" s="194"/>
      <c r="IQ6" s="194"/>
      <c r="IR6" s="194"/>
      <c r="IS6" s="194"/>
      <c r="IT6" s="194"/>
      <c r="IU6" s="52"/>
      <c r="IV6" s="52"/>
    </row>
    <row r="7" spans="1:256" ht="17.25" customHeight="1">
      <c r="A7" s="829"/>
      <c r="B7" s="207" t="s">
        <v>4</v>
      </c>
      <c r="C7" s="767">
        <f>SUM(U7:IB7)</f>
        <v>7000</v>
      </c>
      <c r="D7" s="761"/>
      <c r="E7" s="761"/>
      <c r="F7" s="761"/>
      <c r="G7" s="761"/>
      <c r="H7" s="761"/>
      <c r="I7" s="761"/>
      <c r="J7" s="761"/>
      <c r="K7" s="761"/>
      <c r="L7" s="761"/>
      <c r="M7" s="761"/>
      <c r="N7" s="761"/>
      <c r="O7" s="761"/>
      <c r="P7" s="761"/>
      <c r="Q7" s="761"/>
      <c r="R7" s="761"/>
      <c r="S7" s="761"/>
      <c r="T7" s="761"/>
      <c r="U7" s="761">
        <v>1289</v>
      </c>
      <c r="V7" s="761"/>
      <c r="W7" s="761"/>
      <c r="X7" s="761"/>
      <c r="Y7" s="761"/>
      <c r="Z7" s="761"/>
      <c r="AA7" s="761"/>
      <c r="AB7" s="761"/>
      <c r="AC7" s="761"/>
      <c r="AD7" s="761"/>
      <c r="AE7" s="761"/>
      <c r="AF7" s="761"/>
      <c r="AG7" s="761"/>
      <c r="AH7" s="761"/>
      <c r="AI7" s="761"/>
      <c r="AJ7" s="761"/>
      <c r="AK7" s="761"/>
      <c r="AL7" s="761"/>
      <c r="AM7" s="761">
        <v>87</v>
      </c>
      <c r="AN7" s="761"/>
      <c r="AO7" s="761"/>
      <c r="AP7" s="761"/>
      <c r="AQ7" s="761"/>
      <c r="AR7" s="761"/>
      <c r="AS7" s="761"/>
      <c r="AT7" s="761"/>
      <c r="AU7" s="761"/>
      <c r="AV7" s="761"/>
      <c r="AW7" s="761"/>
      <c r="AX7" s="761"/>
      <c r="AY7" s="761"/>
      <c r="AZ7" s="761"/>
      <c r="BA7" s="761"/>
      <c r="BB7" s="761"/>
      <c r="BC7" s="761"/>
      <c r="BD7" s="761"/>
      <c r="BE7" s="761">
        <v>621</v>
      </c>
      <c r="BF7" s="761"/>
      <c r="BG7" s="761"/>
      <c r="BH7" s="761"/>
      <c r="BI7" s="761"/>
      <c r="BJ7" s="761"/>
      <c r="BK7" s="761"/>
      <c r="BL7" s="761"/>
      <c r="BM7" s="761"/>
      <c r="BN7" s="761"/>
      <c r="BO7" s="761"/>
      <c r="BP7" s="761"/>
      <c r="BQ7" s="761"/>
      <c r="BR7" s="761"/>
      <c r="BS7" s="761"/>
      <c r="BT7" s="761"/>
      <c r="BU7" s="761"/>
      <c r="BV7" s="761"/>
      <c r="BW7" s="761">
        <v>446</v>
      </c>
      <c r="BX7" s="761"/>
      <c r="BY7" s="761"/>
      <c r="BZ7" s="761"/>
      <c r="CA7" s="761"/>
      <c r="CB7" s="761"/>
      <c r="CC7" s="761"/>
      <c r="CD7" s="761"/>
      <c r="CE7" s="761"/>
      <c r="CF7" s="761"/>
      <c r="CG7" s="761"/>
      <c r="CH7" s="761"/>
      <c r="CI7" s="761"/>
      <c r="CJ7" s="761"/>
      <c r="CK7" s="761"/>
      <c r="CL7" s="761"/>
      <c r="CM7" s="761"/>
      <c r="CN7" s="761"/>
      <c r="CO7" s="761">
        <v>385</v>
      </c>
      <c r="CP7" s="761"/>
      <c r="CQ7" s="761"/>
      <c r="CR7" s="761"/>
      <c r="CS7" s="761"/>
      <c r="CT7" s="761"/>
      <c r="CU7" s="761"/>
      <c r="CV7" s="761"/>
      <c r="CW7" s="761"/>
      <c r="CX7" s="761"/>
      <c r="CY7" s="761"/>
      <c r="CZ7" s="761"/>
      <c r="DA7" s="761"/>
      <c r="DB7" s="761"/>
      <c r="DC7" s="761"/>
      <c r="DD7" s="761"/>
      <c r="DE7" s="761"/>
      <c r="DF7" s="761"/>
      <c r="DG7" s="761">
        <v>422</v>
      </c>
      <c r="DH7" s="761"/>
      <c r="DI7" s="761"/>
      <c r="DJ7" s="761"/>
      <c r="DK7" s="761"/>
      <c r="DL7" s="761"/>
      <c r="DM7" s="761"/>
      <c r="DN7" s="761"/>
      <c r="DO7" s="761"/>
      <c r="DP7" s="761"/>
      <c r="DQ7" s="761"/>
      <c r="DR7" s="761"/>
      <c r="DS7" s="761"/>
      <c r="DT7" s="761"/>
      <c r="DU7" s="761"/>
      <c r="DV7" s="761"/>
      <c r="DW7" s="761"/>
      <c r="DX7" s="761"/>
      <c r="DY7" s="761">
        <v>1743</v>
      </c>
      <c r="DZ7" s="761"/>
      <c r="EA7" s="761"/>
      <c r="EB7" s="761"/>
      <c r="EC7" s="761"/>
      <c r="ED7" s="761"/>
      <c r="EE7" s="761"/>
      <c r="EF7" s="761"/>
      <c r="EG7" s="761"/>
      <c r="EH7" s="761"/>
      <c r="EI7" s="761"/>
      <c r="EJ7" s="761"/>
      <c r="EK7" s="761"/>
      <c r="EL7" s="761"/>
      <c r="EM7" s="761"/>
      <c r="EN7" s="761"/>
      <c r="EO7" s="761"/>
      <c r="EP7" s="761"/>
      <c r="EQ7" s="761">
        <v>148</v>
      </c>
      <c r="ER7" s="761"/>
      <c r="ES7" s="761"/>
      <c r="ET7" s="761"/>
      <c r="EU7" s="761"/>
      <c r="EV7" s="761"/>
      <c r="EW7" s="761"/>
      <c r="EX7" s="761"/>
      <c r="EY7" s="761"/>
      <c r="EZ7" s="761"/>
      <c r="FA7" s="761"/>
      <c r="FB7" s="761"/>
      <c r="FC7" s="761"/>
      <c r="FD7" s="761"/>
      <c r="FE7" s="761"/>
      <c r="FF7" s="761"/>
      <c r="FG7" s="761"/>
      <c r="FH7" s="761"/>
      <c r="FI7" s="761">
        <v>246</v>
      </c>
      <c r="FJ7" s="761"/>
      <c r="FK7" s="761"/>
      <c r="FL7" s="761"/>
      <c r="FM7" s="761"/>
      <c r="FN7" s="761"/>
      <c r="FO7" s="761"/>
      <c r="FP7" s="761"/>
      <c r="FQ7" s="761"/>
      <c r="FR7" s="761"/>
      <c r="FS7" s="761"/>
      <c r="FT7" s="761"/>
      <c r="FU7" s="761"/>
      <c r="FV7" s="761"/>
      <c r="FW7" s="761"/>
      <c r="FX7" s="761"/>
      <c r="FY7" s="761"/>
      <c r="FZ7" s="761"/>
      <c r="GA7" s="761">
        <v>1613</v>
      </c>
      <c r="GB7" s="761"/>
      <c r="GC7" s="761"/>
      <c r="GD7" s="761"/>
      <c r="GE7" s="761"/>
      <c r="GF7" s="761"/>
      <c r="GG7" s="761"/>
      <c r="GH7" s="761"/>
      <c r="GI7" s="761"/>
      <c r="GJ7" s="761"/>
      <c r="GK7" s="761"/>
      <c r="GL7" s="761"/>
      <c r="GM7" s="761"/>
      <c r="GN7" s="761"/>
      <c r="GO7" s="761"/>
      <c r="GP7" s="761"/>
      <c r="GQ7" s="761"/>
      <c r="GR7" s="761"/>
      <c r="GS7" s="414"/>
      <c r="GT7" s="414"/>
      <c r="GU7" s="414"/>
      <c r="GV7" s="414"/>
      <c r="GW7" s="414"/>
      <c r="GX7" s="414"/>
      <c r="GY7" s="414"/>
      <c r="GZ7" s="414"/>
      <c r="HA7" s="414"/>
      <c r="HB7" s="414"/>
      <c r="HC7" s="414"/>
      <c r="HD7" s="414"/>
      <c r="HE7" s="414"/>
      <c r="HF7" s="414"/>
      <c r="HG7" s="414"/>
      <c r="HH7" s="414"/>
      <c r="HI7" s="414"/>
      <c r="HJ7" s="414"/>
      <c r="HK7" s="414"/>
      <c r="HL7" s="414"/>
      <c r="HM7" s="414"/>
      <c r="HN7" s="414"/>
      <c r="HO7" s="414"/>
      <c r="HP7" s="414"/>
      <c r="HQ7" s="414"/>
      <c r="HR7" s="414"/>
      <c r="HS7" s="414"/>
      <c r="HT7" s="414"/>
      <c r="HU7" s="414"/>
      <c r="HV7" s="414"/>
      <c r="HW7" s="414"/>
      <c r="HX7" s="414"/>
      <c r="HY7" s="414"/>
      <c r="HZ7" s="414"/>
      <c r="IA7" s="414"/>
      <c r="IB7" s="414"/>
      <c r="IC7" s="194"/>
      <c r="ID7" s="194"/>
      <c r="IE7" s="194"/>
      <c r="IF7" s="194"/>
      <c r="IG7" s="194"/>
      <c r="IH7" s="194"/>
      <c r="II7" s="194"/>
      <c r="IJ7" s="194"/>
      <c r="IK7" s="194"/>
      <c r="IL7" s="194"/>
      <c r="IM7" s="194"/>
      <c r="IN7" s="194"/>
      <c r="IO7" s="194"/>
      <c r="IP7" s="194"/>
      <c r="IQ7" s="194"/>
      <c r="IR7" s="194"/>
      <c r="IS7" s="194"/>
      <c r="IT7" s="194"/>
      <c r="IU7" s="52"/>
      <c r="IV7" s="52"/>
    </row>
    <row r="8" spans="1:256" ht="17.25" customHeight="1">
      <c r="A8" s="829"/>
      <c r="B8" s="207" t="s">
        <v>120</v>
      </c>
      <c r="C8" s="767">
        <f>SUM(U8:IB8)</f>
        <v>52487</v>
      </c>
      <c r="D8" s="761"/>
      <c r="E8" s="761"/>
      <c r="F8" s="761"/>
      <c r="G8" s="761"/>
      <c r="H8" s="761"/>
      <c r="I8" s="761"/>
      <c r="J8" s="761"/>
      <c r="K8" s="761"/>
      <c r="L8" s="761"/>
      <c r="M8" s="761"/>
      <c r="N8" s="761"/>
      <c r="O8" s="761"/>
      <c r="P8" s="761"/>
      <c r="Q8" s="761"/>
      <c r="R8" s="761"/>
      <c r="S8" s="761"/>
      <c r="T8" s="761"/>
      <c r="U8" s="761">
        <v>17054</v>
      </c>
      <c r="V8" s="761"/>
      <c r="W8" s="761"/>
      <c r="X8" s="761"/>
      <c r="Y8" s="761"/>
      <c r="Z8" s="761"/>
      <c r="AA8" s="761"/>
      <c r="AB8" s="761"/>
      <c r="AC8" s="761"/>
      <c r="AD8" s="761"/>
      <c r="AE8" s="761"/>
      <c r="AF8" s="761"/>
      <c r="AG8" s="761"/>
      <c r="AH8" s="761"/>
      <c r="AI8" s="761"/>
      <c r="AJ8" s="761"/>
      <c r="AK8" s="761"/>
      <c r="AL8" s="761"/>
      <c r="AM8" s="761">
        <v>1052</v>
      </c>
      <c r="AN8" s="761"/>
      <c r="AO8" s="761"/>
      <c r="AP8" s="761"/>
      <c r="AQ8" s="761"/>
      <c r="AR8" s="761"/>
      <c r="AS8" s="761"/>
      <c r="AT8" s="761"/>
      <c r="AU8" s="761"/>
      <c r="AV8" s="761"/>
      <c r="AW8" s="761"/>
      <c r="AX8" s="761"/>
      <c r="AY8" s="761"/>
      <c r="AZ8" s="761"/>
      <c r="BA8" s="761"/>
      <c r="BB8" s="761"/>
      <c r="BC8" s="761"/>
      <c r="BD8" s="761"/>
      <c r="BE8" s="761">
        <v>4309</v>
      </c>
      <c r="BF8" s="761"/>
      <c r="BG8" s="761"/>
      <c r="BH8" s="761"/>
      <c r="BI8" s="761"/>
      <c r="BJ8" s="761"/>
      <c r="BK8" s="761"/>
      <c r="BL8" s="761"/>
      <c r="BM8" s="761"/>
      <c r="BN8" s="761"/>
      <c r="BO8" s="761"/>
      <c r="BP8" s="761"/>
      <c r="BQ8" s="761"/>
      <c r="BR8" s="761"/>
      <c r="BS8" s="761"/>
      <c r="BT8" s="761"/>
      <c r="BU8" s="761"/>
      <c r="BV8" s="761"/>
      <c r="BW8" s="761">
        <v>4847</v>
      </c>
      <c r="BX8" s="761"/>
      <c r="BY8" s="761"/>
      <c r="BZ8" s="761"/>
      <c r="CA8" s="761"/>
      <c r="CB8" s="761"/>
      <c r="CC8" s="761"/>
      <c r="CD8" s="761"/>
      <c r="CE8" s="761"/>
      <c r="CF8" s="761"/>
      <c r="CG8" s="761"/>
      <c r="CH8" s="761"/>
      <c r="CI8" s="761"/>
      <c r="CJ8" s="761"/>
      <c r="CK8" s="761"/>
      <c r="CL8" s="761"/>
      <c r="CM8" s="761"/>
      <c r="CN8" s="761"/>
      <c r="CO8" s="761">
        <v>4779</v>
      </c>
      <c r="CP8" s="761"/>
      <c r="CQ8" s="761"/>
      <c r="CR8" s="761"/>
      <c r="CS8" s="761"/>
      <c r="CT8" s="761"/>
      <c r="CU8" s="761"/>
      <c r="CV8" s="761"/>
      <c r="CW8" s="761"/>
      <c r="CX8" s="761"/>
      <c r="CY8" s="761"/>
      <c r="CZ8" s="761"/>
      <c r="DA8" s="761"/>
      <c r="DB8" s="761"/>
      <c r="DC8" s="761"/>
      <c r="DD8" s="761"/>
      <c r="DE8" s="761"/>
      <c r="DF8" s="761"/>
      <c r="DG8" s="761">
        <v>1327</v>
      </c>
      <c r="DH8" s="761"/>
      <c r="DI8" s="761"/>
      <c r="DJ8" s="761"/>
      <c r="DK8" s="761"/>
      <c r="DL8" s="761"/>
      <c r="DM8" s="761"/>
      <c r="DN8" s="761"/>
      <c r="DO8" s="761"/>
      <c r="DP8" s="761"/>
      <c r="DQ8" s="761"/>
      <c r="DR8" s="761"/>
      <c r="DS8" s="761"/>
      <c r="DT8" s="761"/>
      <c r="DU8" s="761"/>
      <c r="DV8" s="761"/>
      <c r="DW8" s="761"/>
      <c r="DX8" s="761"/>
      <c r="DY8" s="761">
        <v>11090</v>
      </c>
      <c r="DZ8" s="761"/>
      <c r="EA8" s="761"/>
      <c r="EB8" s="761"/>
      <c r="EC8" s="761"/>
      <c r="ED8" s="761"/>
      <c r="EE8" s="761"/>
      <c r="EF8" s="761"/>
      <c r="EG8" s="761"/>
      <c r="EH8" s="761"/>
      <c r="EI8" s="761"/>
      <c r="EJ8" s="761"/>
      <c r="EK8" s="761"/>
      <c r="EL8" s="761"/>
      <c r="EM8" s="761"/>
      <c r="EN8" s="761"/>
      <c r="EO8" s="761"/>
      <c r="EP8" s="761"/>
      <c r="EQ8" s="761">
        <v>1541</v>
      </c>
      <c r="ER8" s="761"/>
      <c r="ES8" s="761"/>
      <c r="ET8" s="761"/>
      <c r="EU8" s="761"/>
      <c r="EV8" s="761"/>
      <c r="EW8" s="761"/>
      <c r="EX8" s="761"/>
      <c r="EY8" s="761"/>
      <c r="EZ8" s="761"/>
      <c r="FA8" s="761"/>
      <c r="FB8" s="761"/>
      <c r="FC8" s="761"/>
      <c r="FD8" s="761"/>
      <c r="FE8" s="761"/>
      <c r="FF8" s="761"/>
      <c r="FG8" s="761"/>
      <c r="FH8" s="761"/>
      <c r="FI8" s="761">
        <v>5426</v>
      </c>
      <c r="FJ8" s="761"/>
      <c r="FK8" s="761"/>
      <c r="FL8" s="761"/>
      <c r="FM8" s="761"/>
      <c r="FN8" s="761"/>
      <c r="FO8" s="761"/>
      <c r="FP8" s="761"/>
      <c r="FQ8" s="761"/>
      <c r="FR8" s="761"/>
      <c r="FS8" s="761"/>
      <c r="FT8" s="761"/>
      <c r="FU8" s="761"/>
      <c r="FV8" s="761"/>
      <c r="FW8" s="761"/>
      <c r="FX8" s="761"/>
      <c r="FY8" s="761"/>
      <c r="FZ8" s="761"/>
      <c r="GA8" s="761">
        <v>1062</v>
      </c>
      <c r="GB8" s="761"/>
      <c r="GC8" s="761"/>
      <c r="GD8" s="761"/>
      <c r="GE8" s="761"/>
      <c r="GF8" s="761"/>
      <c r="GG8" s="761"/>
      <c r="GH8" s="761"/>
      <c r="GI8" s="761"/>
      <c r="GJ8" s="761"/>
      <c r="GK8" s="761"/>
      <c r="GL8" s="761"/>
      <c r="GM8" s="761"/>
      <c r="GN8" s="761"/>
      <c r="GO8" s="761"/>
      <c r="GP8" s="761"/>
      <c r="GQ8" s="761"/>
      <c r="GR8" s="761"/>
      <c r="GS8" s="414"/>
      <c r="GT8" s="414"/>
      <c r="GU8" s="414"/>
      <c r="GV8" s="414"/>
      <c r="GW8" s="414"/>
      <c r="GX8" s="414"/>
      <c r="GY8" s="414"/>
      <c r="GZ8" s="414"/>
      <c r="HA8" s="414"/>
      <c r="HB8" s="414"/>
      <c r="HC8" s="414"/>
      <c r="HD8" s="414"/>
      <c r="HE8" s="414"/>
      <c r="HF8" s="414"/>
      <c r="HG8" s="414"/>
      <c r="HH8" s="414"/>
      <c r="HI8" s="414"/>
      <c r="HJ8" s="414"/>
      <c r="HK8" s="414"/>
      <c r="HL8" s="414"/>
      <c r="HM8" s="414"/>
      <c r="HN8" s="414"/>
      <c r="HO8" s="414"/>
      <c r="HP8" s="414"/>
      <c r="HQ8" s="414"/>
      <c r="HR8" s="414"/>
      <c r="HS8" s="414"/>
      <c r="HT8" s="414"/>
      <c r="HU8" s="414"/>
      <c r="HV8" s="414"/>
      <c r="HW8" s="414"/>
      <c r="HX8" s="414"/>
      <c r="HY8" s="414"/>
      <c r="HZ8" s="414"/>
      <c r="IA8" s="414"/>
      <c r="IB8" s="414"/>
      <c r="IC8" s="194"/>
      <c r="ID8" s="194"/>
      <c r="IE8" s="194"/>
      <c r="IF8" s="194"/>
      <c r="IG8" s="194"/>
      <c r="IH8" s="194"/>
      <c r="II8" s="194"/>
      <c r="IJ8" s="194"/>
      <c r="IK8" s="194"/>
      <c r="IL8" s="194"/>
      <c r="IM8" s="194"/>
      <c r="IN8" s="194"/>
      <c r="IO8" s="194"/>
      <c r="IP8" s="194"/>
      <c r="IQ8" s="194"/>
      <c r="IR8" s="194"/>
      <c r="IS8" s="194"/>
      <c r="IT8" s="194"/>
      <c r="IU8" s="52"/>
      <c r="IV8" s="52"/>
    </row>
    <row r="9" spans="1:256" ht="17.25" customHeight="1" thickBot="1">
      <c r="A9" s="829"/>
      <c r="B9" s="359" t="s">
        <v>345</v>
      </c>
      <c r="C9" s="833">
        <f>C6/245</f>
        <v>242.80408163265307</v>
      </c>
      <c r="D9" s="833"/>
      <c r="E9" s="833"/>
      <c r="F9" s="833"/>
      <c r="G9" s="833"/>
      <c r="H9" s="833"/>
      <c r="I9" s="833"/>
      <c r="J9" s="833"/>
      <c r="K9" s="833"/>
      <c r="L9" s="833"/>
      <c r="M9" s="833"/>
      <c r="N9" s="833"/>
      <c r="O9" s="833"/>
      <c r="P9" s="833"/>
      <c r="Q9" s="833"/>
      <c r="R9" s="833"/>
      <c r="S9" s="833"/>
      <c r="T9" s="833"/>
      <c r="U9" s="833">
        <f>U6/245</f>
        <v>74.86938775510204</v>
      </c>
      <c r="V9" s="833"/>
      <c r="W9" s="833"/>
      <c r="X9" s="833"/>
      <c r="Y9" s="833"/>
      <c r="Z9" s="833"/>
      <c r="AA9" s="833"/>
      <c r="AB9" s="833"/>
      <c r="AC9" s="833"/>
      <c r="AD9" s="833"/>
      <c r="AE9" s="833"/>
      <c r="AF9" s="833"/>
      <c r="AG9" s="833"/>
      <c r="AH9" s="833"/>
      <c r="AI9" s="833"/>
      <c r="AJ9" s="833"/>
      <c r="AK9" s="833"/>
      <c r="AL9" s="833"/>
      <c r="AM9" s="833">
        <f>AM6/245</f>
        <v>4.648979591836735</v>
      </c>
      <c r="AN9" s="833"/>
      <c r="AO9" s="833"/>
      <c r="AP9" s="833"/>
      <c r="AQ9" s="833"/>
      <c r="AR9" s="833"/>
      <c r="AS9" s="833"/>
      <c r="AT9" s="833"/>
      <c r="AU9" s="833"/>
      <c r="AV9" s="833"/>
      <c r="AW9" s="833"/>
      <c r="AX9" s="833"/>
      <c r="AY9" s="833"/>
      <c r="AZ9" s="833"/>
      <c r="BA9" s="833"/>
      <c r="BB9" s="833"/>
      <c r="BC9" s="833"/>
      <c r="BD9" s="833"/>
      <c r="BE9" s="833">
        <f>BE6/245</f>
        <v>20.122448979591837</v>
      </c>
      <c r="BF9" s="833"/>
      <c r="BG9" s="833"/>
      <c r="BH9" s="833"/>
      <c r="BI9" s="833"/>
      <c r="BJ9" s="833"/>
      <c r="BK9" s="833"/>
      <c r="BL9" s="833"/>
      <c r="BM9" s="833"/>
      <c r="BN9" s="833"/>
      <c r="BO9" s="833"/>
      <c r="BP9" s="833"/>
      <c r="BQ9" s="833"/>
      <c r="BR9" s="833"/>
      <c r="BS9" s="833"/>
      <c r="BT9" s="833"/>
      <c r="BU9" s="833"/>
      <c r="BV9" s="833"/>
      <c r="BW9" s="833">
        <f>BW6/245</f>
        <v>21.60408163265306</v>
      </c>
      <c r="BX9" s="833"/>
      <c r="BY9" s="833"/>
      <c r="BZ9" s="833"/>
      <c r="CA9" s="833"/>
      <c r="CB9" s="833"/>
      <c r="CC9" s="833"/>
      <c r="CD9" s="833"/>
      <c r="CE9" s="833"/>
      <c r="CF9" s="833"/>
      <c r="CG9" s="833"/>
      <c r="CH9" s="833"/>
      <c r="CI9" s="833"/>
      <c r="CJ9" s="833"/>
      <c r="CK9" s="833"/>
      <c r="CL9" s="833"/>
      <c r="CM9" s="833"/>
      <c r="CN9" s="833"/>
      <c r="CO9" s="833">
        <f>CO6/245</f>
        <v>21.077551020408162</v>
      </c>
      <c r="CP9" s="833"/>
      <c r="CQ9" s="833"/>
      <c r="CR9" s="833"/>
      <c r="CS9" s="833"/>
      <c r="CT9" s="833"/>
      <c r="CU9" s="833"/>
      <c r="CV9" s="833"/>
      <c r="CW9" s="833"/>
      <c r="CX9" s="833"/>
      <c r="CY9" s="833"/>
      <c r="CZ9" s="833"/>
      <c r="DA9" s="833"/>
      <c r="DB9" s="833"/>
      <c r="DC9" s="833"/>
      <c r="DD9" s="833"/>
      <c r="DE9" s="833"/>
      <c r="DF9" s="833"/>
      <c r="DG9" s="833">
        <f>DG6/245</f>
        <v>7.1387755102040815</v>
      </c>
      <c r="DH9" s="833"/>
      <c r="DI9" s="833"/>
      <c r="DJ9" s="833"/>
      <c r="DK9" s="833"/>
      <c r="DL9" s="833"/>
      <c r="DM9" s="833"/>
      <c r="DN9" s="833"/>
      <c r="DO9" s="833"/>
      <c r="DP9" s="833"/>
      <c r="DQ9" s="833"/>
      <c r="DR9" s="833"/>
      <c r="DS9" s="833"/>
      <c r="DT9" s="833"/>
      <c r="DU9" s="833"/>
      <c r="DV9" s="833"/>
      <c r="DW9" s="833"/>
      <c r="DX9" s="833"/>
      <c r="DY9" s="833">
        <f>DY6/245</f>
        <v>52.3795918367347</v>
      </c>
      <c r="DZ9" s="833"/>
      <c r="EA9" s="833"/>
      <c r="EB9" s="833"/>
      <c r="EC9" s="833"/>
      <c r="ED9" s="833"/>
      <c r="EE9" s="833"/>
      <c r="EF9" s="833"/>
      <c r="EG9" s="833"/>
      <c r="EH9" s="833"/>
      <c r="EI9" s="833"/>
      <c r="EJ9" s="833"/>
      <c r="EK9" s="833"/>
      <c r="EL9" s="833"/>
      <c r="EM9" s="833"/>
      <c r="EN9" s="833"/>
      <c r="EO9" s="833"/>
      <c r="EP9" s="833"/>
      <c r="EQ9" s="833">
        <f>EQ6/245</f>
        <v>6.893877551020408</v>
      </c>
      <c r="ER9" s="833"/>
      <c r="ES9" s="833"/>
      <c r="ET9" s="833"/>
      <c r="EU9" s="833"/>
      <c r="EV9" s="833"/>
      <c r="EW9" s="833"/>
      <c r="EX9" s="833"/>
      <c r="EY9" s="833"/>
      <c r="EZ9" s="833"/>
      <c r="FA9" s="833"/>
      <c r="FB9" s="833"/>
      <c r="FC9" s="833"/>
      <c r="FD9" s="833"/>
      <c r="FE9" s="833"/>
      <c r="FF9" s="833"/>
      <c r="FG9" s="833"/>
      <c r="FH9" s="833"/>
      <c r="FI9" s="833">
        <f>FI6/245</f>
        <v>23.151020408163266</v>
      </c>
      <c r="FJ9" s="833"/>
      <c r="FK9" s="833"/>
      <c r="FL9" s="833"/>
      <c r="FM9" s="833"/>
      <c r="FN9" s="833"/>
      <c r="FO9" s="833"/>
      <c r="FP9" s="833"/>
      <c r="FQ9" s="833"/>
      <c r="FR9" s="833"/>
      <c r="FS9" s="833"/>
      <c r="FT9" s="833"/>
      <c r="FU9" s="833"/>
      <c r="FV9" s="833"/>
      <c r="FW9" s="833"/>
      <c r="FX9" s="833"/>
      <c r="FY9" s="833"/>
      <c r="FZ9" s="833"/>
      <c r="GA9" s="833">
        <f>GA6/245</f>
        <v>10.918367346938776</v>
      </c>
      <c r="GB9" s="833"/>
      <c r="GC9" s="833"/>
      <c r="GD9" s="833"/>
      <c r="GE9" s="833"/>
      <c r="GF9" s="833"/>
      <c r="GG9" s="833"/>
      <c r="GH9" s="833"/>
      <c r="GI9" s="833"/>
      <c r="GJ9" s="833"/>
      <c r="GK9" s="833"/>
      <c r="GL9" s="833"/>
      <c r="GM9" s="833"/>
      <c r="GN9" s="833"/>
      <c r="GO9" s="833"/>
      <c r="GP9" s="833"/>
      <c r="GQ9" s="833"/>
      <c r="GR9" s="833"/>
      <c r="GS9" s="414"/>
      <c r="GT9" s="414"/>
      <c r="GU9" s="414"/>
      <c r="GV9" s="414"/>
      <c r="GW9" s="414"/>
      <c r="GX9" s="414"/>
      <c r="GY9" s="414"/>
      <c r="GZ9" s="414"/>
      <c r="HA9" s="414"/>
      <c r="HB9" s="414"/>
      <c r="HC9" s="414"/>
      <c r="HD9" s="414"/>
      <c r="HE9" s="414"/>
      <c r="HF9" s="414"/>
      <c r="HG9" s="414"/>
      <c r="HH9" s="414"/>
      <c r="HI9" s="414"/>
      <c r="HJ9" s="414"/>
      <c r="HK9" s="414"/>
      <c r="HL9" s="414"/>
      <c r="HM9" s="414"/>
      <c r="HN9" s="414"/>
      <c r="HO9" s="414"/>
      <c r="HP9" s="414"/>
      <c r="HQ9" s="414"/>
      <c r="HR9" s="414"/>
      <c r="HS9" s="414"/>
      <c r="HT9" s="414"/>
      <c r="HU9" s="414"/>
      <c r="HV9" s="414"/>
      <c r="HW9" s="414"/>
      <c r="HX9" s="414"/>
      <c r="HY9" s="414"/>
      <c r="HZ9" s="414"/>
      <c r="IA9" s="414"/>
      <c r="IB9" s="414"/>
      <c r="IC9" s="194"/>
      <c r="ID9" s="194"/>
      <c r="IE9" s="194"/>
      <c r="IF9" s="194"/>
      <c r="IG9" s="194"/>
      <c r="IH9" s="194"/>
      <c r="II9" s="194"/>
      <c r="IJ9" s="194"/>
      <c r="IK9" s="194"/>
      <c r="IL9" s="194"/>
      <c r="IM9" s="194"/>
      <c r="IN9" s="194"/>
      <c r="IO9" s="194"/>
      <c r="IP9" s="194"/>
      <c r="IQ9" s="194"/>
      <c r="IR9" s="194"/>
      <c r="IS9" s="194"/>
      <c r="IT9" s="194"/>
      <c r="IU9" s="52"/>
      <c r="IV9" s="52"/>
    </row>
    <row r="10" spans="1:256" ht="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286"/>
      <c r="CO10" s="286"/>
      <c r="CP10" s="286"/>
      <c r="CQ10" s="286"/>
      <c r="CR10" s="286"/>
      <c r="CS10" s="286"/>
      <c r="CT10" s="286"/>
      <c r="CU10" s="286"/>
      <c r="CV10" s="286"/>
      <c r="CW10" s="286"/>
      <c r="CX10" s="286"/>
      <c r="CY10" s="286"/>
      <c r="CZ10" s="286"/>
      <c r="DA10" s="286"/>
      <c r="DB10" s="286"/>
      <c r="DC10" s="286"/>
      <c r="DD10" s="286"/>
      <c r="DE10" s="286"/>
      <c r="DF10" s="286"/>
      <c r="DG10" s="286"/>
      <c r="DH10" s="286"/>
      <c r="DI10" s="286"/>
      <c r="DJ10" s="286"/>
      <c r="DK10" s="286"/>
      <c r="DL10" s="286"/>
      <c r="DM10" s="286"/>
      <c r="DN10" s="286"/>
      <c r="DO10" s="286"/>
      <c r="DP10" s="286"/>
      <c r="DQ10" s="286"/>
      <c r="DR10" s="286"/>
      <c r="DS10" s="286"/>
      <c r="DT10" s="286"/>
      <c r="DU10" s="286"/>
      <c r="DV10" s="286"/>
      <c r="DW10" s="286"/>
      <c r="DX10" s="286"/>
      <c r="DY10" s="286"/>
      <c r="DZ10" s="286"/>
      <c r="EA10" s="286"/>
      <c r="EB10" s="286"/>
      <c r="EC10" s="286"/>
      <c r="ED10" s="286"/>
      <c r="EE10" s="286"/>
      <c r="EF10" s="286"/>
      <c r="EG10" s="286"/>
      <c r="EH10" s="286"/>
      <c r="EI10" s="286"/>
      <c r="EJ10" s="286"/>
      <c r="EK10" s="578"/>
      <c r="EL10" s="578"/>
      <c r="EM10" s="578"/>
      <c r="EN10" s="578"/>
      <c r="EO10" s="578"/>
      <c r="EP10" s="578"/>
      <c r="EQ10" s="578"/>
      <c r="ER10" s="578"/>
      <c r="ES10" s="578"/>
      <c r="ET10" s="578"/>
      <c r="EU10" s="578"/>
      <c r="EV10" s="578"/>
      <c r="EW10" s="578"/>
      <c r="EX10" s="578"/>
      <c r="EY10" s="578"/>
      <c r="EZ10" s="578"/>
      <c r="FA10" s="578"/>
      <c r="FB10" s="578"/>
      <c r="FC10" s="578"/>
      <c r="FD10" s="578"/>
      <c r="FE10" s="578"/>
      <c r="FF10" s="578"/>
      <c r="FG10" s="578"/>
      <c r="FH10" s="578"/>
      <c r="FI10" s="578"/>
      <c r="FJ10" s="578"/>
      <c r="FK10" s="578"/>
      <c r="FL10" s="578"/>
      <c r="FM10" s="578"/>
      <c r="FN10" s="578"/>
      <c r="FO10" s="578"/>
      <c r="FP10" s="578"/>
      <c r="FQ10" s="578"/>
      <c r="FR10" s="578"/>
      <c r="FS10" s="578"/>
      <c r="FT10" s="578"/>
      <c r="FU10" s="578"/>
      <c r="FV10" s="578"/>
      <c r="FW10" s="578"/>
      <c r="FX10" s="578"/>
      <c r="FY10" s="578"/>
      <c r="FZ10" s="578"/>
      <c r="GA10" s="578"/>
      <c r="GB10" s="578"/>
      <c r="GC10" s="578"/>
      <c r="GD10" s="578"/>
      <c r="GE10" s="578"/>
      <c r="GF10" s="578"/>
      <c r="GG10" s="578"/>
      <c r="GH10" s="578"/>
      <c r="GI10" s="578"/>
      <c r="GJ10" s="578"/>
      <c r="GK10" s="578"/>
      <c r="GL10" s="578"/>
      <c r="GM10" s="578"/>
      <c r="GN10" s="578"/>
      <c r="GO10" s="578"/>
      <c r="GP10" s="578"/>
      <c r="GQ10" s="578"/>
      <c r="GR10" s="578"/>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194"/>
      <c r="IB10" s="194"/>
      <c r="IC10" s="194"/>
      <c r="ID10" s="194"/>
      <c r="IE10" s="194"/>
      <c r="IF10" s="194"/>
      <c r="IG10" s="194"/>
      <c r="IH10" s="194"/>
      <c r="II10" s="194"/>
      <c r="IJ10" s="194"/>
      <c r="IK10" s="194"/>
      <c r="IL10" s="194"/>
      <c r="IM10" s="194"/>
      <c r="IN10" s="194"/>
      <c r="IO10" s="194"/>
      <c r="IP10" s="194"/>
      <c r="IQ10" s="194"/>
      <c r="IR10" s="194"/>
      <c r="IS10" s="194"/>
      <c r="IT10" s="194"/>
      <c r="IU10" s="52"/>
      <c r="IV10" s="52"/>
    </row>
    <row r="11" spans="1:256" ht="21" customHeight="1" thickBot="1">
      <c r="A11" s="785" t="s">
        <v>344</v>
      </c>
      <c r="B11" s="785"/>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5"/>
      <c r="BO11" s="785"/>
      <c r="BP11" s="785"/>
      <c r="BQ11" s="785"/>
      <c r="BR11" s="785"/>
      <c r="BS11" s="785"/>
      <c r="BT11" s="785"/>
      <c r="BU11" s="785"/>
      <c r="BV11" s="785"/>
      <c r="BW11" s="785"/>
      <c r="BX11" s="785"/>
      <c r="BY11" s="785"/>
      <c r="BZ11" s="785"/>
      <c r="CA11" s="785"/>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53"/>
      <c r="DP11" s="53"/>
      <c r="DQ11" s="53"/>
      <c r="DR11" s="53"/>
      <c r="DS11" s="53"/>
      <c r="DT11" s="454" t="s">
        <v>343</v>
      </c>
      <c r="DU11" s="454"/>
      <c r="DV11" s="454"/>
      <c r="DW11" s="454"/>
      <c r="DX11" s="454"/>
      <c r="DY11" s="454"/>
      <c r="DZ11" s="454"/>
      <c r="EA11" s="454"/>
      <c r="EB11" s="454"/>
      <c r="EC11" s="454"/>
      <c r="ED11" s="454"/>
      <c r="EE11" s="454"/>
      <c r="EF11" s="454"/>
      <c r="EG11" s="454"/>
      <c r="EH11" s="454"/>
      <c r="EI11" s="454"/>
      <c r="EJ11" s="454"/>
      <c r="EK11" s="454"/>
      <c r="EL11" s="454"/>
      <c r="EM11" s="454"/>
      <c r="EN11" s="454"/>
      <c r="EO11" s="454"/>
      <c r="EP11" s="454"/>
      <c r="EQ11" s="454"/>
      <c r="ER11" s="454"/>
      <c r="ES11" s="454"/>
      <c r="ET11" s="454"/>
      <c r="EU11" s="454"/>
      <c r="EV11" s="454"/>
      <c r="EW11" s="454"/>
      <c r="EX11" s="454"/>
      <c r="EY11" s="454"/>
      <c r="EZ11" s="454"/>
      <c r="FA11" s="454"/>
      <c r="FB11" s="454"/>
      <c r="FC11" s="454"/>
      <c r="FD11" s="454"/>
      <c r="FE11" s="454"/>
      <c r="FF11" s="454"/>
      <c r="FG11" s="454"/>
      <c r="FH11" s="454"/>
      <c r="FI11" s="454"/>
      <c r="FJ11" s="454"/>
      <c r="FK11" s="454"/>
      <c r="FL11" s="454"/>
      <c r="FM11" s="454"/>
      <c r="FN11" s="454"/>
      <c r="FO11" s="454"/>
      <c r="FP11" s="454"/>
      <c r="FQ11" s="454"/>
      <c r="FR11" s="454"/>
      <c r="FS11" s="454"/>
      <c r="FT11" s="454"/>
      <c r="FU11" s="454"/>
      <c r="FV11" s="454"/>
      <c r="FW11" s="454"/>
      <c r="FX11" s="454"/>
      <c r="FY11" s="454"/>
      <c r="FZ11" s="454"/>
      <c r="GA11" s="454"/>
      <c r="GB11" s="454"/>
      <c r="GC11" s="454"/>
      <c r="GD11" s="454"/>
      <c r="GE11" s="454"/>
      <c r="GF11" s="454"/>
      <c r="GG11" s="454"/>
      <c r="GH11" s="454"/>
      <c r="GI11" s="454"/>
      <c r="GJ11" s="454"/>
      <c r="GK11" s="454"/>
      <c r="GL11" s="454"/>
      <c r="GM11" s="454"/>
      <c r="GN11" s="454"/>
      <c r="GO11" s="454"/>
      <c r="GP11" s="454"/>
      <c r="GQ11" s="454"/>
      <c r="GR11" s="454"/>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194"/>
      <c r="IB11" s="194"/>
      <c r="IC11" s="194"/>
      <c r="ID11" s="194"/>
      <c r="IE11" s="194"/>
      <c r="IF11" s="194"/>
      <c r="IG11" s="194"/>
      <c r="IH11" s="194"/>
      <c r="II11" s="194"/>
      <c r="IJ11" s="194"/>
      <c r="IK11" s="194"/>
      <c r="IL11" s="194"/>
      <c r="IM11" s="194"/>
      <c r="IN11" s="194"/>
      <c r="IO11" s="194"/>
      <c r="IP11" s="194"/>
      <c r="IQ11" s="194"/>
      <c r="IR11" s="194"/>
      <c r="IS11" s="194"/>
      <c r="IT11" s="194"/>
      <c r="IU11" s="52"/>
      <c r="IV11" s="52"/>
    </row>
    <row r="12" spans="1:256" s="1" customFormat="1" ht="30" customHeight="1">
      <c r="A12" s="831"/>
      <c r="B12" s="832"/>
      <c r="C12" s="651" t="s">
        <v>58</v>
      </c>
      <c r="D12" s="802"/>
      <c r="E12" s="802"/>
      <c r="F12" s="802"/>
      <c r="G12" s="802"/>
      <c r="H12" s="802"/>
      <c r="I12" s="802"/>
      <c r="J12" s="802"/>
      <c r="K12" s="802"/>
      <c r="L12" s="802"/>
      <c r="M12" s="802"/>
      <c r="N12" s="802"/>
      <c r="O12" s="802"/>
      <c r="P12" s="802"/>
      <c r="Q12" s="802"/>
      <c r="R12" s="802"/>
      <c r="S12" s="802"/>
      <c r="T12" s="663"/>
      <c r="U12" s="651" t="s">
        <v>112</v>
      </c>
      <c r="V12" s="802"/>
      <c r="W12" s="802"/>
      <c r="X12" s="802"/>
      <c r="Y12" s="802"/>
      <c r="Z12" s="802"/>
      <c r="AA12" s="802"/>
      <c r="AB12" s="802"/>
      <c r="AC12" s="802"/>
      <c r="AD12" s="802"/>
      <c r="AE12" s="802"/>
      <c r="AF12" s="802"/>
      <c r="AG12" s="802"/>
      <c r="AH12" s="802"/>
      <c r="AI12" s="802"/>
      <c r="AJ12" s="802"/>
      <c r="AK12" s="802"/>
      <c r="AL12" s="663"/>
      <c r="AM12" s="651" t="s">
        <v>230</v>
      </c>
      <c r="AN12" s="802"/>
      <c r="AO12" s="802"/>
      <c r="AP12" s="802"/>
      <c r="AQ12" s="802"/>
      <c r="AR12" s="802"/>
      <c r="AS12" s="802"/>
      <c r="AT12" s="802"/>
      <c r="AU12" s="802"/>
      <c r="AV12" s="802"/>
      <c r="AW12" s="802"/>
      <c r="AX12" s="802"/>
      <c r="AY12" s="802"/>
      <c r="AZ12" s="802"/>
      <c r="BA12" s="802"/>
      <c r="BB12" s="802"/>
      <c r="BC12" s="802"/>
      <c r="BD12" s="663"/>
      <c r="BE12" s="651" t="s">
        <v>113</v>
      </c>
      <c r="BF12" s="802"/>
      <c r="BG12" s="802"/>
      <c r="BH12" s="802"/>
      <c r="BI12" s="802"/>
      <c r="BJ12" s="802"/>
      <c r="BK12" s="802"/>
      <c r="BL12" s="802"/>
      <c r="BM12" s="802"/>
      <c r="BN12" s="802"/>
      <c r="BO12" s="802"/>
      <c r="BP12" s="802"/>
      <c r="BQ12" s="802"/>
      <c r="BR12" s="802"/>
      <c r="BS12" s="802"/>
      <c r="BT12" s="802"/>
      <c r="BU12" s="802"/>
      <c r="BV12" s="663"/>
      <c r="BW12" s="651" t="s">
        <v>114</v>
      </c>
      <c r="BX12" s="802"/>
      <c r="BY12" s="802"/>
      <c r="BZ12" s="802"/>
      <c r="CA12" s="802"/>
      <c r="CB12" s="802"/>
      <c r="CC12" s="802"/>
      <c r="CD12" s="802"/>
      <c r="CE12" s="802"/>
      <c r="CF12" s="802"/>
      <c r="CG12" s="802"/>
      <c r="CH12" s="802"/>
      <c r="CI12" s="802"/>
      <c r="CJ12" s="802"/>
      <c r="CK12" s="802"/>
      <c r="CL12" s="802"/>
      <c r="CM12" s="802"/>
      <c r="CN12" s="663"/>
      <c r="CO12" s="651" t="s">
        <v>115</v>
      </c>
      <c r="CP12" s="802"/>
      <c r="CQ12" s="802"/>
      <c r="CR12" s="802"/>
      <c r="CS12" s="802"/>
      <c r="CT12" s="802"/>
      <c r="CU12" s="802"/>
      <c r="CV12" s="802"/>
      <c r="CW12" s="802"/>
      <c r="CX12" s="802"/>
      <c r="CY12" s="802"/>
      <c r="CZ12" s="802"/>
      <c r="DA12" s="802"/>
      <c r="DB12" s="802"/>
      <c r="DC12" s="802"/>
      <c r="DD12" s="802"/>
      <c r="DE12" s="802"/>
      <c r="DF12" s="663"/>
      <c r="DG12" s="651" t="s">
        <v>229</v>
      </c>
      <c r="DH12" s="802"/>
      <c r="DI12" s="802"/>
      <c r="DJ12" s="802"/>
      <c r="DK12" s="802"/>
      <c r="DL12" s="802"/>
      <c r="DM12" s="802"/>
      <c r="DN12" s="802"/>
      <c r="DO12" s="802"/>
      <c r="DP12" s="802"/>
      <c r="DQ12" s="802"/>
      <c r="DR12" s="802"/>
      <c r="DS12" s="802"/>
      <c r="DT12" s="802"/>
      <c r="DU12" s="802"/>
      <c r="DV12" s="802"/>
      <c r="DW12" s="802"/>
      <c r="DX12" s="663"/>
      <c r="DY12" s="651" t="s">
        <v>116</v>
      </c>
      <c r="DZ12" s="802"/>
      <c r="EA12" s="802"/>
      <c r="EB12" s="802"/>
      <c r="EC12" s="802"/>
      <c r="ED12" s="802"/>
      <c r="EE12" s="802"/>
      <c r="EF12" s="802"/>
      <c r="EG12" s="802"/>
      <c r="EH12" s="802"/>
      <c r="EI12" s="802"/>
      <c r="EJ12" s="802"/>
      <c r="EK12" s="802"/>
      <c r="EL12" s="802"/>
      <c r="EM12" s="802"/>
      <c r="EN12" s="802"/>
      <c r="EO12" s="802"/>
      <c r="EP12" s="663"/>
      <c r="EQ12" s="591" t="s">
        <v>117</v>
      </c>
      <c r="ER12" s="802"/>
      <c r="ES12" s="802"/>
      <c r="ET12" s="802"/>
      <c r="EU12" s="802"/>
      <c r="EV12" s="802"/>
      <c r="EW12" s="802"/>
      <c r="EX12" s="802"/>
      <c r="EY12" s="802"/>
      <c r="EZ12" s="802"/>
      <c r="FA12" s="802"/>
      <c r="FB12" s="802"/>
      <c r="FC12" s="802"/>
      <c r="FD12" s="802"/>
      <c r="FE12" s="802"/>
      <c r="FF12" s="802"/>
      <c r="FG12" s="802"/>
      <c r="FH12" s="663"/>
      <c r="FI12" s="651" t="s">
        <v>118</v>
      </c>
      <c r="FJ12" s="802"/>
      <c r="FK12" s="802"/>
      <c r="FL12" s="802"/>
      <c r="FM12" s="802"/>
      <c r="FN12" s="802"/>
      <c r="FO12" s="802"/>
      <c r="FP12" s="802"/>
      <c r="FQ12" s="802"/>
      <c r="FR12" s="802"/>
      <c r="FS12" s="802"/>
      <c r="FT12" s="802"/>
      <c r="FU12" s="802"/>
      <c r="FV12" s="802"/>
      <c r="FW12" s="802"/>
      <c r="FX12" s="802"/>
      <c r="FY12" s="802"/>
      <c r="FZ12" s="663"/>
      <c r="GA12" s="651" t="s">
        <v>228</v>
      </c>
      <c r="GB12" s="802"/>
      <c r="GC12" s="802"/>
      <c r="GD12" s="802"/>
      <c r="GE12" s="802"/>
      <c r="GF12" s="802"/>
      <c r="GG12" s="802"/>
      <c r="GH12" s="802"/>
      <c r="GI12" s="802"/>
      <c r="GJ12" s="802"/>
      <c r="GK12" s="802"/>
      <c r="GL12" s="802"/>
      <c r="GM12" s="802"/>
      <c r="GN12" s="802"/>
      <c r="GO12" s="802"/>
      <c r="GP12" s="802"/>
      <c r="GQ12" s="802"/>
      <c r="GR12" s="802"/>
      <c r="GS12" s="415"/>
      <c r="GT12" s="188"/>
      <c r="GU12" s="188"/>
      <c r="GV12" s="188"/>
      <c r="GW12" s="188"/>
      <c r="GX12" s="188"/>
      <c r="GY12" s="188"/>
      <c r="GZ12" s="188"/>
      <c r="HA12" s="188"/>
      <c r="HB12" s="188"/>
      <c r="HC12" s="188"/>
      <c r="HD12" s="188"/>
      <c r="HE12" s="188"/>
      <c r="HF12" s="188"/>
      <c r="HG12" s="188"/>
      <c r="HH12" s="188"/>
      <c r="HI12" s="188"/>
      <c r="HJ12" s="188"/>
      <c r="HK12" s="416"/>
      <c r="HL12" s="416"/>
      <c r="HM12" s="416"/>
      <c r="HN12" s="416"/>
      <c r="HO12" s="416"/>
      <c r="HP12" s="416"/>
      <c r="HQ12" s="416"/>
      <c r="HR12" s="416"/>
      <c r="HS12" s="416"/>
      <c r="HT12" s="416"/>
      <c r="HU12" s="416"/>
      <c r="HV12" s="416"/>
      <c r="HW12" s="416"/>
      <c r="HX12" s="416"/>
      <c r="HY12" s="416"/>
      <c r="HZ12" s="416"/>
      <c r="IA12" s="416"/>
      <c r="IB12" s="416"/>
      <c r="IC12" s="417"/>
      <c r="ID12" s="418"/>
      <c r="IE12" s="418"/>
      <c r="IF12" s="418"/>
      <c r="IG12" s="418"/>
      <c r="IH12" s="418"/>
      <c r="II12" s="418"/>
      <c r="IJ12" s="418"/>
      <c r="IK12" s="418"/>
      <c r="IL12" s="418"/>
      <c r="IM12" s="418"/>
      <c r="IN12" s="418"/>
      <c r="IO12" s="418"/>
      <c r="IP12" s="418"/>
      <c r="IQ12" s="418"/>
      <c r="IR12" s="418"/>
      <c r="IS12" s="418"/>
      <c r="IT12" s="418"/>
      <c r="IU12" s="93"/>
      <c r="IV12" s="93"/>
    </row>
    <row r="13" spans="1:256" ht="17.25" customHeight="1">
      <c r="A13" s="828" t="s">
        <v>1</v>
      </c>
      <c r="B13" s="211" t="s">
        <v>282</v>
      </c>
      <c r="C13" s="770">
        <f>SUM(U13:IT13)</f>
        <v>68072</v>
      </c>
      <c r="D13" s="771"/>
      <c r="E13" s="771"/>
      <c r="F13" s="771"/>
      <c r="G13" s="771"/>
      <c r="H13" s="771"/>
      <c r="I13" s="771"/>
      <c r="J13" s="771"/>
      <c r="K13" s="771"/>
      <c r="L13" s="771"/>
      <c r="M13" s="771"/>
      <c r="N13" s="771"/>
      <c r="O13" s="771"/>
      <c r="P13" s="771"/>
      <c r="Q13" s="771"/>
      <c r="R13" s="771"/>
      <c r="S13" s="771"/>
      <c r="T13" s="771"/>
      <c r="U13" s="761">
        <v>17300</v>
      </c>
      <c r="V13" s="761"/>
      <c r="W13" s="761"/>
      <c r="X13" s="761"/>
      <c r="Y13" s="761"/>
      <c r="Z13" s="761"/>
      <c r="AA13" s="761"/>
      <c r="AB13" s="761"/>
      <c r="AC13" s="761"/>
      <c r="AD13" s="761"/>
      <c r="AE13" s="761"/>
      <c r="AF13" s="761"/>
      <c r="AG13" s="761"/>
      <c r="AH13" s="761"/>
      <c r="AI13" s="761"/>
      <c r="AJ13" s="761"/>
      <c r="AK13" s="761"/>
      <c r="AL13" s="761"/>
      <c r="AM13" s="761" t="s">
        <v>305</v>
      </c>
      <c r="AN13" s="761"/>
      <c r="AO13" s="761"/>
      <c r="AP13" s="761"/>
      <c r="AQ13" s="761"/>
      <c r="AR13" s="761"/>
      <c r="AS13" s="761"/>
      <c r="AT13" s="761"/>
      <c r="AU13" s="761"/>
      <c r="AV13" s="761"/>
      <c r="AW13" s="761"/>
      <c r="AX13" s="761"/>
      <c r="AY13" s="761"/>
      <c r="AZ13" s="761"/>
      <c r="BA13" s="761"/>
      <c r="BB13" s="761"/>
      <c r="BC13" s="761"/>
      <c r="BD13" s="761"/>
      <c r="BE13" s="761">
        <v>8502</v>
      </c>
      <c r="BF13" s="761"/>
      <c r="BG13" s="761"/>
      <c r="BH13" s="761"/>
      <c r="BI13" s="761"/>
      <c r="BJ13" s="761"/>
      <c r="BK13" s="761"/>
      <c r="BL13" s="761"/>
      <c r="BM13" s="761"/>
      <c r="BN13" s="761"/>
      <c r="BO13" s="761"/>
      <c r="BP13" s="761"/>
      <c r="BQ13" s="761"/>
      <c r="BR13" s="761"/>
      <c r="BS13" s="761"/>
      <c r="BT13" s="761"/>
      <c r="BU13" s="761"/>
      <c r="BV13" s="761"/>
      <c r="BW13" s="825">
        <v>3599</v>
      </c>
      <c r="BX13" s="825"/>
      <c r="BY13" s="825"/>
      <c r="BZ13" s="825"/>
      <c r="CA13" s="825"/>
      <c r="CB13" s="825"/>
      <c r="CC13" s="825"/>
      <c r="CD13" s="825"/>
      <c r="CE13" s="825"/>
      <c r="CF13" s="825"/>
      <c r="CG13" s="825"/>
      <c r="CH13" s="825"/>
      <c r="CI13" s="825"/>
      <c r="CJ13" s="825"/>
      <c r="CK13" s="825"/>
      <c r="CL13" s="825"/>
      <c r="CM13" s="825"/>
      <c r="CN13" s="825"/>
      <c r="CO13" s="761">
        <v>17311</v>
      </c>
      <c r="CP13" s="761"/>
      <c r="CQ13" s="761"/>
      <c r="CR13" s="761"/>
      <c r="CS13" s="761"/>
      <c r="CT13" s="761"/>
      <c r="CU13" s="761"/>
      <c r="CV13" s="761"/>
      <c r="CW13" s="761"/>
      <c r="CX13" s="761"/>
      <c r="CY13" s="761"/>
      <c r="CZ13" s="761"/>
      <c r="DA13" s="761"/>
      <c r="DB13" s="761"/>
      <c r="DC13" s="761"/>
      <c r="DD13" s="761"/>
      <c r="DE13" s="761"/>
      <c r="DF13" s="761"/>
      <c r="DG13" s="761" t="s">
        <v>305</v>
      </c>
      <c r="DH13" s="761"/>
      <c r="DI13" s="761"/>
      <c r="DJ13" s="761"/>
      <c r="DK13" s="761"/>
      <c r="DL13" s="761"/>
      <c r="DM13" s="761"/>
      <c r="DN13" s="761"/>
      <c r="DO13" s="761"/>
      <c r="DP13" s="761"/>
      <c r="DQ13" s="761"/>
      <c r="DR13" s="761"/>
      <c r="DS13" s="761"/>
      <c r="DT13" s="761"/>
      <c r="DU13" s="761"/>
      <c r="DV13" s="761"/>
      <c r="DW13" s="761"/>
      <c r="DX13" s="761"/>
      <c r="DY13" s="761">
        <v>16110</v>
      </c>
      <c r="DZ13" s="761"/>
      <c r="EA13" s="761"/>
      <c r="EB13" s="761"/>
      <c r="EC13" s="761"/>
      <c r="ED13" s="761"/>
      <c r="EE13" s="761"/>
      <c r="EF13" s="761"/>
      <c r="EG13" s="761"/>
      <c r="EH13" s="761"/>
      <c r="EI13" s="761"/>
      <c r="EJ13" s="761"/>
      <c r="EK13" s="761"/>
      <c r="EL13" s="761"/>
      <c r="EM13" s="761"/>
      <c r="EN13" s="761"/>
      <c r="EO13" s="761"/>
      <c r="EP13" s="761"/>
      <c r="EQ13" s="761">
        <v>4689</v>
      </c>
      <c r="ER13" s="761"/>
      <c r="ES13" s="761"/>
      <c r="ET13" s="761"/>
      <c r="EU13" s="761"/>
      <c r="EV13" s="761"/>
      <c r="EW13" s="761"/>
      <c r="EX13" s="761"/>
      <c r="EY13" s="761"/>
      <c r="EZ13" s="761"/>
      <c r="FA13" s="761"/>
      <c r="FB13" s="761"/>
      <c r="FC13" s="761"/>
      <c r="FD13" s="761"/>
      <c r="FE13" s="761"/>
      <c r="FF13" s="761"/>
      <c r="FG13" s="761"/>
      <c r="FH13" s="761"/>
      <c r="FI13" s="761">
        <v>561</v>
      </c>
      <c r="FJ13" s="761"/>
      <c r="FK13" s="761"/>
      <c r="FL13" s="761"/>
      <c r="FM13" s="761"/>
      <c r="FN13" s="761"/>
      <c r="FO13" s="761"/>
      <c r="FP13" s="761"/>
      <c r="FQ13" s="761"/>
      <c r="FR13" s="761"/>
      <c r="FS13" s="761"/>
      <c r="FT13" s="761"/>
      <c r="FU13" s="761"/>
      <c r="FV13" s="761"/>
      <c r="FW13" s="761"/>
      <c r="FX13" s="761"/>
      <c r="FY13" s="761"/>
      <c r="FZ13" s="761"/>
      <c r="GA13" s="761" t="s">
        <v>305</v>
      </c>
      <c r="GB13" s="761"/>
      <c r="GC13" s="761"/>
      <c r="GD13" s="761"/>
      <c r="GE13" s="761"/>
      <c r="GF13" s="761"/>
      <c r="GG13" s="761"/>
      <c r="GH13" s="761"/>
      <c r="GI13" s="761"/>
      <c r="GJ13" s="761"/>
      <c r="GK13" s="761"/>
      <c r="GL13" s="761"/>
      <c r="GM13" s="761"/>
      <c r="GN13" s="761"/>
      <c r="GO13" s="761"/>
      <c r="GP13" s="761"/>
      <c r="GQ13" s="761"/>
      <c r="GR13" s="761"/>
      <c r="GS13" s="220"/>
      <c r="GT13" s="220"/>
      <c r="GU13" s="220"/>
      <c r="GV13" s="220"/>
      <c r="GW13" s="220"/>
      <c r="GX13" s="220"/>
      <c r="GY13" s="220"/>
      <c r="GZ13" s="220"/>
      <c r="HA13" s="220"/>
      <c r="HB13" s="220"/>
      <c r="HC13" s="220"/>
      <c r="HD13" s="220"/>
      <c r="HE13" s="220"/>
      <c r="HF13" s="220"/>
      <c r="HG13" s="220"/>
      <c r="HH13" s="220"/>
      <c r="HI13" s="220"/>
      <c r="HJ13" s="220"/>
      <c r="HK13" s="419"/>
      <c r="HL13" s="419"/>
      <c r="HM13" s="419"/>
      <c r="HN13" s="419"/>
      <c r="HO13" s="419"/>
      <c r="HP13" s="419"/>
      <c r="HQ13" s="419"/>
      <c r="HR13" s="419"/>
      <c r="HS13" s="419"/>
      <c r="HT13" s="419"/>
      <c r="HU13" s="419"/>
      <c r="HV13" s="419"/>
      <c r="HW13" s="419"/>
      <c r="HX13" s="419"/>
      <c r="HY13" s="419"/>
      <c r="HZ13" s="419"/>
      <c r="IA13" s="419"/>
      <c r="IB13" s="419"/>
      <c r="IC13" s="419"/>
      <c r="ID13" s="419"/>
      <c r="IE13" s="419"/>
      <c r="IF13" s="419"/>
      <c r="IG13" s="419"/>
      <c r="IH13" s="419"/>
      <c r="II13" s="419"/>
      <c r="IJ13" s="419"/>
      <c r="IK13" s="419"/>
      <c r="IL13" s="419"/>
      <c r="IM13" s="419"/>
      <c r="IN13" s="419"/>
      <c r="IO13" s="419"/>
      <c r="IP13" s="419"/>
      <c r="IQ13" s="419"/>
      <c r="IR13" s="419"/>
      <c r="IS13" s="419"/>
      <c r="IT13" s="419"/>
      <c r="IU13" s="52"/>
      <c r="IV13" s="52"/>
    </row>
    <row r="14" spans="1:256" ht="17.25" customHeight="1">
      <c r="A14" s="829"/>
      <c r="B14" s="211" t="s">
        <v>281</v>
      </c>
      <c r="C14" s="767">
        <f>SUM(U14:IT14)</f>
        <v>67353</v>
      </c>
      <c r="D14" s="761"/>
      <c r="E14" s="761"/>
      <c r="F14" s="761"/>
      <c r="G14" s="761"/>
      <c r="H14" s="761"/>
      <c r="I14" s="761"/>
      <c r="J14" s="761"/>
      <c r="K14" s="761"/>
      <c r="L14" s="761"/>
      <c r="M14" s="761"/>
      <c r="N14" s="761"/>
      <c r="O14" s="761"/>
      <c r="P14" s="761"/>
      <c r="Q14" s="761"/>
      <c r="R14" s="761"/>
      <c r="S14" s="761"/>
      <c r="T14" s="761"/>
      <c r="U14" s="761">
        <v>15537</v>
      </c>
      <c r="V14" s="761"/>
      <c r="W14" s="761"/>
      <c r="X14" s="761"/>
      <c r="Y14" s="761"/>
      <c r="Z14" s="761"/>
      <c r="AA14" s="761"/>
      <c r="AB14" s="761"/>
      <c r="AC14" s="761"/>
      <c r="AD14" s="761"/>
      <c r="AE14" s="761"/>
      <c r="AF14" s="761"/>
      <c r="AG14" s="761"/>
      <c r="AH14" s="761"/>
      <c r="AI14" s="761"/>
      <c r="AJ14" s="761"/>
      <c r="AK14" s="761"/>
      <c r="AL14" s="761"/>
      <c r="AM14" s="761">
        <v>843</v>
      </c>
      <c r="AN14" s="761"/>
      <c r="AO14" s="761"/>
      <c r="AP14" s="761"/>
      <c r="AQ14" s="761"/>
      <c r="AR14" s="761"/>
      <c r="AS14" s="761"/>
      <c r="AT14" s="761"/>
      <c r="AU14" s="761"/>
      <c r="AV14" s="761"/>
      <c r="AW14" s="761"/>
      <c r="AX14" s="761"/>
      <c r="AY14" s="761"/>
      <c r="AZ14" s="761"/>
      <c r="BA14" s="761"/>
      <c r="BB14" s="761"/>
      <c r="BC14" s="761"/>
      <c r="BD14" s="761"/>
      <c r="BE14" s="761">
        <v>7937</v>
      </c>
      <c r="BF14" s="761"/>
      <c r="BG14" s="761"/>
      <c r="BH14" s="761"/>
      <c r="BI14" s="761"/>
      <c r="BJ14" s="761"/>
      <c r="BK14" s="761"/>
      <c r="BL14" s="761"/>
      <c r="BM14" s="761"/>
      <c r="BN14" s="761"/>
      <c r="BO14" s="761"/>
      <c r="BP14" s="761"/>
      <c r="BQ14" s="761"/>
      <c r="BR14" s="761"/>
      <c r="BS14" s="761"/>
      <c r="BT14" s="761"/>
      <c r="BU14" s="761"/>
      <c r="BV14" s="761"/>
      <c r="BW14" s="825">
        <v>3186</v>
      </c>
      <c r="BX14" s="825"/>
      <c r="BY14" s="825"/>
      <c r="BZ14" s="825"/>
      <c r="CA14" s="825"/>
      <c r="CB14" s="825"/>
      <c r="CC14" s="825"/>
      <c r="CD14" s="825"/>
      <c r="CE14" s="825"/>
      <c r="CF14" s="825"/>
      <c r="CG14" s="825"/>
      <c r="CH14" s="825"/>
      <c r="CI14" s="825"/>
      <c r="CJ14" s="825"/>
      <c r="CK14" s="825"/>
      <c r="CL14" s="825"/>
      <c r="CM14" s="825"/>
      <c r="CN14" s="825"/>
      <c r="CO14" s="761">
        <v>13713</v>
      </c>
      <c r="CP14" s="761"/>
      <c r="CQ14" s="761"/>
      <c r="CR14" s="761"/>
      <c r="CS14" s="761"/>
      <c r="CT14" s="761"/>
      <c r="CU14" s="761"/>
      <c r="CV14" s="761"/>
      <c r="CW14" s="761"/>
      <c r="CX14" s="761"/>
      <c r="CY14" s="761"/>
      <c r="CZ14" s="761"/>
      <c r="DA14" s="761"/>
      <c r="DB14" s="761"/>
      <c r="DC14" s="761"/>
      <c r="DD14" s="761"/>
      <c r="DE14" s="761"/>
      <c r="DF14" s="761"/>
      <c r="DG14" s="761">
        <v>3484</v>
      </c>
      <c r="DH14" s="761"/>
      <c r="DI14" s="761"/>
      <c r="DJ14" s="761"/>
      <c r="DK14" s="761"/>
      <c r="DL14" s="761"/>
      <c r="DM14" s="761"/>
      <c r="DN14" s="761"/>
      <c r="DO14" s="761"/>
      <c r="DP14" s="761"/>
      <c r="DQ14" s="761"/>
      <c r="DR14" s="761"/>
      <c r="DS14" s="761"/>
      <c r="DT14" s="761"/>
      <c r="DU14" s="761"/>
      <c r="DV14" s="761"/>
      <c r="DW14" s="761"/>
      <c r="DX14" s="761"/>
      <c r="DY14" s="761">
        <v>16870</v>
      </c>
      <c r="DZ14" s="761"/>
      <c r="EA14" s="761"/>
      <c r="EB14" s="761"/>
      <c r="EC14" s="761"/>
      <c r="ED14" s="761"/>
      <c r="EE14" s="761"/>
      <c r="EF14" s="761"/>
      <c r="EG14" s="761"/>
      <c r="EH14" s="761"/>
      <c r="EI14" s="761"/>
      <c r="EJ14" s="761"/>
      <c r="EK14" s="761"/>
      <c r="EL14" s="761"/>
      <c r="EM14" s="761"/>
      <c r="EN14" s="761"/>
      <c r="EO14" s="761"/>
      <c r="EP14" s="761"/>
      <c r="EQ14" s="761">
        <v>5343</v>
      </c>
      <c r="ER14" s="761"/>
      <c r="ES14" s="761"/>
      <c r="ET14" s="761"/>
      <c r="EU14" s="761"/>
      <c r="EV14" s="761"/>
      <c r="EW14" s="761"/>
      <c r="EX14" s="761"/>
      <c r="EY14" s="761"/>
      <c r="EZ14" s="761"/>
      <c r="FA14" s="761"/>
      <c r="FB14" s="761"/>
      <c r="FC14" s="761"/>
      <c r="FD14" s="761"/>
      <c r="FE14" s="761"/>
      <c r="FF14" s="761"/>
      <c r="FG14" s="761"/>
      <c r="FH14" s="761"/>
      <c r="FI14" s="761">
        <v>410</v>
      </c>
      <c r="FJ14" s="761"/>
      <c r="FK14" s="761"/>
      <c r="FL14" s="761"/>
      <c r="FM14" s="761"/>
      <c r="FN14" s="761"/>
      <c r="FO14" s="761"/>
      <c r="FP14" s="761"/>
      <c r="FQ14" s="761"/>
      <c r="FR14" s="761"/>
      <c r="FS14" s="761"/>
      <c r="FT14" s="761"/>
      <c r="FU14" s="761"/>
      <c r="FV14" s="761"/>
      <c r="FW14" s="761"/>
      <c r="FX14" s="761"/>
      <c r="FY14" s="761"/>
      <c r="FZ14" s="761"/>
      <c r="GA14" s="761">
        <v>30</v>
      </c>
      <c r="GB14" s="761"/>
      <c r="GC14" s="761"/>
      <c r="GD14" s="761"/>
      <c r="GE14" s="761"/>
      <c r="GF14" s="761"/>
      <c r="GG14" s="761"/>
      <c r="GH14" s="761"/>
      <c r="GI14" s="761"/>
      <c r="GJ14" s="761"/>
      <c r="GK14" s="761"/>
      <c r="GL14" s="761"/>
      <c r="GM14" s="761"/>
      <c r="GN14" s="761"/>
      <c r="GO14" s="761"/>
      <c r="GP14" s="761"/>
      <c r="GQ14" s="761"/>
      <c r="GR14" s="761"/>
      <c r="GS14" s="220"/>
      <c r="GT14" s="220"/>
      <c r="GU14" s="220"/>
      <c r="GV14" s="220"/>
      <c r="GW14" s="220"/>
      <c r="GX14" s="220"/>
      <c r="GY14" s="220"/>
      <c r="GZ14" s="220"/>
      <c r="HA14" s="220"/>
      <c r="HB14" s="220"/>
      <c r="HC14" s="220"/>
      <c r="HD14" s="220"/>
      <c r="HE14" s="220"/>
      <c r="HF14" s="220"/>
      <c r="HG14" s="220"/>
      <c r="HH14" s="220"/>
      <c r="HI14" s="220"/>
      <c r="HJ14" s="220"/>
      <c r="HK14" s="419"/>
      <c r="HL14" s="419"/>
      <c r="HM14" s="419"/>
      <c r="HN14" s="419"/>
      <c r="HO14" s="419"/>
      <c r="HP14" s="419"/>
      <c r="HQ14" s="419"/>
      <c r="HR14" s="419"/>
      <c r="HS14" s="419"/>
      <c r="HT14" s="419"/>
      <c r="HU14" s="419"/>
      <c r="HV14" s="419"/>
      <c r="HW14" s="419"/>
      <c r="HX14" s="419"/>
      <c r="HY14" s="419"/>
      <c r="HZ14" s="419"/>
      <c r="IA14" s="419"/>
      <c r="IB14" s="419"/>
      <c r="IC14" s="419"/>
      <c r="ID14" s="419"/>
      <c r="IE14" s="419"/>
      <c r="IF14" s="419"/>
      <c r="IG14" s="419"/>
      <c r="IH14" s="419"/>
      <c r="II14" s="419"/>
      <c r="IJ14" s="419"/>
      <c r="IK14" s="419"/>
      <c r="IL14" s="419"/>
      <c r="IM14" s="419"/>
      <c r="IN14" s="419"/>
      <c r="IO14" s="419"/>
      <c r="IP14" s="419"/>
      <c r="IQ14" s="419"/>
      <c r="IR14" s="419"/>
      <c r="IS14" s="419"/>
      <c r="IT14" s="419"/>
      <c r="IU14" s="52"/>
      <c r="IV14" s="52"/>
    </row>
    <row r="15" spans="1:256" ht="17.25" customHeight="1">
      <c r="A15" s="830"/>
      <c r="B15" s="212" t="s">
        <v>280</v>
      </c>
      <c r="C15" s="773">
        <f>C3</f>
        <v>64923</v>
      </c>
      <c r="D15" s="772"/>
      <c r="E15" s="772"/>
      <c r="F15" s="772"/>
      <c r="G15" s="772"/>
      <c r="H15" s="772"/>
      <c r="I15" s="772"/>
      <c r="J15" s="772"/>
      <c r="K15" s="772"/>
      <c r="L15" s="772"/>
      <c r="M15" s="772"/>
      <c r="N15" s="772"/>
      <c r="O15" s="772"/>
      <c r="P15" s="772"/>
      <c r="Q15" s="772"/>
      <c r="R15" s="772"/>
      <c r="S15" s="772"/>
      <c r="T15" s="772"/>
      <c r="U15" s="772">
        <f>U3</f>
        <v>14004</v>
      </c>
      <c r="V15" s="772"/>
      <c r="W15" s="772"/>
      <c r="X15" s="772"/>
      <c r="Y15" s="772"/>
      <c r="Z15" s="772"/>
      <c r="AA15" s="772"/>
      <c r="AB15" s="772"/>
      <c r="AC15" s="772"/>
      <c r="AD15" s="772"/>
      <c r="AE15" s="772"/>
      <c r="AF15" s="772"/>
      <c r="AG15" s="772"/>
      <c r="AH15" s="772"/>
      <c r="AI15" s="772"/>
      <c r="AJ15" s="772"/>
      <c r="AK15" s="772"/>
      <c r="AL15" s="772"/>
      <c r="AM15" s="772">
        <f>AM3</f>
        <v>1554</v>
      </c>
      <c r="AN15" s="772"/>
      <c r="AO15" s="772"/>
      <c r="AP15" s="772"/>
      <c r="AQ15" s="772"/>
      <c r="AR15" s="772"/>
      <c r="AS15" s="772"/>
      <c r="AT15" s="772"/>
      <c r="AU15" s="772"/>
      <c r="AV15" s="772"/>
      <c r="AW15" s="772"/>
      <c r="AX15" s="772"/>
      <c r="AY15" s="772"/>
      <c r="AZ15" s="772"/>
      <c r="BA15" s="772"/>
      <c r="BB15" s="772"/>
      <c r="BC15" s="772"/>
      <c r="BD15" s="772"/>
      <c r="BE15" s="772">
        <f>BE3</f>
        <v>7112</v>
      </c>
      <c r="BF15" s="772"/>
      <c r="BG15" s="772"/>
      <c r="BH15" s="772"/>
      <c r="BI15" s="772"/>
      <c r="BJ15" s="772"/>
      <c r="BK15" s="772"/>
      <c r="BL15" s="772"/>
      <c r="BM15" s="772"/>
      <c r="BN15" s="772"/>
      <c r="BO15" s="772"/>
      <c r="BP15" s="772"/>
      <c r="BQ15" s="772"/>
      <c r="BR15" s="772"/>
      <c r="BS15" s="772"/>
      <c r="BT15" s="772"/>
      <c r="BU15" s="772"/>
      <c r="BV15" s="772"/>
      <c r="BW15" s="805">
        <f>BW3</f>
        <v>3589</v>
      </c>
      <c r="BX15" s="805"/>
      <c r="BY15" s="805"/>
      <c r="BZ15" s="805"/>
      <c r="CA15" s="805"/>
      <c r="CB15" s="805"/>
      <c r="CC15" s="805"/>
      <c r="CD15" s="805"/>
      <c r="CE15" s="805"/>
      <c r="CF15" s="805"/>
      <c r="CG15" s="805"/>
      <c r="CH15" s="805"/>
      <c r="CI15" s="805"/>
      <c r="CJ15" s="805"/>
      <c r="CK15" s="805"/>
      <c r="CL15" s="805"/>
      <c r="CM15" s="805"/>
      <c r="CN15" s="805"/>
      <c r="CO15" s="772">
        <f>CO3</f>
        <v>13080</v>
      </c>
      <c r="CP15" s="772"/>
      <c r="CQ15" s="772"/>
      <c r="CR15" s="772"/>
      <c r="CS15" s="772"/>
      <c r="CT15" s="772"/>
      <c r="CU15" s="772"/>
      <c r="CV15" s="772"/>
      <c r="CW15" s="772"/>
      <c r="CX15" s="772"/>
      <c r="CY15" s="772"/>
      <c r="CZ15" s="772"/>
      <c r="DA15" s="772"/>
      <c r="DB15" s="772"/>
      <c r="DC15" s="772"/>
      <c r="DD15" s="772"/>
      <c r="DE15" s="772"/>
      <c r="DF15" s="772"/>
      <c r="DG15" s="772">
        <f>DG3</f>
        <v>2760</v>
      </c>
      <c r="DH15" s="772"/>
      <c r="DI15" s="772"/>
      <c r="DJ15" s="772"/>
      <c r="DK15" s="772"/>
      <c r="DL15" s="772"/>
      <c r="DM15" s="772"/>
      <c r="DN15" s="772"/>
      <c r="DO15" s="772"/>
      <c r="DP15" s="772"/>
      <c r="DQ15" s="772"/>
      <c r="DR15" s="772"/>
      <c r="DS15" s="772"/>
      <c r="DT15" s="772"/>
      <c r="DU15" s="772"/>
      <c r="DV15" s="772"/>
      <c r="DW15" s="772"/>
      <c r="DX15" s="772"/>
      <c r="DY15" s="772">
        <f>DY3</f>
        <v>16648</v>
      </c>
      <c r="DZ15" s="772"/>
      <c r="EA15" s="772"/>
      <c r="EB15" s="772"/>
      <c r="EC15" s="772"/>
      <c r="ED15" s="772"/>
      <c r="EE15" s="772"/>
      <c r="EF15" s="772"/>
      <c r="EG15" s="772"/>
      <c r="EH15" s="772"/>
      <c r="EI15" s="772"/>
      <c r="EJ15" s="772"/>
      <c r="EK15" s="772"/>
      <c r="EL15" s="772"/>
      <c r="EM15" s="772"/>
      <c r="EN15" s="772"/>
      <c r="EO15" s="772"/>
      <c r="EP15" s="772"/>
      <c r="EQ15" s="772">
        <f>EQ3</f>
        <v>5229</v>
      </c>
      <c r="ER15" s="772"/>
      <c r="ES15" s="772"/>
      <c r="ET15" s="772"/>
      <c r="EU15" s="772"/>
      <c r="EV15" s="772"/>
      <c r="EW15" s="772"/>
      <c r="EX15" s="772"/>
      <c r="EY15" s="772"/>
      <c r="EZ15" s="772"/>
      <c r="FA15" s="772"/>
      <c r="FB15" s="772"/>
      <c r="FC15" s="772"/>
      <c r="FD15" s="772"/>
      <c r="FE15" s="772"/>
      <c r="FF15" s="772"/>
      <c r="FG15" s="772"/>
      <c r="FH15" s="772"/>
      <c r="FI15" s="772">
        <f>FI3</f>
        <v>388</v>
      </c>
      <c r="FJ15" s="772"/>
      <c r="FK15" s="772"/>
      <c r="FL15" s="772"/>
      <c r="FM15" s="772"/>
      <c r="FN15" s="772"/>
      <c r="FO15" s="772"/>
      <c r="FP15" s="772"/>
      <c r="FQ15" s="772"/>
      <c r="FR15" s="772"/>
      <c r="FS15" s="772"/>
      <c r="FT15" s="772"/>
      <c r="FU15" s="772"/>
      <c r="FV15" s="772"/>
      <c r="FW15" s="772"/>
      <c r="FX15" s="772"/>
      <c r="FY15" s="772"/>
      <c r="FZ15" s="772"/>
      <c r="GA15" s="772">
        <f>GA3</f>
        <v>559</v>
      </c>
      <c r="GB15" s="772"/>
      <c r="GC15" s="772"/>
      <c r="GD15" s="772"/>
      <c r="GE15" s="772"/>
      <c r="GF15" s="772"/>
      <c r="GG15" s="772"/>
      <c r="GH15" s="772"/>
      <c r="GI15" s="772"/>
      <c r="GJ15" s="772"/>
      <c r="GK15" s="772"/>
      <c r="GL15" s="772"/>
      <c r="GM15" s="772"/>
      <c r="GN15" s="772"/>
      <c r="GO15" s="772"/>
      <c r="GP15" s="772"/>
      <c r="GQ15" s="772"/>
      <c r="GR15" s="772"/>
      <c r="GS15" s="220"/>
      <c r="GT15" s="220"/>
      <c r="GU15" s="220"/>
      <c r="GV15" s="220"/>
      <c r="GW15" s="220"/>
      <c r="GX15" s="220"/>
      <c r="GY15" s="220"/>
      <c r="GZ15" s="220"/>
      <c r="HA15" s="220"/>
      <c r="HB15" s="220"/>
      <c r="HC15" s="220"/>
      <c r="HD15" s="220"/>
      <c r="HE15" s="220"/>
      <c r="HF15" s="220"/>
      <c r="HG15" s="220"/>
      <c r="HH15" s="220"/>
      <c r="HI15" s="220"/>
      <c r="HJ15" s="220"/>
      <c r="HK15" s="419"/>
      <c r="HL15" s="419"/>
      <c r="HM15" s="419"/>
      <c r="HN15" s="419"/>
      <c r="HO15" s="419"/>
      <c r="HP15" s="419"/>
      <c r="HQ15" s="419"/>
      <c r="HR15" s="419"/>
      <c r="HS15" s="419"/>
      <c r="HT15" s="419"/>
      <c r="HU15" s="419"/>
      <c r="HV15" s="419"/>
      <c r="HW15" s="419"/>
      <c r="HX15" s="419"/>
      <c r="HY15" s="419"/>
      <c r="HZ15" s="419"/>
      <c r="IA15" s="419"/>
      <c r="IB15" s="419"/>
      <c r="IC15" s="419"/>
      <c r="ID15" s="419"/>
      <c r="IE15" s="419"/>
      <c r="IF15" s="419"/>
      <c r="IG15" s="419"/>
      <c r="IH15" s="419"/>
      <c r="II15" s="419"/>
      <c r="IJ15" s="419"/>
      <c r="IK15" s="419"/>
      <c r="IL15" s="419"/>
      <c r="IM15" s="419"/>
      <c r="IN15" s="419"/>
      <c r="IO15" s="419"/>
      <c r="IP15" s="419"/>
      <c r="IQ15" s="419"/>
      <c r="IR15" s="419"/>
      <c r="IS15" s="419"/>
      <c r="IT15" s="419"/>
      <c r="IU15" s="52"/>
      <c r="IV15" s="52"/>
    </row>
    <row r="16" spans="1:256" ht="17.25" customHeight="1">
      <c r="A16" s="828" t="s">
        <v>0</v>
      </c>
      <c r="B16" s="211" t="s">
        <v>282</v>
      </c>
      <c r="C16" s="770">
        <f>SUM(U16:IT16)</f>
        <v>57694</v>
      </c>
      <c r="D16" s="771"/>
      <c r="E16" s="771"/>
      <c r="F16" s="771"/>
      <c r="G16" s="771"/>
      <c r="H16" s="771"/>
      <c r="I16" s="771"/>
      <c r="J16" s="771"/>
      <c r="K16" s="771"/>
      <c r="L16" s="771"/>
      <c r="M16" s="771"/>
      <c r="N16" s="771"/>
      <c r="O16" s="771"/>
      <c r="P16" s="771"/>
      <c r="Q16" s="771"/>
      <c r="R16" s="771"/>
      <c r="S16" s="771"/>
      <c r="T16" s="771"/>
      <c r="U16" s="761">
        <v>18740</v>
      </c>
      <c r="V16" s="761"/>
      <c r="W16" s="761"/>
      <c r="X16" s="761"/>
      <c r="Y16" s="761"/>
      <c r="Z16" s="761"/>
      <c r="AA16" s="761"/>
      <c r="AB16" s="761"/>
      <c r="AC16" s="761"/>
      <c r="AD16" s="761"/>
      <c r="AE16" s="761"/>
      <c r="AF16" s="761"/>
      <c r="AG16" s="761"/>
      <c r="AH16" s="761"/>
      <c r="AI16" s="761"/>
      <c r="AJ16" s="761"/>
      <c r="AK16" s="761"/>
      <c r="AL16" s="761"/>
      <c r="AM16" s="761" t="s">
        <v>305</v>
      </c>
      <c r="AN16" s="761"/>
      <c r="AO16" s="761"/>
      <c r="AP16" s="761"/>
      <c r="AQ16" s="761"/>
      <c r="AR16" s="761"/>
      <c r="AS16" s="761"/>
      <c r="AT16" s="761"/>
      <c r="AU16" s="761"/>
      <c r="AV16" s="761"/>
      <c r="AW16" s="761"/>
      <c r="AX16" s="761"/>
      <c r="AY16" s="761"/>
      <c r="AZ16" s="761"/>
      <c r="BA16" s="761"/>
      <c r="BB16" s="761"/>
      <c r="BC16" s="761"/>
      <c r="BD16" s="761"/>
      <c r="BE16" s="761">
        <v>5118</v>
      </c>
      <c r="BF16" s="761"/>
      <c r="BG16" s="761"/>
      <c r="BH16" s="761"/>
      <c r="BI16" s="761"/>
      <c r="BJ16" s="761"/>
      <c r="BK16" s="761"/>
      <c r="BL16" s="761"/>
      <c r="BM16" s="761"/>
      <c r="BN16" s="761"/>
      <c r="BO16" s="761"/>
      <c r="BP16" s="761"/>
      <c r="BQ16" s="761"/>
      <c r="BR16" s="761"/>
      <c r="BS16" s="761"/>
      <c r="BT16" s="761"/>
      <c r="BU16" s="761"/>
      <c r="BV16" s="761"/>
      <c r="BW16" s="825">
        <v>5815</v>
      </c>
      <c r="BX16" s="825"/>
      <c r="BY16" s="825"/>
      <c r="BZ16" s="825"/>
      <c r="CA16" s="825"/>
      <c r="CB16" s="825"/>
      <c r="CC16" s="825"/>
      <c r="CD16" s="825"/>
      <c r="CE16" s="825"/>
      <c r="CF16" s="825"/>
      <c r="CG16" s="825"/>
      <c r="CH16" s="825"/>
      <c r="CI16" s="825"/>
      <c r="CJ16" s="825"/>
      <c r="CK16" s="825"/>
      <c r="CL16" s="825"/>
      <c r="CM16" s="825"/>
      <c r="CN16" s="825"/>
      <c r="CO16" s="761">
        <v>7873</v>
      </c>
      <c r="CP16" s="761"/>
      <c r="CQ16" s="761"/>
      <c r="CR16" s="761"/>
      <c r="CS16" s="761"/>
      <c r="CT16" s="761"/>
      <c r="CU16" s="761"/>
      <c r="CV16" s="761"/>
      <c r="CW16" s="761"/>
      <c r="CX16" s="761"/>
      <c r="CY16" s="761"/>
      <c r="CZ16" s="761"/>
      <c r="DA16" s="761"/>
      <c r="DB16" s="761"/>
      <c r="DC16" s="761"/>
      <c r="DD16" s="761"/>
      <c r="DE16" s="761"/>
      <c r="DF16" s="761"/>
      <c r="DG16" s="761" t="s">
        <v>305</v>
      </c>
      <c r="DH16" s="761"/>
      <c r="DI16" s="761"/>
      <c r="DJ16" s="761"/>
      <c r="DK16" s="761"/>
      <c r="DL16" s="761"/>
      <c r="DM16" s="761"/>
      <c r="DN16" s="761"/>
      <c r="DO16" s="761"/>
      <c r="DP16" s="761"/>
      <c r="DQ16" s="761"/>
      <c r="DR16" s="761"/>
      <c r="DS16" s="761"/>
      <c r="DT16" s="761"/>
      <c r="DU16" s="761"/>
      <c r="DV16" s="761"/>
      <c r="DW16" s="761"/>
      <c r="DX16" s="761"/>
      <c r="DY16" s="761">
        <v>12170</v>
      </c>
      <c r="DZ16" s="761"/>
      <c r="EA16" s="761"/>
      <c r="EB16" s="761"/>
      <c r="EC16" s="761"/>
      <c r="ED16" s="761"/>
      <c r="EE16" s="761"/>
      <c r="EF16" s="761"/>
      <c r="EG16" s="761"/>
      <c r="EH16" s="761"/>
      <c r="EI16" s="761"/>
      <c r="EJ16" s="761"/>
      <c r="EK16" s="761"/>
      <c r="EL16" s="761"/>
      <c r="EM16" s="761"/>
      <c r="EN16" s="761"/>
      <c r="EO16" s="761"/>
      <c r="EP16" s="761"/>
      <c r="EQ16" s="761">
        <v>1735</v>
      </c>
      <c r="ER16" s="761"/>
      <c r="ES16" s="761"/>
      <c r="ET16" s="761"/>
      <c r="EU16" s="761"/>
      <c r="EV16" s="761"/>
      <c r="EW16" s="761"/>
      <c r="EX16" s="761"/>
      <c r="EY16" s="761"/>
      <c r="EZ16" s="761"/>
      <c r="FA16" s="761"/>
      <c r="FB16" s="761"/>
      <c r="FC16" s="761"/>
      <c r="FD16" s="761"/>
      <c r="FE16" s="761"/>
      <c r="FF16" s="761"/>
      <c r="FG16" s="761"/>
      <c r="FH16" s="761"/>
      <c r="FI16" s="761">
        <v>6243</v>
      </c>
      <c r="FJ16" s="761"/>
      <c r="FK16" s="761"/>
      <c r="FL16" s="761"/>
      <c r="FM16" s="761"/>
      <c r="FN16" s="761"/>
      <c r="FO16" s="761"/>
      <c r="FP16" s="761"/>
      <c r="FQ16" s="761"/>
      <c r="FR16" s="761"/>
      <c r="FS16" s="761"/>
      <c r="FT16" s="761"/>
      <c r="FU16" s="761"/>
      <c r="FV16" s="761"/>
      <c r="FW16" s="761"/>
      <c r="FX16" s="761"/>
      <c r="FY16" s="761"/>
      <c r="FZ16" s="761"/>
      <c r="GA16" s="761" t="s">
        <v>305</v>
      </c>
      <c r="GB16" s="761"/>
      <c r="GC16" s="761"/>
      <c r="GD16" s="761"/>
      <c r="GE16" s="761"/>
      <c r="GF16" s="761"/>
      <c r="GG16" s="761"/>
      <c r="GH16" s="761"/>
      <c r="GI16" s="761"/>
      <c r="GJ16" s="761"/>
      <c r="GK16" s="761"/>
      <c r="GL16" s="761"/>
      <c r="GM16" s="761"/>
      <c r="GN16" s="761"/>
      <c r="GO16" s="761"/>
      <c r="GP16" s="761"/>
      <c r="GQ16" s="761"/>
      <c r="GR16" s="761"/>
      <c r="GS16" s="220"/>
      <c r="GT16" s="220"/>
      <c r="GU16" s="220"/>
      <c r="GV16" s="220"/>
      <c r="GW16" s="220"/>
      <c r="GX16" s="220"/>
      <c r="GY16" s="220"/>
      <c r="GZ16" s="220"/>
      <c r="HA16" s="220"/>
      <c r="HB16" s="220"/>
      <c r="HC16" s="220"/>
      <c r="HD16" s="220"/>
      <c r="HE16" s="220"/>
      <c r="HF16" s="220"/>
      <c r="HG16" s="220"/>
      <c r="HH16" s="220"/>
      <c r="HI16" s="220"/>
      <c r="HJ16" s="220"/>
      <c r="HK16" s="419"/>
      <c r="HL16" s="419"/>
      <c r="HM16" s="419"/>
      <c r="HN16" s="419"/>
      <c r="HO16" s="419"/>
      <c r="HP16" s="419"/>
      <c r="HQ16" s="419"/>
      <c r="HR16" s="419"/>
      <c r="HS16" s="419"/>
      <c r="HT16" s="419"/>
      <c r="HU16" s="419"/>
      <c r="HV16" s="419"/>
      <c r="HW16" s="419"/>
      <c r="HX16" s="419"/>
      <c r="HY16" s="419"/>
      <c r="HZ16" s="419"/>
      <c r="IA16" s="419"/>
      <c r="IB16" s="419"/>
      <c r="IC16" s="419"/>
      <c r="ID16" s="419"/>
      <c r="IE16" s="419"/>
      <c r="IF16" s="419"/>
      <c r="IG16" s="419"/>
      <c r="IH16" s="419"/>
      <c r="II16" s="419"/>
      <c r="IJ16" s="419"/>
      <c r="IK16" s="419"/>
      <c r="IL16" s="419"/>
      <c r="IM16" s="419"/>
      <c r="IN16" s="419"/>
      <c r="IO16" s="419"/>
      <c r="IP16" s="419"/>
      <c r="IQ16" s="419"/>
      <c r="IR16" s="419"/>
      <c r="IS16" s="419"/>
      <c r="IT16" s="419"/>
      <c r="IU16" s="52"/>
      <c r="IV16" s="52"/>
    </row>
    <row r="17" spans="1:256" ht="17.25" customHeight="1">
      <c r="A17" s="829"/>
      <c r="B17" s="211" t="s">
        <v>281</v>
      </c>
      <c r="C17" s="767">
        <f>SUM(U17:IT17)</f>
        <v>60972</v>
      </c>
      <c r="D17" s="761"/>
      <c r="E17" s="761"/>
      <c r="F17" s="761"/>
      <c r="G17" s="761"/>
      <c r="H17" s="761"/>
      <c r="I17" s="761"/>
      <c r="J17" s="761"/>
      <c r="K17" s="761"/>
      <c r="L17" s="761"/>
      <c r="M17" s="761"/>
      <c r="N17" s="761"/>
      <c r="O17" s="761"/>
      <c r="P17" s="761"/>
      <c r="Q17" s="761"/>
      <c r="R17" s="761"/>
      <c r="S17" s="761"/>
      <c r="T17" s="761"/>
      <c r="U17" s="761">
        <v>19336</v>
      </c>
      <c r="V17" s="761"/>
      <c r="W17" s="761"/>
      <c r="X17" s="761"/>
      <c r="Y17" s="761"/>
      <c r="Z17" s="761"/>
      <c r="AA17" s="761"/>
      <c r="AB17" s="761"/>
      <c r="AC17" s="761"/>
      <c r="AD17" s="761"/>
      <c r="AE17" s="761"/>
      <c r="AF17" s="761"/>
      <c r="AG17" s="761"/>
      <c r="AH17" s="761"/>
      <c r="AI17" s="761"/>
      <c r="AJ17" s="761"/>
      <c r="AK17" s="761"/>
      <c r="AL17" s="761"/>
      <c r="AM17" s="761">
        <v>669</v>
      </c>
      <c r="AN17" s="761"/>
      <c r="AO17" s="761"/>
      <c r="AP17" s="761"/>
      <c r="AQ17" s="761"/>
      <c r="AR17" s="761"/>
      <c r="AS17" s="761"/>
      <c r="AT17" s="761"/>
      <c r="AU17" s="761"/>
      <c r="AV17" s="761"/>
      <c r="AW17" s="761"/>
      <c r="AX17" s="761"/>
      <c r="AY17" s="761"/>
      <c r="AZ17" s="761"/>
      <c r="BA17" s="761"/>
      <c r="BB17" s="761"/>
      <c r="BC17" s="761"/>
      <c r="BD17" s="761"/>
      <c r="BE17" s="761">
        <v>5434</v>
      </c>
      <c r="BF17" s="761"/>
      <c r="BG17" s="761"/>
      <c r="BH17" s="761"/>
      <c r="BI17" s="761"/>
      <c r="BJ17" s="761"/>
      <c r="BK17" s="761"/>
      <c r="BL17" s="761"/>
      <c r="BM17" s="761"/>
      <c r="BN17" s="761"/>
      <c r="BO17" s="761"/>
      <c r="BP17" s="761"/>
      <c r="BQ17" s="761"/>
      <c r="BR17" s="761"/>
      <c r="BS17" s="761"/>
      <c r="BT17" s="761"/>
      <c r="BU17" s="761"/>
      <c r="BV17" s="761"/>
      <c r="BW17" s="825">
        <v>5674</v>
      </c>
      <c r="BX17" s="825"/>
      <c r="BY17" s="825"/>
      <c r="BZ17" s="825"/>
      <c r="CA17" s="825"/>
      <c r="CB17" s="825"/>
      <c r="CC17" s="825"/>
      <c r="CD17" s="825"/>
      <c r="CE17" s="825"/>
      <c r="CF17" s="825"/>
      <c r="CG17" s="825"/>
      <c r="CH17" s="825"/>
      <c r="CI17" s="825"/>
      <c r="CJ17" s="825"/>
      <c r="CK17" s="825"/>
      <c r="CL17" s="825"/>
      <c r="CM17" s="825"/>
      <c r="CN17" s="825"/>
      <c r="CO17" s="761">
        <v>6492</v>
      </c>
      <c r="CP17" s="761"/>
      <c r="CQ17" s="761"/>
      <c r="CR17" s="761"/>
      <c r="CS17" s="761"/>
      <c r="CT17" s="761"/>
      <c r="CU17" s="761"/>
      <c r="CV17" s="761"/>
      <c r="CW17" s="761"/>
      <c r="CX17" s="761"/>
      <c r="CY17" s="761"/>
      <c r="CZ17" s="761"/>
      <c r="DA17" s="761"/>
      <c r="DB17" s="761"/>
      <c r="DC17" s="761"/>
      <c r="DD17" s="761"/>
      <c r="DE17" s="761"/>
      <c r="DF17" s="761"/>
      <c r="DG17" s="761">
        <v>1686</v>
      </c>
      <c r="DH17" s="761"/>
      <c r="DI17" s="761"/>
      <c r="DJ17" s="761"/>
      <c r="DK17" s="761"/>
      <c r="DL17" s="761"/>
      <c r="DM17" s="761"/>
      <c r="DN17" s="761"/>
      <c r="DO17" s="761"/>
      <c r="DP17" s="761"/>
      <c r="DQ17" s="761"/>
      <c r="DR17" s="761"/>
      <c r="DS17" s="761"/>
      <c r="DT17" s="761"/>
      <c r="DU17" s="761"/>
      <c r="DV17" s="761"/>
      <c r="DW17" s="761"/>
      <c r="DX17" s="761"/>
      <c r="DY17" s="761">
        <v>13257</v>
      </c>
      <c r="DZ17" s="761"/>
      <c r="EA17" s="761"/>
      <c r="EB17" s="761"/>
      <c r="EC17" s="761"/>
      <c r="ED17" s="761"/>
      <c r="EE17" s="761"/>
      <c r="EF17" s="761"/>
      <c r="EG17" s="761"/>
      <c r="EH17" s="761"/>
      <c r="EI17" s="761"/>
      <c r="EJ17" s="761"/>
      <c r="EK17" s="761"/>
      <c r="EL17" s="761"/>
      <c r="EM17" s="761"/>
      <c r="EN17" s="761"/>
      <c r="EO17" s="761"/>
      <c r="EP17" s="761"/>
      <c r="EQ17" s="761">
        <v>2219</v>
      </c>
      <c r="ER17" s="761"/>
      <c r="ES17" s="761"/>
      <c r="ET17" s="761"/>
      <c r="EU17" s="761"/>
      <c r="EV17" s="761"/>
      <c r="EW17" s="761"/>
      <c r="EX17" s="761"/>
      <c r="EY17" s="761"/>
      <c r="EZ17" s="761"/>
      <c r="FA17" s="761"/>
      <c r="FB17" s="761"/>
      <c r="FC17" s="761"/>
      <c r="FD17" s="761"/>
      <c r="FE17" s="761"/>
      <c r="FF17" s="761"/>
      <c r="FG17" s="761"/>
      <c r="FH17" s="761"/>
      <c r="FI17" s="761">
        <v>6005</v>
      </c>
      <c r="FJ17" s="761"/>
      <c r="FK17" s="761"/>
      <c r="FL17" s="761"/>
      <c r="FM17" s="761"/>
      <c r="FN17" s="761"/>
      <c r="FO17" s="761"/>
      <c r="FP17" s="761"/>
      <c r="FQ17" s="761"/>
      <c r="FR17" s="761"/>
      <c r="FS17" s="761"/>
      <c r="FT17" s="761"/>
      <c r="FU17" s="761"/>
      <c r="FV17" s="761"/>
      <c r="FW17" s="761"/>
      <c r="FX17" s="761"/>
      <c r="FY17" s="761"/>
      <c r="FZ17" s="761"/>
      <c r="GA17" s="761">
        <v>200</v>
      </c>
      <c r="GB17" s="761"/>
      <c r="GC17" s="761"/>
      <c r="GD17" s="761"/>
      <c r="GE17" s="761"/>
      <c r="GF17" s="761"/>
      <c r="GG17" s="761"/>
      <c r="GH17" s="761"/>
      <c r="GI17" s="761"/>
      <c r="GJ17" s="761"/>
      <c r="GK17" s="761"/>
      <c r="GL17" s="761"/>
      <c r="GM17" s="761"/>
      <c r="GN17" s="761"/>
      <c r="GO17" s="761"/>
      <c r="GP17" s="761"/>
      <c r="GQ17" s="761"/>
      <c r="GR17" s="761"/>
      <c r="GS17" s="220"/>
      <c r="GT17" s="220"/>
      <c r="GU17" s="220"/>
      <c r="GV17" s="220"/>
      <c r="GW17" s="220"/>
      <c r="GX17" s="220"/>
      <c r="GY17" s="220"/>
      <c r="GZ17" s="220"/>
      <c r="HA17" s="220"/>
      <c r="HB17" s="220"/>
      <c r="HC17" s="220"/>
      <c r="HD17" s="220"/>
      <c r="HE17" s="220"/>
      <c r="HF17" s="220"/>
      <c r="HG17" s="220"/>
      <c r="HH17" s="220"/>
      <c r="HI17" s="220"/>
      <c r="HJ17" s="220"/>
      <c r="HK17" s="419"/>
      <c r="HL17" s="419"/>
      <c r="HM17" s="419"/>
      <c r="HN17" s="419"/>
      <c r="HO17" s="419"/>
      <c r="HP17" s="419"/>
      <c r="HQ17" s="419"/>
      <c r="HR17" s="419"/>
      <c r="HS17" s="419"/>
      <c r="HT17" s="419"/>
      <c r="HU17" s="419"/>
      <c r="HV17" s="419"/>
      <c r="HW17" s="419"/>
      <c r="HX17" s="419"/>
      <c r="HY17" s="419"/>
      <c r="HZ17" s="419"/>
      <c r="IA17" s="419"/>
      <c r="IB17" s="419"/>
      <c r="IC17" s="419"/>
      <c r="ID17" s="419"/>
      <c r="IE17" s="419"/>
      <c r="IF17" s="419"/>
      <c r="IG17" s="419"/>
      <c r="IH17" s="419"/>
      <c r="II17" s="419"/>
      <c r="IJ17" s="419"/>
      <c r="IK17" s="419"/>
      <c r="IL17" s="419"/>
      <c r="IM17" s="419"/>
      <c r="IN17" s="419"/>
      <c r="IO17" s="419"/>
      <c r="IP17" s="419"/>
      <c r="IQ17" s="419"/>
      <c r="IR17" s="419"/>
      <c r="IS17" s="419"/>
      <c r="IT17" s="419"/>
      <c r="IU17" s="52"/>
      <c r="IV17" s="52"/>
    </row>
    <row r="18" spans="1:256" ht="17.25" customHeight="1" thickBot="1">
      <c r="A18" s="829"/>
      <c r="B18" s="212" t="s">
        <v>280</v>
      </c>
      <c r="C18" s="767">
        <f>C6</f>
        <v>59487</v>
      </c>
      <c r="D18" s="761"/>
      <c r="E18" s="761"/>
      <c r="F18" s="761"/>
      <c r="G18" s="761"/>
      <c r="H18" s="761"/>
      <c r="I18" s="761"/>
      <c r="J18" s="761"/>
      <c r="K18" s="761"/>
      <c r="L18" s="761"/>
      <c r="M18" s="761"/>
      <c r="N18" s="761"/>
      <c r="O18" s="761"/>
      <c r="P18" s="761"/>
      <c r="Q18" s="761"/>
      <c r="R18" s="761"/>
      <c r="S18" s="761"/>
      <c r="T18" s="761"/>
      <c r="U18" s="804">
        <f>U6</f>
        <v>18343</v>
      </c>
      <c r="V18" s="804"/>
      <c r="W18" s="804"/>
      <c r="X18" s="804"/>
      <c r="Y18" s="804"/>
      <c r="Z18" s="804"/>
      <c r="AA18" s="804"/>
      <c r="AB18" s="804"/>
      <c r="AC18" s="804"/>
      <c r="AD18" s="804"/>
      <c r="AE18" s="804"/>
      <c r="AF18" s="804"/>
      <c r="AG18" s="804"/>
      <c r="AH18" s="804"/>
      <c r="AI18" s="804"/>
      <c r="AJ18" s="804"/>
      <c r="AK18" s="804"/>
      <c r="AL18" s="804"/>
      <c r="AM18" s="804">
        <f>AM6</f>
        <v>1139</v>
      </c>
      <c r="AN18" s="804"/>
      <c r="AO18" s="804"/>
      <c r="AP18" s="804"/>
      <c r="AQ18" s="804"/>
      <c r="AR18" s="804"/>
      <c r="AS18" s="804"/>
      <c r="AT18" s="804"/>
      <c r="AU18" s="804"/>
      <c r="AV18" s="804"/>
      <c r="AW18" s="804"/>
      <c r="AX18" s="804"/>
      <c r="AY18" s="804"/>
      <c r="AZ18" s="804"/>
      <c r="BA18" s="804"/>
      <c r="BB18" s="804"/>
      <c r="BC18" s="804"/>
      <c r="BD18" s="804"/>
      <c r="BE18" s="804">
        <f>BE6</f>
        <v>4930</v>
      </c>
      <c r="BF18" s="804"/>
      <c r="BG18" s="804"/>
      <c r="BH18" s="804"/>
      <c r="BI18" s="804"/>
      <c r="BJ18" s="804"/>
      <c r="BK18" s="804"/>
      <c r="BL18" s="804"/>
      <c r="BM18" s="804"/>
      <c r="BN18" s="804"/>
      <c r="BO18" s="804"/>
      <c r="BP18" s="804"/>
      <c r="BQ18" s="804"/>
      <c r="BR18" s="804"/>
      <c r="BS18" s="804"/>
      <c r="BT18" s="804"/>
      <c r="BU18" s="804"/>
      <c r="BV18" s="804"/>
      <c r="BW18" s="844">
        <f>BW6</f>
        <v>5293</v>
      </c>
      <c r="BX18" s="844"/>
      <c r="BY18" s="844"/>
      <c r="BZ18" s="844"/>
      <c r="CA18" s="844"/>
      <c r="CB18" s="844"/>
      <c r="CC18" s="844"/>
      <c r="CD18" s="844"/>
      <c r="CE18" s="844"/>
      <c r="CF18" s="844"/>
      <c r="CG18" s="844"/>
      <c r="CH18" s="844"/>
      <c r="CI18" s="844"/>
      <c r="CJ18" s="844"/>
      <c r="CK18" s="844"/>
      <c r="CL18" s="844"/>
      <c r="CM18" s="844"/>
      <c r="CN18" s="844"/>
      <c r="CO18" s="804">
        <f>CO6</f>
        <v>5164</v>
      </c>
      <c r="CP18" s="804"/>
      <c r="CQ18" s="804"/>
      <c r="CR18" s="804"/>
      <c r="CS18" s="804"/>
      <c r="CT18" s="804"/>
      <c r="CU18" s="804"/>
      <c r="CV18" s="804"/>
      <c r="CW18" s="804"/>
      <c r="CX18" s="804"/>
      <c r="CY18" s="804"/>
      <c r="CZ18" s="804"/>
      <c r="DA18" s="804"/>
      <c r="DB18" s="804"/>
      <c r="DC18" s="804"/>
      <c r="DD18" s="804"/>
      <c r="DE18" s="804"/>
      <c r="DF18" s="804"/>
      <c r="DG18" s="804">
        <f>DG6</f>
        <v>1749</v>
      </c>
      <c r="DH18" s="804"/>
      <c r="DI18" s="804"/>
      <c r="DJ18" s="804"/>
      <c r="DK18" s="804"/>
      <c r="DL18" s="804"/>
      <c r="DM18" s="804"/>
      <c r="DN18" s="804"/>
      <c r="DO18" s="804"/>
      <c r="DP18" s="804"/>
      <c r="DQ18" s="804"/>
      <c r="DR18" s="804"/>
      <c r="DS18" s="804"/>
      <c r="DT18" s="804"/>
      <c r="DU18" s="804"/>
      <c r="DV18" s="804"/>
      <c r="DW18" s="804"/>
      <c r="DX18" s="804"/>
      <c r="DY18" s="804">
        <f>DY6</f>
        <v>12833</v>
      </c>
      <c r="DZ18" s="804"/>
      <c r="EA18" s="804"/>
      <c r="EB18" s="804"/>
      <c r="EC18" s="804"/>
      <c r="ED18" s="804"/>
      <c r="EE18" s="804"/>
      <c r="EF18" s="804"/>
      <c r="EG18" s="804"/>
      <c r="EH18" s="804"/>
      <c r="EI18" s="804"/>
      <c r="EJ18" s="804"/>
      <c r="EK18" s="804"/>
      <c r="EL18" s="804"/>
      <c r="EM18" s="804"/>
      <c r="EN18" s="804"/>
      <c r="EO18" s="804"/>
      <c r="EP18" s="804"/>
      <c r="EQ18" s="804">
        <f>EQ6</f>
        <v>1689</v>
      </c>
      <c r="ER18" s="804"/>
      <c r="ES18" s="804"/>
      <c r="ET18" s="804"/>
      <c r="EU18" s="804"/>
      <c r="EV18" s="804"/>
      <c r="EW18" s="804"/>
      <c r="EX18" s="804"/>
      <c r="EY18" s="804"/>
      <c r="EZ18" s="804"/>
      <c r="FA18" s="804"/>
      <c r="FB18" s="804"/>
      <c r="FC18" s="804"/>
      <c r="FD18" s="804"/>
      <c r="FE18" s="804"/>
      <c r="FF18" s="804"/>
      <c r="FG18" s="804"/>
      <c r="FH18" s="804"/>
      <c r="FI18" s="804">
        <f>FI6</f>
        <v>5672</v>
      </c>
      <c r="FJ18" s="804"/>
      <c r="FK18" s="804"/>
      <c r="FL18" s="804"/>
      <c r="FM18" s="804"/>
      <c r="FN18" s="804"/>
      <c r="FO18" s="804"/>
      <c r="FP18" s="804"/>
      <c r="FQ18" s="804"/>
      <c r="FR18" s="804"/>
      <c r="FS18" s="804"/>
      <c r="FT18" s="804"/>
      <c r="FU18" s="804"/>
      <c r="FV18" s="804"/>
      <c r="FW18" s="804"/>
      <c r="FX18" s="804"/>
      <c r="FY18" s="804"/>
      <c r="FZ18" s="804"/>
      <c r="GA18" s="804">
        <f>GA6</f>
        <v>2675</v>
      </c>
      <c r="GB18" s="804"/>
      <c r="GC18" s="804"/>
      <c r="GD18" s="804"/>
      <c r="GE18" s="804"/>
      <c r="GF18" s="804"/>
      <c r="GG18" s="804"/>
      <c r="GH18" s="804"/>
      <c r="GI18" s="804"/>
      <c r="GJ18" s="804"/>
      <c r="GK18" s="804"/>
      <c r="GL18" s="804"/>
      <c r="GM18" s="804"/>
      <c r="GN18" s="804"/>
      <c r="GO18" s="804"/>
      <c r="GP18" s="804"/>
      <c r="GQ18" s="804"/>
      <c r="GR18" s="804"/>
      <c r="GS18" s="220"/>
      <c r="GT18" s="220"/>
      <c r="GU18" s="220"/>
      <c r="GV18" s="220"/>
      <c r="GW18" s="220"/>
      <c r="GX18" s="220"/>
      <c r="GY18" s="220"/>
      <c r="GZ18" s="220"/>
      <c r="HA18" s="220"/>
      <c r="HB18" s="220"/>
      <c r="HC18" s="220"/>
      <c r="HD18" s="220"/>
      <c r="HE18" s="220"/>
      <c r="HF18" s="220"/>
      <c r="HG18" s="220"/>
      <c r="HH18" s="220"/>
      <c r="HI18" s="220"/>
      <c r="HJ18" s="220"/>
      <c r="HK18" s="419"/>
      <c r="HL18" s="419"/>
      <c r="HM18" s="419"/>
      <c r="HN18" s="419"/>
      <c r="HO18" s="419"/>
      <c r="HP18" s="419"/>
      <c r="HQ18" s="419"/>
      <c r="HR18" s="419"/>
      <c r="HS18" s="419"/>
      <c r="HT18" s="419"/>
      <c r="HU18" s="419"/>
      <c r="HV18" s="419"/>
      <c r="HW18" s="419"/>
      <c r="HX18" s="419"/>
      <c r="HY18" s="419"/>
      <c r="HZ18" s="419"/>
      <c r="IA18" s="419"/>
      <c r="IB18" s="419"/>
      <c r="IC18" s="419"/>
      <c r="ID18" s="419"/>
      <c r="IE18" s="419"/>
      <c r="IF18" s="419"/>
      <c r="IG18" s="419"/>
      <c r="IH18" s="419"/>
      <c r="II18" s="419"/>
      <c r="IJ18" s="419"/>
      <c r="IK18" s="419"/>
      <c r="IL18" s="419"/>
      <c r="IM18" s="419"/>
      <c r="IN18" s="419"/>
      <c r="IO18" s="419"/>
      <c r="IP18" s="419"/>
      <c r="IQ18" s="419"/>
      <c r="IR18" s="419"/>
      <c r="IS18" s="419"/>
      <c r="IT18" s="419"/>
      <c r="IU18" s="52"/>
      <c r="IV18" s="52"/>
    </row>
    <row r="19" spans="1:256" ht="7.5" customHeight="1">
      <c r="A19" s="200"/>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86"/>
      <c r="EC19" s="286"/>
      <c r="ED19" s="286"/>
      <c r="EE19" s="286"/>
      <c r="EF19" s="286"/>
      <c r="EG19" s="286"/>
      <c r="EH19" s="286"/>
      <c r="EI19" s="286"/>
      <c r="EJ19" s="286"/>
      <c r="EK19" s="578"/>
      <c r="EL19" s="578"/>
      <c r="EM19" s="578"/>
      <c r="EN19" s="578"/>
      <c r="EO19" s="578"/>
      <c r="EP19" s="578"/>
      <c r="EQ19" s="578"/>
      <c r="ER19" s="578"/>
      <c r="ES19" s="578"/>
      <c r="ET19" s="578"/>
      <c r="EU19" s="578"/>
      <c r="EV19" s="578"/>
      <c r="EW19" s="578"/>
      <c r="EX19" s="578"/>
      <c r="EY19" s="578"/>
      <c r="EZ19" s="578"/>
      <c r="FA19" s="578"/>
      <c r="FB19" s="578"/>
      <c r="FC19" s="578"/>
      <c r="FD19" s="578"/>
      <c r="FE19" s="578"/>
      <c r="FF19" s="578"/>
      <c r="FG19" s="578"/>
      <c r="FH19" s="578"/>
      <c r="FI19" s="578"/>
      <c r="FJ19" s="578"/>
      <c r="FK19" s="578"/>
      <c r="FL19" s="578"/>
      <c r="FM19" s="578"/>
      <c r="FN19" s="578"/>
      <c r="FO19" s="578"/>
      <c r="FP19" s="578"/>
      <c r="FQ19" s="578"/>
      <c r="FR19" s="578"/>
      <c r="FS19" s="578"/>
      <c r="FT19" s="578"/>
      <c r="FU19" s="578"/>
      <c r="FV19" s="578"/>
      <c r="FW19" s="578"/>
      <c r="FX19" s="578"/>
      <c r="FY19" s="578"/>
      <c r="FZ19" s="578"/>
      <c r="GA19" s="578"/>
      <c r="GB19" s="578"/>
      <c r="GC19" s="578"/>
      <c r="GD19" s="578"/>
      <c r="GE19" s="578"/>
      <c r="GF19" s="578"/>
      <c r="GG19" s="578"/>
      <c r="GH19" s="578"/>
      <c r="GI19" s="578"/>
      <c r="GJ19" s="578"/>
      <c r="GK19" s="578"/>
      <c r="GL19" s="578"/>
      <c r="GM19" s="578"/>
      <c r="GN19" s="578"/>
      <c r="GO19" s="578"/>
      <c r="GP19" s="578"/>
      <c r="GQ19" s="578"/>
      <c r="GR19" s="578"/>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194"/>
      <c r="IB19" s="194"/>
      <c r="IC19" s="194"/>
      <c r="ID19" s="194"/>
      <c r="IE19" s="194"/>
      <c r="IF19" s="194"/>
      <c r="IG19" s="194"/>
      <c r="IH19" s="194"/>
      <c r="II19" s="194"/>
      <c r="IJ19" s="194"/>
      <c r="IK19" s="194"/>
      <c r="IL19" s="194"/>
      <c r="IM19" s="194"/>
      <c r="IN19" s="194"/>
      <c r="IO19" s="194"/>
      <c r="IP19" s="194"/>
      <c r="IQ19" s="194"/>
      <c r="IR19" s="194"/>
      <c r="IS19" s="194"/>
      <c r="IT19" s="194"/>
      <c r="IU19" s="52"/>
      <c r="IV19" s="52"/>
    </row>
    <row r="20" spans="1:256" ht="21" customHeight="1" thickBot="1">
      <c r="A20" s="785" t="s">
        <v>342</v>
      </c>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5"/>
      <c r="AK20" s="785"/>
      <c r="AL20" s="785"/>
      <c r="AM20" s="785"/>
      <c r="AN20" s="785"/>
      <c r="AO20" s="785"/>
      <c r="AP20" s="785"/>
      <c r="AQ20" s="785"/>
      <c r="AR20" s="785"/>
      <c r="AS20" s="785"/>
      <c r="AT20" s="785"/>
      <c r="AU20" s="785"/>
      <c r="AV20" s="785"/>
      <c r="AW20" s="785"/>
      <c r="AX20" s="785"/>
      <c r="AY20" s="785"/>
      <c r="AZ20" s="785"/>
      <c r="BA20" s="785"/>
      <c r="BB20" s="785"/>
      <c r="BC20" s="785"/>
      <c r="BD20" s="785"/>
      <c r="BE20" s="785"/>
      <c r="BF20" s="785"/>
      <c r="BG20" s="785"/>
      <c r="BH20" s="785"/>
      <c r="BI20" s="785"/>
      <c r="BJ20" s="785"/>
      <c r="BK20" s="785"/>
      <c r="BL20" s="785"/>
      <c r="BM20" s="785"/>
      <c r="BN20" s="785"/>
      <c r="BO20" s="785"/>
      <c r="BP20" s="785"/>
      <c r="BQ20" s="785"/>
      <c r="BR20" s="785"/>
      <c r="BS20" s="785"/>
      <c r="BT20" s="785"/>
      <c r="BU20" s="785"/>
      <c r="BV20" s="785"/>
      <c r="BW20" s="785"/>
      <c r="BX20" s="785"/>
      <c r="BY20" s="785"/>
      <c r="BZ20" s="785"/>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454" t="str">
        <f>DT11</f>
        <v>平成23～25年度</v>
      </c>
      <c r="EK20" s="454"/>
      <c r="EL20" s="454"/>
      <c r="EM20" s="454"/>
      <c r="EN20" s="454"/>
      <c r="EO20" s="454"/>
      <c r="EP20" s="454"/>
      <c r="EQ20" s="454"/>
      <c r="ER20" s="454"/>
      <c r="ES20" s="454"/>
      <c r="ET20" s="454"/>
      <c r="EU20" s="454"/>
      <c r="EV20" s="454"/>
      <c r="EW20" s="454"/>
      <c r="EX20" s="454"/>
      <c r="EY20" s="454"/>
      <c r="EZ20" s="454"/>
      <c r="FA20" s="454"/>
      <c r="FB20" s="454"/>
      <c r="FC20" s="454"/>
      <c r="FD20" s="454"/>
      <c r="FE20" s="454"/>
      <c r="FF20" s="454"/>
      <c r="FG20" s="454"/>
      <c r="FH20" s="454"/>
      <c r="FI20" s="454"/>
      <c r="FJ20" s="454"/>
      <c r="FK20" s="454"/>
      <c r="FL20" s="454"/>
      <c r="FM20" s="454"/>
      <c r="FN20" s="454"/>
      <c r="FO20" s="454"/>
      <c r="FP20" s="454"/>
      <c r="FQ20" s="454"/>
      <c r="FR20" s="454"/>
      <c r="FS20" s="454"/>
      <c r="FT20" s="454"/>
      <c r="FU20" s="454"/>
      <c r="FV20" s="454"/>
      <c r="FW20" s="454"/>
      <c r="FX20" s="454"/>
      <c r="FY20" s="454"/>
      <c r="FZ20" s="454"/>
      <c r="GA20" s="454"/>
      <c r="GB20" s="454"/>
      <c r="GC20" s="454"/>
      <c r="GD20" s="454"/>
      <c r="GE20" s="454"/>
      <c r="GF20" s="454"/>
      <c r="GG20" s="454"/>
      <c r="GH20" s="454"/>
      <c r="GI20" s="454"/>
      <c r="GJ20" s="454"/>
      <c r="GK20" s="454"/>
      <c r="GL20" s="454"/>
      <c r="GM20" s="454"/>
      <c r="GN20" s="454"/>
      <c r="GO20" s="454"/>
      <c r="GP20" s="454"/>
      <c r="GQ20" s="454"/>
      <c r="GR20" s="454"/>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194"/>
      <c r="IB20" s="194"/>
      <c r="IC20" s="194"/>
      <c r="ID20" s="194"/>
      <c r="IE20" s="194"/>
      <c r="IF20" s="194"/>
      <c r="IG20" s="194"/>
      <c r="IH20" s="194"/>
      <c r="II20" s="194"/>
      <c r="IJ20" s="194"/>
      <c r="IK20" s="194"/>
      <c r="IL20" s="194"/>
      <c r="IM20" s="194"/>
      <c r="IN20" s="194"/>
      <c r="IO20" s="194"/>
      <c r="IP20" s="194"/>
      <c r="IQ20" s="194"/>
      <c r="IR20" s="194"/>
      <c r="IS20" s="194"/>
      <c r="IT20" s="194"/>
      <c r="IU20" s="52"/>
      <c r="IV20" s="52"/>
    </row>
    <row r="21" spans="1:254" ht="30" customHeight="1">
      <c r="A21" s="200"/>
      <c r="B21" s="355"/>
      <c r="C21" s="791" t="s">
        <v>58</v>
      </c>
      <c r="D21" s="791"/>
      <c r="E21" s="791"/>
      <c r="F21" s="791"/>
      <c r="G21" s="791"/>
      <c r="H21" s="791"/>
      <c r="I21" s="791"/>
      <c r="J21" s="791"/>
      <c r="K21" s="791"/>
      <c r="L21" s="791"/>
      <c r="M21" s="791"/>
      <c r="N21" s="791"/>
      <c r="O21" s="791"/>
      <c r="P21" s="791"/>
      <c r="Q21" s="791"/>
      <c r="R21" s="791"/>
      <c r="S21" s="791"/>
      <c r="T21" s="791"/>
      <c r="U21" s="791"/>
      <c r="V21" s="791"/>
      <c r="W21" s="791"/>
      <c r="X21" s="791"/>
      <c r="Y21" s="791" t="s">
        <v>121</v>
      </c>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591" t="s">
        <v>122</v>
      </c>
      <c r="AV21" s="592"/>
      <c r="AW21" s="592"/>
      <c r="AX21" s="592"/>
      <c r="AY21" s="592"/>
      <c r="AZ21" s="592"/>
      <c r="BA21" s="592"/>
      <c r="BB21" s="592"/>
      <c r="BC21" s="592"/>
      <c r="BD21" s="592"/>
      <c r="BE21" s="592"/>
      <c r="BF21" s="592"/>
      <c r="BG21" s="592"/>
      <c r="BH21" s="592"/>
      <c r="BI21" s="592"/>
      <c r="BJ21" s="592"/>
      <c r="BK21" s="592"/>
      <c r="BL21" s="592"/>
      <c r="BM21" s="592"/>
      <c r="BN21" s="592"/>
      <c r="BO21" s="592"/>
      <c r="BP21" s="593"/>
      <c r="BQ21" s="791" t="s">
        <v>341</v>
      </c>
      <c r="BR21" s="791"/>
      <c r="BS21" s="791"/>
      <c r="BT21" s="791"/>
      <c r="BU21" s="791"/>
      <c r="BV21" s="791"/>
      <c r="BW21" s="791"/>
      <c r="BX21" s="791"/>
      <c r="BY21" s="791"/>
      <c r="BZ21" s="791"/>
      <c r="CA21" s="791"/>
      <c r="CB21" s="791"/>
      <c r="CC21" s="791"/>
      <c r="CD21" s="791"/>
      <c r="CE21" s="791"/>
      <c r="CF21" s="791"/>
      <c r="CG21" s="791"/>
      <c r="CH21" s="791"/>
      <c r="CI21" s="791"/>
      <c r="CJ21" s="791"/>
      <c r="CK21" s="791"/>
      <c r="CL21" s="791"/>
      <c r="CM21" s="791" t="s">
        <v>227</v>
      </c>
      <c r="CN21" s="791"/>
      <c r="CO21" s="791"/>
      <c r="CP21" s="791"/>
      <c r="CQ21" s="791"/>
      <c r="CR21" s="791"/>
      <c r="CS21" s="791"/>
      <c r="CT21" s="791"/>
      <c r="CU21" s="791"/>
      <c r="CV21" s="791"/>
      <c r="CW21" s="791"/>
      <c r="CX21" s="791"/>
      <c r="CY21" s="791"/>
      <c r="CZ21" s="791"/>
      <c r="DA21" s="791"/>
      <c r="DB21" s="791"/>
      <c r="DC21" s="791"/>
      <c r="DD21" s="791"/>
      <c r="DE21" s="791"/>
      <c r="DF21" s="791"/>
      <c r="DG21" s="791"/>
      <c r="DH21" s="791"/>
      <c r="DI21" s="791" t="s">
        <v>116</v>
      </c>
      <c r="DJ21" s="791"/>
      <c r="DK21" s="791"/>
      <c r="DL21" s="791"/>
      <c r="DM21" s="791"/>
      <c r="DN21" s="791"/>
      <c r="DO21" s="791"/>
      <c r="DP21" s="791"/>
      <c r="DQ21" s="791"/>
      <c r="DR21" s="791"/>
      <c r="DS21" s="791"/>
      <c r="DT21" s="791"/>
      <c r="DU21" s="791"/>
      <c r="DV21" s="791"/>
      <c r="DW21" s="791"/>
      <c r="DX21" s="791"/>
      <c r="DY21" s="791"/>
      <c r="DZ21" s="791"/>
      <c r="EA21" s="791"/>
      <c r="EB21" s="791"/>
      <c r="EC21" s="791"/>
      <c r="ED21" s="791"/>
      <c r="EE21" s="791" t="s">
        <v>123</v>
      </c>
      <c r="EF21" s="791"/>
      <c r="EG21" s="791"/>
      <c r="EH21" s="791"/>
      <c r="EI21" s="791"/>
      <c r="EJ21" s="791"/>
      <c r="EK21" s="791"/>
      <c r="EL21" s="791"/>
      <c r="EM21" s="791"/>
      <c r="EN21" s="791"/>
      <c r="EO21" s="791"/>
      <c r="EP21" s="791"/>
      <c r="EQ21" s="791"/>
      <c r="ER21" s="791"/>
      <c r="ES21" s="791"/>
      <c r="ET21" s="791"/>
      <c r="EU21" s="791"/>
      <c r="EV21" s="791"/>
      <c r="EW21" s="791"/>
      <c r="EX21" s="791"/>
      <c r="EY21" s="791"/>
      <c r="EZ21" s="791"/>
      <c r="FA21" s="591" t="s">
        <v>70</v>
      </c>
      <c r="FB21" s="592"/>
      <c r="FC21" s="592"/>
      <c r="FD21" s="592"/>
      <c r="FE21" s="592"/>
      <c r="FF21" s="592"/>
      <c r="FG21" s="592"/>
      <c r="FH21" s="592"/>
      <c r="FI21" s="592"/>
      <c r="FJ21" s="592"/>
      <c r="FK21" s="592"/>
      <c r="FL21" s="592"/>
      <c r="FM21" s="592"/>
      <c r="FN21" s="592"/>
      <c r="FO21" s="592"/>
      <c r="FP21" s="592"/>
      <c r="FQ21" s="592"/>
      <c r="FR21" s="592"/>
      <c r="FS21" s="592"/>
      <c r="FT21" s="592"/>
      <c r="FU21" s="592"/>
      <c r="FV21" s="593"/>
      <c r="FW21" s="814" t="s">
        <v>226</v>
      </c>
      <c r="FX21" s="815"/>
      <c r="FY21" s="815"/>
      <c r="FZ21" s="815"/>
      <c r="GA21" s="815"/>
      <c r="GB21" s="815"/>
      <c r="GC21" s="815"/>
      <c r="GD21" s="815"/>
      <c r="GE21" s="815"/>
      <c r="GF21" s="815"/>
      <c r="GG21" s="815"/>
      <c r="GH21" s="815"/>
      <c r="GI21" s="815"/>
      <c r="GJ21" s="815"/>
      <c r="GK21" s="815"/>
      <c r="GL21" s="815"/>
      <c r="GM21" s="815"/>
      <c r="GN21" s="815"/>
      <c r="GO21" s="815"/>
      <c r="GP21" s="815"/>
      <c r="GQ21" s="815"/>
      <c r="GR21" s="815"/>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3"/>
      <c r="IB21" s="193"/>
      <c r="IC21" s="193"/>
      <c r="ID21" s="193"/>
      <c r="IE21" s="193"/>
      <c r="IF21" s="193"/>
      <c r="IG21" s="193"/>
      <c r="IH21" s="193"/>
      <c r="II21" s="193"/>
      <c r="IJ21" s="193"/>
      <c r="IK21" s="193"/>
      <c r="IL21" s="193"/>
      <c r="IM21" s="193"/>
      <c r="IN21" s="193"/>
      <c r="IO21" s="193"/>
      <c r="IP21" s="193"/>
      <c r="IQ21" s="193"/>
      <c r="IR21" s="193"/>
      <c r="IS21" s="193"/>
      <c r="IT21" s="193"/>
    </row>
    <row r="22" spans="1:254" s="213" customFormat="1" ht="17.25">
      <c r="A22" s="325"/>
      <c r="B22" s="326"/>
      <c r="C22" s="820" t="s">
        <v>74</v>
      </c>
      <c r="D22" s="820"/>
      <c r="E22" s="820"/>
      <c r="F22" s="820"/>
      <c r="G22" s="820"/>
      <c r="H22" s="820"/>
      <c r="I22" s="820"/>
      <c r="J22" s="820"/>
      <c r="K22" s="820"/>
      <c r="L22" s="820"/>
      <c r="M22" s="820"/>
      <c r="N22" s="813" t="s">
        <v>73</v>
      </c>
      <c r="O22" s="813"/>
      <c r="P22" s="813"/>
      <c r="Q22" s="813"/>
      <c r="R22" s="813"/>
      <c r="S22" s="813"/>
      <c r="T22" s="813"/>
      <c r="U22" s="813"/>
      <c r="V22" s="813"/>
      <c r="W22" s="813"/>
      <c r="X22" s="813"/>
      <c r="Y22" s="820" t="s">
        <v>74</v>
      </c>
      <c r="Z22" s="820"/>
      <c r="AA22" s="820"/>
      <c r="AB22" s="820"/>
      <c r="AC22" s="820"/>
      <c r="AD22" s="820"/>
      <c r="AE22" s="820"/>
      <c r="AF22" s="820"/>
      <c r="AG22" s="820"/>
      <c r="AH22" s="820"/>
      <c r="AI22" s="820"/>
      <c r="AJ22" s="813" t="s">
        <v>73</v>
      </c>
      <c r="AK22" s="813"/>
      <c r="AL22" s="813"/>
      <c r="AM22" s="813"/>
      <c r="AN22" s="813"/>
      <c r="AO22" s="813"/>
      <c r="AP22" s="813"/>
      <c r="AQ22" s="813"/>
      <c r="AR22" s="813"/>
      <c r="AS22" s="813"/>
      <c r="AT22" s="813"/>
      <c r="AU22" s="820" t="s">
        <v>74</v>
      </c>
      <c r="AV22" s="820"/>
      <c r="AW22" s="820"/>
      <c r="AX22" s="820"/>
      <c r="AY22" s="820"/>
      <c r="AZ22" s="820"/>
      <c r="BA22" s="820"/>
      <c r="BB22" s="820"/>
      <c r="BC22" s="820"/>
      <c r="BD22" s="820"/>
      <c r="BE22" s="820"/>
      <c r="BF22" s="813" t="s">
        <v>73</v>
      </c>
      <c r="BG22" s="813"/>
      <c r="BH22" s="813"/>
      <c r="BI22" s="813"/>
      <c r="BJ22" s="813"/>
      <c r="BK22" s="813"/>
      <c r="BL22" s="813"/>
      <c r="BM22" s="813"/>
      <c r="BN22" s="813"/>
      <c r="BO22" s="813"/>
      <c r="BP22" s="813"/>
      <c r="BQ22" s="820" t="s">
        <v>74</v>
      </c>
      <c r="BR22" s="820"/>
      <c r="BS22" s="820"/>
      <c r="BT22" s="820"/>
      <c r="BU22" s="820"/>
      <c r="BV22" s="820"/>
      <c r="BW22" s="820"/>
      <c r="BX22" s="820"/>
      <c r="BY22" s="820"/>
      <c r="BZ22" s="820"/>
      <c r="CA22" s="820"/>
      <c r="CB22" s="813" t="s">
        <v>73</v>
      </c>
      <c r="CC22" s="813"/>
      <c r="CD22" s="813"/>
      <c r="CE22" s="813"/>
      <c r="CF22" s="813"/>
      <c r="CG22" s="813"/>
      <c r="CH22" s="813"/>
      <c r="CI22" s="813"/>
      <c r="CJ22" s="813"/>
      <c r="CK22" s="813"/>
      <c r="CL22" s="813"/>
      <c r="CM22" s="820" t="s">
        <v>74</v>
      </c>
      <c r="CN22" s="820"/>
      <c r="CO22" s="820"/>
      <c r="CP22" s="820"/>
      <c r="CQ22" s="820"/>
      <c r="CR22" s="820"/>
      <c r="CS22" s="820"/>
      <c r="CT22" s="820"/>
      <c r="CU22" s="820"/>
      <c r="CV22" s="820"/>
      <c r="CW22" s="820"/>
      <c r="CX22" s="813" t="s">
        <v>73</v>
      </c>
      <c r="CY22" s="813"/>
      <c r="CZ22" s="813"/>
      <c r="DA22" s="813"/>
      <c r="DB22" s="813"/>
      <c r="DC22" s="813"/>
      <c r="DD22" s="813"/>
      <c r="DE22" s="813"/>
      <c r="DF22" s="813"/>
      <c r="DG22" s="813"/>
      <c r="DH22" s="813"/>
      <c r="DI22" s="820" t="s">
        <v>74</v>
      </c>
      <c r="DJ22" s="820"/>
      <c r="DK22" s="820"/>
      <c r="DL22" s="820"/>
      <c r="DM22" s="820"/>
      <c r="DN22" s="820"/>
      <c r="DO22" s="820"/>
      <c r="DP22" s="820"/>
      <c r="DQ22" s="820"/>
      <c r="DR22" s="820"/>
      <c r="DS22" s="820"/>
      <c r="DT22" s="813" t="s">
        <v>73</v>
      </c>
      <c r="DU22" s="813"/>
      <c r="DV22" s="813"/>
      <c r="DW22" s="813"/>
      <c r="DX22" s="813"/>
      <c r="DY22" s="813"/>
      <c r="DZ22" s="813"/>
      <c r="EA22" s="813"/>
      <c r="EB22" s="813"/>
      <c r="EC22" s="813"/>
      <c r="ED22" s="813"/>
      <c r="EE22" s="820" t="s">
        <v>74</v>
      </c>
      <c r="EF22" s="820"/>
      <c r="EG22" s="820"/>
      <c r="EH22" s="820"/>
      <c r="EI22" s="820"/>
      <c r="EJ22" s="820"/>
      <c r="EK22" s="820"/>
      <c r="EL22" s="820"/>
      <c r="EM22" s="820"/>
      <c r="EN22" s="820"/>
      <c r="EO22" s="820"/>
      <c r="EP22" s="813" t="s">
        <v>73</v>
      </c>
      <c r="EQ22" s="813"/>
      <c r="ER22" s="813"/>
      <c r="ES22" s="813"/>
      <c r="ET22" s="813"/>
      <c r="EU22" s="813"/>
      <c r="EV22" s="813"/>
      <c r="EW22" s="813"/>
      <c r="EX22" s="813"/>
      <c r="EY22" s="813"/>
      <c r="EZ22" s="813"/>
      <c r="FA22" s="820" t="s">
        <v>74</v>
      </c>
      <c r="FB22" s="820"/>
      <c r="FC22" s="820"/>
      <c r="FD22" s="820"/>
      <c r="FE22" s="820"/>
      <c r="FF22" s="820"/>
      <c r="FG22" s="820"/>
      <c r="FH22" s="820"/>
      <c r="FI22" s="820"/>
      <c r="FJ22" s="820"/>
      <c r="FK22" s="820"/>
      <c r="FL22" s="813" t="s">
        <v>73</v>
      </c>
      <c r="FM22" s="813"/>
      <c r="FN22" s="813"/>
      <c r="FO22" s="813"/>
      <c r="FP22" s="813"/>
      <c r="FQ22" s="813"/>
      <c r="FR22" s="813"/>
      <c r="FS22" s="813"/>
      <c r="FT22" s="813"/>
      <c r="FU22" s="813"/>
      <c r="FV22" s="813"/>
      <c r="FW22" s="816"/>
      <c r="FX22" s="817"/>
      <c r="FY22" s="817"/>
      <c r="FZ22" s="817"/>
      <c r="GA22" s="817"/>
      <c r="GB22" s="817"/>
      <c r="GC22" s="817"/>
      <c r="GD22" s="817"/>
      <c r="GE22" s="817"/>
      <c r="GF22" s="817"/>
      <c r="GG22" s="817"/>
      <c r="GH22" s="817"/>
      <c r="GI22" s="817"/>
      <c r="GJ22" s="817"/>
      <c r="GK22" s="817"/>
      <c r="GL22" s="817"/>
      <c r="GM22" s="817"/>
      <c r="GN22" s="817"/>
      <c r="GO22" s="817"/>
      <c r="GP22" s="817"/>
      <c r="GQ22" s="817"/>
      <c r="GR22" s="817"/>
      <c r="GS22" s="358"/>
      <c r="GT22" s="358"/>
      <c r="GU22" s="358"/>
      <c r="GV22" s="358"/>
      <c r="GW22" s="358"/>
      <c r="GX22" s="358"/>
      <c r="GY22" s="358"/>
      <c r="GZ22" s="358"/>
      <c r="HA22" s="358"/>
      <c r="HB22" s="358"/>
      <c r="HC22" s="358"/>
      <c r="HD22" s="358"/>
      <c r="HE22" s="358"/>
      <c r="HF22" s="358"/>
      <c r="HG22" s="358"/>
      <c r="HH22" s="358"/>
      <c r="HI22" s="358"/>
      <c r="HJ22" s="358"/>
      <c r="HK22" s="358"/>
      <c r="HL22" s="358"/>
      <c r="HM22" s="358"/>
      <c r="HN22" s="358"/>
      <c r="HO22" s="358"/>
      <c r="HP22" s="358"/>
      <c r="HQ22" s="358"/>
      <c r="HR22" s="358"/>
      <c r="HS22" s="358"/>
      <c r="HT22" s="358"/>
      <c r="HU22" s="358"/>
      <c r="HV22" s="358"/>
      <c r="HW22" s="358"/>
      <c r="HX22" s="358"/>
      <c r="HY22" s="358"/>
      <c r="HZ22" s="358"/>
      <c r="IA22" s="357"/>
      <c r="IB22" s="357"/>
      <c r="IC22" s="357"/>
      <c r="ID22" s="357"/>
      <c r="IE22" s="357"/>
      <c r="IF22" s="357"/>
      <c r="IG22" s="357"/>
      <c r="IH22" s="357"/>
      <c r="II22" s="357"/>
      <c r="IJ22" s="357"/>
      <c r="IK22" s="357"/>
      <c r="IL22" s="357"/>
      <c r="IM22" s="357"/>
      <c r="IN22" s="357"/>
      <c r="IO22" s="357"/>
      <c r="IP22" s="357"/>
      <c r="IQ22" s="357"/>
      <c r="IR22" s="357"/>
      <c r="IS22" s="357"/>
      <c r="IT22" s="357"/>
    </row>
    <row r="23" spans="1:254" ht="17.25" customHeight="1">
      <c r="A23" s="686" t="s">
        <v>282</v>
      </c>
      <c r="B23" s="687"/>
      <c r="C23" s="786">
        <f>+Y23+AU23+BQ23+DI23+EE23+FA23+CM23+FW23</f>
        <v>2514</v>
      </c>
      <c r="D23" s="555"/>
      <c r="E23" s="555"/>
      <c r="F23" s="555"/>
      <c r="G23" s="555"/>
      <c r="H23" s="555"/>
      <c r="I23" s="555"/>
      <c r="J23" s="555"/>
      <c r="K23" s="555"/>
      <c r="L23" s="555"/>
      <c r="M23" s="555"/>
      <c r="N23" s="792">
        <f>C23/12</f>
        <v>209.5</v>
      </c>
      <c r="O23" s="792"/>
      <c r="P23" s="792"/>
      <c r="Q23" s="792"/>
      <c r="R23" s="792"/>
      <c r="S23" s="792"/>
      <c r="T23" s="792"/>
      <c r="U23" s="792"/>
      <c r="V23" s="792"/>
      <c r="W23" s="792"/>
      <c r="X23" s="792"/>
      <c r="Y23" s="555">
        <v>375</v>
      </c>
      <c r="Z23" s="555"/>
      <c r="AA23" s="555"/>
      <c r="AB23" s="555"/>
      <c r="AC23" s="555"/>
      <c r="AD23" s="555"/>
      <c r="AE23" s="555"/>
      <c r="AF23" s="555"/>
      <c r="AG23" s="555"/>
      <c r="AH23" s="555"/>
      <c r="AI23" s="555"/>
      <c r="AJ23" s="792">
        <f>Y23/12</f>
        <v>31.25</v>
      </c>
      <c r="AK23" s="792"/>
      <c r="AL23" s="792"/>
      <c r="AM23" s="792"/>
      <c r="AN23" s="792"/>
      <c r="AO23" s="792"/>
      <c r="AP23" s="792"/>
      <c r="AQ23" s="792"/>
      <c r="AR23" s="792"/>
      <c r="AS23" s="792"/>
      <c r="AT23" s="792"/>
      <c r="AU23" s="555">
        <v>238</v>
      </c>
      <c r="AV23" s="555"/>
      <c r="AW23" s="555"/>
      <c r="AX23" s="555"/>
      <c r="AY23" s="555"/>
      <c r="AZ23" s="555"/>
      <c r="BA23" s="555"/>
      <c r="BB23" s="555"/>
      <c r="BC23" s="555"/>
      <c r="BD23" s="555"/>
      <c r="BE23" s="555"/>
      <c r="BF23" s="792">
        <f>AU23/12</f>
        <v>19.833333333333332</v>
      </c>
      <c r="BG23" s="792"/>
      <c r="BH23" s="792"/>
      <c r="BI23" s="792"/>
      <c r="BJ23" s="792"/>
      <c r="BK23" s="792"/>
      <c r="BL23" s="792"/>
      <c r="BM23" s="792"/>
      <c r="BN23" s="792"/>
      <c r="BO23" s="792"/>
      <c r="BP23" s="792"/>
      <c r="BQ23" s="793">
        <v>1020</v>
      </c>
      <c r="BR23" s="793"/>
      <c r="BS23" s="793"/>
      <c r="BT23" s="793"/>
      <c r="BU23" s="793"/>
      <c r="BV23" s="793"/>
      <c r="BW23" s="793"/>
      <c r="BX23" s="793"/>
      <c r="BY23" s="793"/>
      <c r="BZ23" s="793"/>
      <c r="CA23" s="793"/>
      <c r="CB23" s="792">
        <f>BQ23/12</f>
        <v>85</v>
      </c>
      <c r="CC23" s="792"/>
      <c r="CD23" s="792"/>
      <c r="CE23" s="792"/>
      <c r="CF23" s="792"/>
      <c r="CG23" s="792"/>
      <c r="CH23" s="792"/>
      <c r="CI23" s="792"/>
      <c r="CJ23" s="792"/>
      <c r="CK23" s="792"/>
      <c r="CL23" s="792"/>
      <c r="CM23" s="793" t="s">
        <v>305</v>
      </c>
      <c r="CN23" s="793"/>
      <c r="CO23" s="793"/>
      <c r="CP23" s="793"/>
      <c r="CQ23" s="793"/>
      <c r="CR23" s="793"/>
      <c r="CS23" s="793"/>
      <c r="CT23" s="793"/>
      <c r="CU23" s="793"/>
      <c r="CV23" s="793"/>
      <c r="CW23" s="793"/>
      <c r="CX23" s="792">
        <f>CM23/12</f>
        <v>0</v>
      </c>
      <c r="CY23" s="792"/>
      <c r="CZ23" s="792"/>
      <c r="DA23" s="792"/>
      <c r="DB23" s="792"/>
      <c r="DC23" s="792"/>
      <c r="DD23" s="792"/>
      <c r="DE23" s="792"/>
      <c r="DF23" s="792"/>
      <c r="DG23" s="792"/>
      <c r="DH23" s="792"/>
      <c r="DI23" s="555">
        <v>501</v>
      </c>
      <c r="DJ23" s="555"/>
      <c r="DK23" s="555"/>
      <c r="DL23" s="555"/>
      <c r="DM23" s="555"/>
      <c r="DN23" s="555"/>
      <c r="DO23" s="555"/>
      <c r="DP23" s="555"/>
      <c r="DQ23" s="555"/>
      <c r="DR23" s="555"/>
      <c r="DS23" s="555"/>
      <c r="DT23" s="809">
        <f>DI23/12</f>
        <v>41.75</v>
      </c>
      <c r="DU23" s="809"/>
      <c r="DV23" s="809"/>
      <c r="DW23" s="809"/>
      <c r="DX23" s="809"/>
      <c r="DY23" s="809"/>
      <c r="DZ23" s="809"/>
      <c r="EA23" s="809"/>
      <c r="EB23" s="809"/>
      <c r="EC23" s="809"/>
      <c r="ED23" s="809"/>
      <c r="EE23" s="555">
        <v>107</v>
      </c>
      <c r="EF23" s="555"/>
      <c r="EG23" s="555"/>
      <c r="EH23" s="555"/>
      <c r="EI23" s="555"/>
      <c r="EJ23" s="555"/>
      <c r="EK23" s="555"/>
      <c r="EL23" s="555"/>
      <c r="EM23" s="555"/>
      <c r="EN23" s="555"/>
      <c r="EO23" s="555"/>
      <c r="EP23" s="809">
        <f>EE23/12</f>
        <v>8.916666666666666</v>
      </c>
      <c r="EQ23" s="809"/>
      <c r="ER23" s="809"/>
      <c r="ES23" s="809"/>
      <c r="ET23" s="809"/>
      <c r="EU23" s="809"/>
      <c r="EV23" s="809"/>
      <c r="EW23" s="809"/>
      <c r="EX23" s="809"/>
      <c r="EY23" s="809"/>
      <c r="EZ23" s="809"/>
      <c r="FA23" s="555">
        <v>273</v>
      </c>
      <c r="FB23" s="555"/>
      <c r="FC23" s="555"/>
      <c r="FD23" s="555"/>
      <c r="FE23" s="555"/>
      <c r="FF23" s="555"/>
      <c r="FG23" s="555"/>
      <c r="FH23" s="555"/>
      <c r="FI23" s="555"/>
      <c r="FJ23" s="555"/>
      <c r="FK23" s="555"/>
      <c r="FL23" s="826">
        <f>FA23/12</f>
        <v>22.75</v>
      </c>
      <c r="FM23" s="826"/>
      <c r="FN23" s="826"/>
      <c r="FO23" s="826"/>
      <c r="FP23" s="826"/>
      <c r="FQ23" s="826"/>
      <c r="FR23" s="826"/>
      <c r="FS23" s="826"/>
      <c r="FT23" s="826"/>
      <c r="FU23" s="826"/>
      <c r="FV23" s="826"/>
      <c r="FW23" s="816"/>
      <c r="FX23" s="817"/>
      <c r="FY23" s="817"/>
      <c r="FZ23" s="817"/>
      <c r="GA23" s="817"/>
      <c r="GB23" s="817"/>
      <c r="GC23" s="817"/>
      <c r="GD23" s="817"/>
      <c r="GE23" s="817"/>
      <c r="GF23" s="817"/>
      <c r="GG23" s="817"/>
      <c r="GH23" s="817"/>
      <c r="GI23" s="817"/>
      <c r="GJ23" s="817"/>
      <c r="GK23" s="817"/>
      <c r="GL23" s="817"/>
      <c r="GM23" s="817"/>
      <c r="GN23" s="817"/>
      <c r="GO23" s="817"/>
      <c r="GP23" s="817"/>
      <c r="GQ23" s="817"/>
      <c r="GR23" s="817"/>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3"/>
      <c r="IB23" s="193"/>
      <c r="IC23" s="193"/>
      <c r="ID23" s="193"/>
      <c r="IE23" s="193"/>
      <c r="IF23" s="193"/>
      <c r="IG23" s="193"/>
      <c r="IH23" s="193"/>
      <c r="II23" s="193"/>
      <c r="IJ23" s="193"/>
      <c r="IK23" s="193"/>
      <c r="IL23" s="193"/>
      <c r="IM23" s="193"/>
      <c r="IN23" s="193"/>
      <c r="IO23" s="193"/>
      <c r="IP23" s="193"/>
      <c r="IQ23" s="193"/>
      <c r="IR23" s="193"/>
      <c r="IS23" s="193"/>
      <c r="IT23" s="193"/>
    </row>
    <row r="24" spans="1:254" ht="17.25" customHeight="1">
      <c r="A24" s="800" t="s">
        <v>281</v>
      </c>
      <c r="B24" s="801"/>
      <c r="C24" s="786">
        <f>+Y24+AU24+BQ24+DI24+EE24+FA24+CM24+FW24</f>
        <v>2599</v>
      </c>
      <c r="D24" s="555"/>
      <c r="E24" s="555"/>
      <c r="F24" s="555"/>
      <c r="G24" s="555"/>
      <c r="H24" s="555"/>
      <c r="I24" s="555"/>
      <c r="J24" s="555"/>
      <c r="K24" s="555"/>
      <c r="L24" s="555"/>
      <c r="M24" s="555"/>
      <c r="N24" s="792">
        <f>C24/12</f>
        <v>216.58333333333334</v>
      </c>
      <c r="O24" s="792"/>
      <c r="P24" s="792"/>
      <c r="Q24" s="792"/>
      <c r="R24" s="792"/>
      <c r="S24" s="792"/>
      <c r="T24" s="792"/>
      <c r="U24" s="792"/>
      <c r="V24" s="792"/>
      <c r="W24" s="792"/>
      <c r="X24" s="792"/>
      <c r="Y24" s="555">
        <v>424</v>
      </c>
      <c r="Z24" s="555"/>
      <c r="AA24" s="555"/>
      <c r="AB24" s="555"/>
      <c r="AC24" s="555"/>
      <c r="AD24" s="555"/>
      <c r="AE24" s="555"/>
      <c r="AF24" s="555"/>
      <c r="AG24" s="555"/>
      <c r="AH24" s="555"/>
      <c r="AI24" s="555"/>
      <c r="AJ24" s="792">
        <f>Y24/12</f>
        <v>35.333333333333336</v>
      </c>
      <c r="AK24" s="792"/>
      <c r="AL24" s="792"/>
      <c r="AM24" s="792"/>
      <c r="AN24" s="792"/>
      <c r="AO24" s="792"/>
      <c r="AP24" s="792"/>
      <c r="AQ24" s="792"/>
      <c r="AR24" s="792"/>
      <c r="AS24" s="792"/>
      <c r="AT24" s="792"/>
      <c r="AU24" s="555">
        <v>166</v>
      </c>
      <c r="AV24" s="555"/>
      <c r="AW24" s="555"/>
      <c r="AX24" s="555"/>
      <c r="AY24" s="555"/>
      <c r="AZ24" s="555"/>
      <c r="BA24" s="555"/>
      <c r="BB24" s="555"/>
      <c r="BC24" s="555"/>
      <c r="BD24" s="555"/>
      <c r="BE24" s="555"/>
      <c r="BF24" s="792">
        <f>AU24/12</f>
        <v>13.833333333333334</v>
      </c>
      <c r="BG24" s="792"/>
      <c r="BH24" s="792"/>
      <c r="BI24" s="792"/>
      <c r="BJ24" s="792"/>
      <c r="BK24" s="792"/>
      <c r="BL24" s="792"/>
      <c r="BM24" s="792"/>
      <c r="BN24" s="792"/>
      <c r="BO24" s="792"/>
      <c r="BP24" s="792"/>
      <c r="BQ24" s="821">
        <v>489</v>
      </c>
      <c r="BR24" s="821"/>
      <c r="BS24" s="821"/>
      <c r="BT24" s="821"/>
      <c r="BU24" s="821"/>
      <c r="BV24" s="821"/>
      <c r="BW24" s="821"/>
      <c r="BX24" s="821"/>
      <c r="BY24" s="821"/>
      <c r="BZ24" s="821"/>
      <c r="CA24" s="821"/>
      <c r="CB24" s="792">
        <f>BQ24/12</f>
        <v>40.75</v>
      </c>
      <c r="CC24" s="792"/>
      <c r="CD24" s="792"/>
      <c r="CE24" s="792"/>
      <c r="CF24" s="792"/>
      <c r="CG24" s="792"/>
      <c r="CH24" s="792"/>
      <c r="CI24" s="792"/>
      <c r="CJ24" s="792"/>
      <c r="CK24" s="792"/>
      <c r="CL24" s="792"/>
      <c r="CM24" s="821">
        <v>581</v>
      </c>
      <c r="CN24" s="821"/>
      <c r="CO24" s="821"/>
      <c r="CP24" s="821"/>
      <c r="CQ24" s="821"/>
      <c r="CR24" s="821"/>
      <c r="CS24" s="821"/>
      <c r="CT24" s="821"/>
      <c r="CU24" s="821"/>
      <c r="CV24" s="821"/>
      <c r="CW24" s="821"/>
      <c r="CX24" s="792">
        <f>CM24/12</f>
        <v>48.416666666666664</v>
      </c>
      <c r="CY24" s="792"/>
      <c r="CZ24" s="792"/>
      <c r="DA24" s="792"/>
      <c r="DB24" s="792"/>
      <c r="DC24" s="792"/>
      <c r="DD24" s="792"/>
      <c r="DE24" s="792"/>
      <c r="DF24" s="792"/>
      <c r="DG24" s="792"/>
      <c r="DH24" s="792"/>
      <c r="DI24" s="555">
        <v>497</v>
      </c>
      <c r="DJ24" s="555"/>
      <c r="DK24" s="555"/>
      <c r="DL24" s="555"/>
      <c r="DM24" s="555"/>
      <c r="DN24" s="555"/>
      <c r="DO24" s="555"/>
      <c r="DP24" s="555"/>
      <c r="DQ24" s="555"/>
      <c r="DR24" s="555"/>
      <c r="DS24" s="555"/>
      <c r="DT24" s="809">
        <f>DI24/12</f>
        <v>41.416666666666664</v>
      </c>
      <c r="DU24" s="809"/>
      <c r="DV24" s="809"/>
      <c r="DW24" s="809"/>
      <c r="DX24" s="809"/>
      <c r="DY24" s="809"/>
      <c r="DZ24" s="809"/>
      <c r="EA24" s="809"/>
      <c r="EB24" s="809"/>
      <c r="EC24" s="809"/>
      <c r="ED24" s="809"/>
      <c r="EE24" s="555">
        <v>135</v>
      </c>
      <c r="EF24" s="555"/>
      <c r="EG24" s="555"/>
      <c r="EH24" s="555"/>
      <c r="EI24" s="555"/>
      <c r="EJ24" s="555"/>
      <c r="EK24" s="555"/>
      <c r="EL24" s="555"/>
      <c r="EM24" s="555"/>
      <c r="EN24" s="555"/>
      <c r="EO24" s="555"/>
      <c r="EP24" s="809">
        <f>EE24/12</f>
        <v>11.25</v>
      </c>
      <c r="EQ24" s="809"/>
      <c r="ER24" s="809"/>
      <c r="ES24" s="809"/>
      <c r="ET24" s="809"/>
      <c r="EU24" s="809"/>
      <c r="EV24" s="809"/>
      <c r="EW24" s="809"/>
      <c r="EX24" s="809"/>
      <c r="EY24" s="809"/>
      <c r="EZ24" s="809"/>
      <c r="FA24" s="555">
        <v>307</v>
      </c>
      <c r="FB24" s="555"/>
      <c r="FC24" s="555"/>
      <c r="FD24" s="555"/>
      <c r="FE24" s="555"/>
      <c r="FF24" s="555"/>
      <c r="FG24" s="555"/>
      <c r="FH24" s="555"/>
      <c r="FI24" s="555"/>
      <c r="FJ24" s="555"/>
      <c r="FK24" s="555"/>
      <c r="FL24" s="826">
        <f>FA24/12</f>
        <v>25.583333333333332</v>
      </c>
      <c r="FM24" s="826"/>
      <c r="FN24" s="826"/>
      <c r="FO24" s="826"/>
      <c r="FP24" s="826"/>
      <c r="FQ24" s="826"/>
      <c r="FR24" s="826"/>
      <c r="FS24" s="826"/>
      <c r="FT24" s="826"/>
      <c r="FU24" s="826"/>
      <c r="FV24" s="826"/>
      <c r="FW24" s="816"/>
      <c r="FX24" s="817"/>
      <c r="FY24" s="817"/>
      <c r="FZ24" s="817"/>
      <c r="GA24" s="817"/>
      <c r="GB24" s="817"/>
      <c r="GC24" s="817"/>
      <c r="GD24" s="817"/>
      <c r="GE24" s="817"/>
      <c r="GF24" s="817"/>
      <c r="GG24" s="817"/>
      <c r="GH24" s="817"/>
      <c r="GI24" s="817"/>
      <c r="GJ24" s="817"/>
      <c r="GK24" s="817"/>
      <c r="GL24" s="817"/>
      <c r="GM24" s="817"/>
      <c r="GN24" s="817"/>
      <c r="GO24" s="817"/>
      <c r="GP24" s="817"/>
      <c r="GQ24" s="817"/>
      <c r="GR24" s="817"/>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P24" s="194"/>
      <c r="HQ24" s="194"/>
      <c r="HR24" s="194"/>
      <c r="HS24" s="194"/>
      <c r="HT24" s="194"/>
      <c r="HU24" s="194"/>
      <c r="HV24" s="194"/>
      <c r="HW24" s="194"/>
      <c r="HX24" s="194"/>
      <c r="HY24" s="194"/>
      <c r="HZ24" s="194"/>
      <c r="IA24" s="193"/>
      <c r="IB24" s="193"/>
      <c r="IC24" s="193"/>
      <c r="ID24" s="193"/>
      <c r="IE24" s="193"/>
      <c r="IF24" s="193"/>
      <c r="IG24" s="193"/>
      <c r="IH24" s="193"/>
      <c r="II24" s="193"/>
      <c r="IJ24" s="193"/>
      <c r="IK24" s="193"/>
      <c r="IL24" s="193"/>
      <c r="IM24" s="193"/>
      <c r="IN24" s="193"/>
      <c r="IO24" s="193"/>
      <c r="IP24" s="193"/>
      <c r="IQ24" s="193"/>
      <c r="IR24" s="193"/>
      <c r="IS24" s="193"/>
      <c r="IT24" s="193"/>
    </row>
    <row r="25" spans="1:254" ht="17.25" customHeight="1" thickBot="1">
      <c r="A25" s="782" t="s">
        <v>280</v>
      </c>
      <c r="B25" s="783"/>
      <c r="C25" s="786">
        <f>+Y25+AU25+BQ25+DI25+EE25+FA25+CM25+FW25</f>
        <v>2568</v>
      </c>
      <c r="D25" s="555"/>
      <c r="E25" s="555"/>
      <c r="F25" s="555"/>
      <c r="G25" s="555"/>
      <c r="H25" s="555"/>
      <c r="I25" s="555"/>
      <c r="J25" s="555"/>
      <c r="K25" s="555"/>
      <c r="L25" s="555"/>
      <c r="M25" s="555"/>
      <c r="N25" s="787">
        <f>C25/12</f>
        <v>214</v>
      </c>
      <c r="O25" s="787"/>
      <c r="P25" s="787"/>
      <c r="Q25" s="787"/>
      <c r="R25" s="787"/>
      <c r="S25" s="787"/>
      <c r="T25" s="787"/>
      <c r="U25" s="787"/>
      <c r="V25" s="787"/>
      <c r="W25" s="787"/>
      <c r="X25" s="787"/>
      <c r="Y25" s="788">
        <v>411</v>
      </c>
      <c r="Z25" s="788"/>
      <c r="AA25" s="788"/>
      <c r="AB25" s="788"/>
      <c r="AC25" s="788"/>
      <c r="AD25" s="788"/>
      <c r="AE25" s="788"/>
      <c r="AF25" s="788"/>
      <c r="AG25" s="788"/>
      <c r="AH25" s="788"/>
      <c r="AI25" s="788"/>
      <c r="AJ25" s="787">
        <f>Y25/12</f>
        <v>34.25</v>
      </c>
      <c r="AK25" s="787"/>
      <c r="AL25" s="787"/>
      <c r="AM25" s="787"/>
      <c r="AN25" s="787"/>
      <c r="AO25" s="787"/>
      <c r="AP25" s="787"/>
      <c r="AQ25" s="787"/>
      <c r="AR25" s="787"/>
      <c r="AS25" s="787"/>
      <c r="AT25" s="787"/>
      <c r="AU25" s="788">
        <v>148</v>
      </c>
      <c r="AV25" s="788"/>
      <c r="AW25" s="788"/>
      <c r="AX25" s="788"/>
      <c r="AY25" s="788"/>
      <c r="AZ25" s="788"/>
      <c r="BA25" s="788"/>
      <c r="BB25" s="788"/>
      <c r="BC25" s="788"/>
      <c r="BD25" s="788"/>
      <c r="BE25" s="788"/>
      <c r="BF25" s="787">
        <f>AU25/12</f>
        <v>12.333333333333334</v>
      </c>
      <c r="BG25" s="787"/>
      <c r="BH25" s="787"/>
      <c r="BI25" s="787"/>
      <c r="BJ25" s="787"/>
      <c r="BK25" s="787"/>
      <c r="BL25" s="787"/>
      <c r="BM25" s="787"/>
      <c r="BN25" s="787"/>
      <c r="BO25" s="787"/>
      <c r="BP25" s="787"/>
      <c r="BQ25" s="845">
        <v>514</v>
      </c>
      <c r="BR25" s="845"/>
      <c r="BS25" s="845"/>
      <c r="BT25" s="845"/>
      <c r="BU25" s="845"/>
      <c r="BV25" s="845"/>
      <c r="BW25" s="845"/>
      <c r="BX25" s="845"/>
      <c r="BY25" s="845"/>
      <c r="BZ25" s="845"/>
      <c r="CA25" s="845"/>
      <c r="CB25" s="787">
        <f>BQ25/12</f>
        <v>42.833333333333336</v>
      </c>
      <c r="CC25" s="787"/>
      <c r="CD25" s="787"/>
      <c r="CE25" s="787"/>
      <c r="CF25" s="787"/>
      <c r="CG25" s="787"/>
      <c r="CH25" s="787"/>
      <c r="CI25" s="787"/>
      <c r="CJ25" s="787"/>
      <c r="CK25" s="787"/>
      <c r="CL25" s="787"/>
      <c r="CM25" s="845">
        <v>604</v>
      </c>
      <c r="CN25" s="845"/>
      <c r="CO25" s="845"/>
      <c r="CP25" s="845"/>
      <c r="CQ25" s="845"/>
      <c r="CR25" s="845"/>
      <c r="CS25" s="845"/>
      <c r="CT25" s="845"/>
      <c r="CU25" s="845"/>
      <c r="CV25" s="845"/>
      <c r="CW25" s="845"/>
      <c r="CX25" s="787">
        <f>CM25/12</f>
        <v>50.333333333333336</v>
      </c>
      <c r="CY25" s="787"/>
      <c r="CZ25" s="787"/>
      <c r="DA25" s="787"/>
      <c r="DB25" s="787"/>
      <c r="DC25" s="787"/>
      <c r="DD25" s="787"/>
      <c r="DE25" s="787"/>
      <c r="DF25" s="787"/>
      <c r="DG25" s="787"/>
      <c r="DH25" s="787"/>
      <c r="DI25" s="788">
        <v>437</v>
      </c>
      <c r="DJ25" s="788"/>
      <c r="DK25" s="788"/>
      <c r="DL25" s="788"/>
      <c r="DM25" s="788"/>
      <c r="DN25" s="788"/>
      <c r="DO25" s="788"/>
      <c r="DP25" s="788"/>
      <c r="DQ25" s="788"/>
      <c r="DR25" s="788"/>
      <c r="DS25" s="788"/>
      <c r="DT25" s="843">
        <f>DI25/12</f>
        <v>36.416666666666664</v>
      </c>
      <c r="DU25" s="843"/>
      <c r="DV25" s="843"/>
      <c r="DW25" s="843"/>
      <c r="DX25" s="843"/>
      <c r="DY25" s="843"/>
      <c r="DZ25" s="843"/>
      <c r="EA25" s="843"/>
      <c r="EB25" s="843"/>
      <c r="EC25" s="843"/>
      <c r="ED25" s="843"/>
      <c r="EE25" s="788">
        <v>157</v>
      </c>
      <c r="EF25" s="788"/>
      <c r="EG25" s="788"/>
      <c r="EH25" s="788"/>
      <c r="EI25" s="788"/>
      <c r="EJ25" s="788"/>
      <c r="EK25" s="788"/>
      <c r="EL25" s="788"/>
      <c r="EM25" s="788"/>
      <c r="EN25" s="788"/>
      <c r="EO25" s="788"/>
      <c r="EP25" s="843">
        <f>EE25/12</f>
        <v>13.083333333333334</v>
      </c>
      <c r="EQ25" s="843"/>
      <c r="ER25" s="843"/>
      <c r="ES25" s="843"/>
      <c r="ET25" s="843"/>
      <c r="EU25" s="843"/>
      <c r="EV25" s="843"/>
      <c r="EW25" s="843"/>
      <c r="EX25" s="843"/>
      <c r="EY25" s="843"/>
      <c r="EZ25" s="843"/>
      <c r="FA25" s="788">
        <v>297</v>
      </c>
      <c r="FB25" s="788"/>
      <c r="FC25" s="788"/>
      <c r="FD25" s="788"/>
      <c r="FE25" s="788"/>
      <c r="FF25" s="788"/>
      <c r="FG25" s="788"/>
      <c r="FH25" s="788"/>
      <c r="FI25" s="788"/>
      <c r="FJ25" s="788"/>
      <c r="FK25" s="788"/>
      <c r="FL25" s="827">
        <f>FA25/12</f>
        <v>24.75</v>
      </c>
      <c r="FM25" s="827"/>
      <c r="FN25" s="827"/>
      <c r="FO25" s="827"/>
      <c r="FP25" s="827"/>
      <c r="FQ25" s="827"/>
      <c r="FR25" s="827"/>
      <c r="FS25" s="827"/>
      <c r="FT25" s="827"/>
      <c r="FU25" s="827"/>
      <c r="FV25" s="827"/>
      <c r="FW25" s="818"/>
      <c r="FX25" s="819"/>
      <c r="FY25" s="819"/>
      <c r="FZ25" s="819"/>
      <c r="GA25" s="819"/>
      <c r="GB25" s="819"/>
      <c r="GC25" s="819"/>
      <c r="GD25" s="819"/>
      <c r="GE25" s="819"/>
      <c r="GF25" s="819"/>
      <c r="GG25" s="819"/>
      <c r="GH25" s="819"/>
      <c r="GI25" s="819"/>
      <c r="GJ25" s="819"/>
      <c r="GK25" s="819"/>
      <c r="GL25" s="819"/>
      <c r="GM25" s="819"/>
      <c r="GN25" s="819"/>
      <c r="GO25" s="819"/>
      <c r="GP25" s="819"/>
      <c r="GQ25" s="819"/>
      <c r="GR25" s="819"/>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3"/>
      <c r="IB25" s="193"/>
      <c r="IC25" s="193"/>
      <c r="ID25" s="193"/>
      <c r="IE25" s="193"/>
      <c r="IF25" s="193"/>
      <c r="IG25" s="193"/>
      <c r="IH25" s="193"/>
      <c r="II25" s="193"/>
      <c r="IJ25" s="193"/>
      <c r="IK25" s="193"/>
      <c r="IL25" s="193"/>
      <c r="IM25" s="193"/>
      <c r="IN25" s="193"/>
      <c r="IO25" s="193"/>
      <c r="IP25" s="193"/>
      <c r="IQ25" s="193"/>
      <c r="IR25" s="193"/>
      <c r="IS25" s="193"/>
      <c r="IT25" s="193"/>
    </row>
    <row r="26" spans="1:256" ht="7.5" customHeight="1">
      <c r="A26" s="784"/>
      <c r="B26" s="784"/>
      <c r="C26" s="784"/>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c r="CA26" s="784"/>
      <c r="CB26" s="784"/>
      <c r="CC26" s="784"/>
      <c r="CD26" s="784"/>
      <c r="CE26" s="784"/>
      <c r="CF26" s="784"/>
      <c r="CG26" s="78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c r="EC26" s="214"/>
      <c r="ED26" s="214"/>
      <c r="EE26" s="214"/>
      <c r="EF26" s="214"/>
      <c r="EG26" s="214"/>
      <c r="EH26" s="578"/>
      <c r="EI26" s="578"/>
      <c r="EJ26" s="578"/>
      <c r="EK26" s="578"/>
      <c r="EL26" s="578"/>
      <c r="EM26" s="578"/>
      <c r="EN26" s="578"/>
      <c r="EO26" s="578"/>
      <c r="EP26" s="578"/>
      <c r="EQ26" s="578"/>
      <c r="ER26" s="578"/>
      <c r="ES26" s="578"/>
      <c r="ET26" s="578"/>
      <c r="EU26" s="578"/>
      <c r="EV26" s="578"/>
      <c r="EW26" s="578"/>
      <c r="EX26" s="578"/>
      <c r="EY26" s="578"/>
      <c r="EZ26" s="578"/>
      <c r="FA26" s="578"/>
      <c r="FB26" s="578"/>
      <c r="FC26" s="578"/>
      <c r="FD26" s="578"/>
      <c r="FE26" s="578"/>
      <c r="FF26" s="578"/>
      <c r="FG26" s="578"/>
      <c r="FH26" s="578"/>
      <c r="FI26" s="578"/>
      <c r="FJ26" s="578"/>
      <c r="FK26" s="578"/>
      <c r="FL26" s="578"/>
      <c r="FM26" s="578"/>
      <c r="FN26" s="578"/>
      <c r="FO26" s="578"/>
      <c r="FP26" s="578"/>
      <c r="FQ26" s="578"/>
      <c r="FR26" s="578"/>
      <c r="FS26" s="578"/>
      <c r="FT26" s="578"/>
      <c r="FU26" s="578"/>
      <c r="FV26" s="578"/>
      <c r="FW26" s="578"/>
      <c r="FX26" s="578"/>
      <c r="FY26" s="578"/>
      <c r="FZ26" s="578"/>
      <c r="GA26" s="578"/>
      <c r="GB26" s="578"/>
      <c r="GC26" s="578"/>
      <c r="GD26" s="578"/>
      <c r="GE26" s="578"/>
      <c r="GF26" s="578"/>
      <c r="GG26" s="578"/>
      <c r="GH26" s="578"/>
      <c r="GI26" s="578"/>
      <c r="GJ26" s="578"/>
      <c r="GK26" s="578"/>
      <c r="GL26" s="578"/>
      <c r="GM26" s="578"/>
      <c r="GN26" s="578"/>
      <c r="GO26" s="578"/>
      <c r="GP26" s="578"/>
      <c r="GQ26" s="578"/>
      <c r="GR26" s="578"/>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194"/>
      <c r="IB26" s="194"/>
      <c r="IC26" s="194"/>
      <c r="ID26" s="194"/>
      <c r="IE26" s="194"/>
      <c r="IF26" s="194"/>
      <c r="IG26" s="194"/>
      <c r="IH26" s="194"/>
      <c r="II26" s="194"/>
      <c r="IJ26" s="194"/>
      <c r="IK26" s="194"/>
      <c r="IL26" s="194"/>
      <c r="IM26" s="194"/>
      <c r="IN26" s="194"/>
      <c r="IO26" s="194"/>
      <c r="IP26" s="194"/>
      <c r="IQ26" s="194"/>
      <c r="IR26" s="194"/>
      <c r="IS26" s="194"/>
      <c r="IT26" s="194"/>
      <c r="IU26" s="52"/>
      <c r="IV26" s="52"/>
    </row>
    <row r="27" spans="1:256" ht="21" customHeight="1" thickBot="1">
      <c r="A27" s="785" t="s">
        <v>340</v>
      </c>
      <c r="B27" s="785"/>
      <c r="C27" s="785"/>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D27" s="785"/>
      <c r="BE27" s="785"/>
      <c r="BF27" s="785"/>
      <c r="BG27" s="785"/>
      <c r="BH27" s="785"/>
      <c r="BI27" s="785"/>
      <c r="BJ27" s="785"/>
      <c r="BK27" s="785"/>
      <c r="BL27" s="785"/>
      <c r="BM27" s="785"/>
      <c r="BN27" s="785"/>
      <c r="BO27" s="785"/>
      <c r="BP27" s="785"/>
      <c r="BQ27" s="785"/>
      <c r="BR27" s="785"/>
      <c r="BS27" s="785"/>
      <c r="BT27" s="785"/>
      <c r="BU27" s="199"/>
      <c r="BV27" s="199"/>
      <c r="BW27" s="199"/>
      <c r="BX27" s="199"/>
      <c r="BY27" s="199"/>
      <c r="BZ27" s="199"/>
      <c r="CA27" s="199"/>
      <c r="CB27" s="199"/>
      <c r="CC27" s="199"/>
      <c r="CD27" s="199"/>
      <c r="CE27" s="199"/>
      <c r="CF27" s="199"/>
      <c r="CG27" s="199"/>
      <c r="CH27" s="199"/>
      <c r="CI27" s="199"/>
      <c r="CJ27" s="199"/>
      <c r="CK27" s="199"/>
      <c r="CL27" s="199"/>
      <c r="CM27" s="199"/>
      <c r="CN27" s="199"/>
      <c r="CO27" s="356"/>
      <c r="CP27" s="356"/>
      <c r="CQ27" s="356"/>
      <c r="CR27" s="356"/>
      <c r="CS27" s="356"/>
      <c r="CT27" s="356"/>
      <c r="CU27" s="356"/>
      <c r="CV27" s="356"/>
      <c r="CW27" s="356"/>
      <c r="CX27" s="356"/>
      <c r="CY27" s="356"/>
      <c r="CZ27" s="356"/>
      <c r="DA27" s="356"/>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6"/>
      <c r="EK27" s="356"/>
      <c r="EL27" s="356"/>
      <c r="EM27" s="356"/>
      <c r="EN27" s="356"/>
      <c r="EO27" s="356"/>
      <c r="EP27" s="356"/>
      <c r="EQ27" s="199"/>
      <c r="ER27" s="199"/>
      <c r="ES27" s="199"/>
      <c r="ET27" s="199"/>
      <c r="EU27" s="454" t="str">
        <f>+DT11</f>
        <v>平成23～25年度</v>
      </c>
      <c r="EV27" s="454"/>
      <c r="EW27" s="454"/>
      <c r="EX27" s="454"/>
      <c r="EY27" s="454"/>
      <c r="EZ27" s="454"/>
      <c r="FA27" s="454"/>
      <c r="FB27" s="454"/>
      <c r="FC27" s="454"/>
      <c r="FD27" s="454"/>
      <c r="FE27" s="454"/>
      <c r="FF27" s="454"/>
      <c r="FG27" s="454"/>
      <c r="FH27" s="454"/>
      <c r="FI27" s="454"/>
      <c r="FJ27" s="454"/>
      <c r="FK27" s="454"/>
      <c r="FL27" s="454"/>
      <c r="FM27" s="454"/>
      <c r="FN27" s="454"/>
      <c r="FO27" s="454"/>
      <c r="FP27" s="454"/>
      <c r="FQ27" s="454"/>
      <c r="FR27" s="454"/>
      <c r="FS27" s="454"/>
      <c r="FT27" s="454"/>
      <c r="FU27" s="454"/>
      <c r="FV27" s="454"/>
      <c r="FW27" s="454"/>
      <c r="FX27" s="454"/>
      <c r="FY27" s="454"/>
      <c r="FZ27" s="454"/>
      <c r="GA27" s="454"/>
      <c r="GB27" s="454"/>
      <c r="GC27" s="454"/>
      <c r="GD27" s="454"/>
      <c r="GE27" s="454"/>
      <c r="GF27" s="454"/>
      <c r="GG27" s="454"/>
      <c r="GH27" s="454"/>
      <c r="GI27" s="454"/>
      <c r="GJ27" s="454"/>
      <c r="GK27" s="454"/>
      <c r="GL27" s="454"/>
      <c r="GM27" s="454"/>
      <c r="GN27" s="454"/>
      <c r="GO27" s="454"/>
      <c r="GP27" s="454"/>
      <c r="GQ27" s="454"/>
      <c r="GR27" s="454"/>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194"/>
      <c r="IB27" s="194"/>
      <c r="IC27" s="194"/>
      <c r="ID27" s="194"/>
      <c r="IE27" s="194"/>
      <c r="IF27" s="194"/>
      <c r="IG27" s="194"/>
      <c r="IH27" s="194"/>
      <c r="II27" s="194"/>
      <c r="IJ27" s="194"/>
      <c r="IK27" s="194"/>
      <c r="IL27" s="194"/>
      <c r="IM27" s="194"/>
      <c r="IN27" s="194"/>
      <c r="IO27" s="194"/>
      <c r="IP27" s="194"/>
      <c r="IQ27" s="194"/>
      <c r="IR27" s="194"/>
      <c r="IS27" s="194"/>
      <c r="IT27" s="194"/>
      <c r="IU27" s="52"/>
      <c r="IV27" s="52"/>
    </row>
    <row r="28" spans="1:256" s="1" customFormat="1" ht="15" customHeight="1">
      <c r="A28" s="798" t="s">
        <v>339</v>
      </c>
      <c r="B28" s="798"/>
      <c r="C28" s="798"/>
      <c r="D28" s="798"/>
      <c r="E28" s="541"/>
      <c r="F28" s="659" t="s">
        <v>58</v>
      </c>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660"/>
      <c r="AS28" s="659" t="s">
        <v>1</v>
      </c>
      <c r="AT28" s="842"/>
      <c r="AU28" s="842"/>
      <c r="AV28" s="842"/>
      <c r="AW28" s="842"/>
      <c r="AX28" s="842"/>
      <c r="AY28" s="842"/>
      <c r="AZ28" s="842"/>
      <c r="BA28" s="842"/>
      <c r="BB28" s="842"/>
      <c r="BC28" s="842"/>
      <c r="BD28" s="842"/>
      <c r="BE28" s="842"/>
      <c r="BF28" s="842"/>
      <c r="BG28" s="842"/>
      <c r="BH28" s="842"/>
      <c r="BI28" s="842"/>
      <c r="BJ28" s="842"/>
      <c r="BK28" s="842"/>
      <c r="BL28" s="842"/>
      <c r="BM28" s="842"/>
      <c r="BN28" s="842"/>
      <c r="BO28" s="842"/>
      <c r="BP28" s="842"/>
      <c r="BQ28" s="842"/>
      <c r="BR28" s="842"/>
      <c r="BS28" s="842"/>
      <c r="BT28" s="842"/>
      <c r="BU28" s="842"/>
      <c r="BV28" s="842"/>
      <c r="BW28" s="842"/>
      <c r="BX28" s="842"/>
      <c r="BY28" s="842"/>
      <c r="BZ28" s="842"/>
      <c r="CA28" s="842"/>
      <c r="CB28" s="842"/>
      <c r="CC28" s="842"/>
      <c r="CD28" s="842"/>
      <c r="CE28" s="842"/>
      <c r="CF28" s="842"/>
      <c r="CG28" s="842"/>
      <c r="CH28" s="842"/>
      <c r="CI28" s="842"/>
      <c r="CJ28" s="842"/>
      <c r="CK28" s="842"/>
      <c r="CL28" s="842"/>
      <c r="CM28" s="842"/>
      <c r="CN28" s="842"/>
      <c r="CO28" s="842"/>
      <c r="CP28" s="842"/>
      <c r="CQ28" s="842"/>
      <c r="CR28" s="842"/>
      <c r="CS28" s="842"/>
      <c r="CT28" s="842"/>
      <c r="CU28" s="842"/>
      <c r="CV28" s="842"/>
      <c r="CW28" s="842"/>
      <c r="CX28" s="842"/>
      <c r="CY28" s="842"/>
      <c r="CZ28" s="842"/>
      <c r="DA28" s="842"/>
      <c r="DB28" s="842"/>
      <c r="DC28" s="842"/>
      <c r="DD28" s="842"/>
      <c r="DE28" s="842"/>
      <c r="DF28" s="842"/>
      <c r="DG28" s="842"/>
      <c r="DH28" s="842"/>
      <c r="DI28" s="842"/>
      <c r="DJ28" s="842"/>
      <c r="DK28" s="842"/>
      <c r="DL28" s="842"/>
      <c r="DM28" s="842"/>
      <c r="DN28" s="842"/>
      <c r="DO28" s="842"/>
      <c r="DP28" s="842"/>
      <c r="DQ28" s="842"/>
      <c r="DR28" s="660"/>
      <c r="DS28" s="659" t="s">
        <v>0</v>
      </c>
      <c r="DT28" s="842"/>
      <c r="DU28" s="842"/>
      <c r="DV28" s="842"/>
      <c r="DW28" s="842"/>
      <c r="DX28" s="842"/>
      <c r="DY28" s="842"/>
      <c r="DZ28" s="842"/>
      <c r="EA28" s="842"/>
      <c r="EB28" s="842"/>
      <c r="EC28" s="842"/>
      <c r="ED28" s="842"/>
      <c r="EE28" s="842"/>
      <c r="EF28" s="842"/>
      <c r="EG28" s="842"/>
      <c r="EH28" s="842"/>
      <c r="EI28" s="842"/>
      <c r="EJ28" s="842"/>
      <c r="EK28" s="842"/>
      <c r="EL28" s="842"/>
      <c r="EM28" s="842"/>
      <c r="EN28" s="842"/>
      <c r="EO28" s="842"/>
      <c r="EP28" s="842"/>
      <c r="EQ28" s="842"/>
      <c r="ER28" s="842"/>
      <c r="ES28" s="842"/>
      <c r="ET28" s="842"/>
      <c r="EU28" s="842"/>
      <c r="EV28" s="842"/>
      <c r="EW28" s="842"/>
      <c r="EX28" s="842"/>
      <c r="EY28" s="842"/>
      <c r="EZ28" s="842"/>
      <c r="FA28" s="842"/>
      <c r="FB28" s="842"/>
      <c r="FC28" s="842"/>
      <c r="FD28" s="842"/>
      <c r="FE28" s="842"/>
      <c r="FF28" s="842"/>
      <c r="FG28" s="842"/>
      <c r="FH28" s="842"/>
      <c r="FI28" s="842"/>
      <c r="FJ28" s="842"/>
      <c r="FK28" s="842"/>
      <c r="FL28" s="842"/>
      <c r="FM28" s="842"/>
      <c r="FN28" s="842"/>
      <c r="FO28" s="842"/>
      <c r="FP28" s="842"/>
      <c r="FQ28" s="842"/>
      <c r="FR28" s="842"/>
      <c r="FS28" s="842"/>
      <c r="FT28" s="842"/>
      <c r="FU28" s="842"/>
      <c r="FV28" s="842"/>
      <c r="FW28" s="842"/>
      <c r="FX28" s="842"/>
      <c r="FY28" s="842"/>
      <c r="FZ28" s="842"/>
      <c r="GA28" s="842"/>
      <c r="GB28" s="842"/>
      <c r="GC28" s="842"/>
      <c r="GD28" s="842"/>
      <c r="GE28" s="842"/>
      <c r="GF28" s="842"/>
      <c r="GG28" s="842"/>
      <c r="GH28" s="842"/>
      <c r="GI28" s="842"/>
      <c r="GJ28" s="842"/>
      <c r="GK28" s="842"/>
      <c r="GL28" s="842"/>
      <c r="GM28" s="842"/>
      <c r="GN28" s="842"/>
      <c r="GO28" s="842"/>
      <c r="GP28" s="842"/>
      <c r="GQ28" s="842"/>
      <c r="GR28" s="842"/>
      <c r="GS28" s="269"/>
      <c r="GT28" s="269"/>
      <c r="GU28" s="269"/>
      <c r="GV28" s="269"/>
      <c r="GW28" s="269"/>
      <c r="GX28" s="269"/>
      <c r="GY28" s="269"/>
      <c r="GZ28" s="269"/>
      <c r="HA28" s="269"/>
      <c r="HB28" s="269"/>
      <c r="HC28" s="269"/>
      <c r="HD28" s="269"/>
      <c r="HE28" s="269"/>
      <c r="HF28" s="269"/>
      <c r="HG28" s="269"/>
      <c r="HH28" s="269"/>
      <c r="HI28" s="269"/>
      <c r="HJ28" s="269"/>
      <c r="HK28" s="269"/>
      <c r="HL28" s="269"/>
      <c r="HM28" s="269"/>
      <c r="HN28" s="269"/>
      <c r="HO28" s="269"/>
      <c r="HP28" s="269"/>
      <c r="HQ28" s="269"/>
      <c r="HR28" s="269"/>
      <c r="HS28" s="269"/>
      <c r="HT28" s="269"/>
      <c r="HU28" s="269"/>
      <c r="HV28" s="269"/>
      <c r="HW28" s="269"/>
      <c r="HX28" s="269"/>
      <c r="HY28" s="269"/>
      <c r="HZ28" s="269"/>
      <c r="IA28" s="269"/>
      <c r="IB28" s="269"/>
      <c r="IC28" s="269"/>
      <c r="ID28" s="269"/>
      <c r="IE28" s="269"/>
      <c r="IF28" s="269"/>
      <c r="IG28" s="269"/>
      <c r="IH28" s="269"/>
      <c r="II28" s="269"/>
      <c r="IJ28" s="269"/>
      <c r="IK28" s="269"/>
      <c r="IL28" s="269"/>
      <c r="IM28" s="269"/>
      <c r="IN28" s="269"/>
      <c r="IO28" s="269"/>
      <c r="IP28" s="269"/>
      <c r="IQ28" s="269"/>
      <c r="IR28" s="269"/>
      <c r="IS28" s="269"/>
      <c r="IT28" s="269"/>
      <c r="IU28" s="93"/>
      <c r="IV28" s="93"/>
    </row>
    <row r="29" spans="1:256" s="1" customFormat="1" ht="15" customHeight="1">
      <c r="A29" s="799"/>
      <c r="B29" s="799"/>
      <c r="C29" s="799"/>
      <c r="D29" s="799"/>
      <c r="E29" s="543"/>
      <c r="F29" s="661"/>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662"/>
      <c r="AS29" s="822" t="s">
        <v>124</v>
      </c>
      <c r="AT29" s="823"/>
      <c r="AU29" s="823"/>
      <c r="AV29" s="823"/>
      <c r="AW29" s="823"/>
      <c r="AX29" s="823"/>
      <c r="AY29" s="823"/>
      <c r="AZ29" s="823"/>
      <c r="BA29" s="823"/>
      <c r="BB29" s="823"/>
      <c r="BC29" s="823"/>
      <c r="BD29" s="823"/>
      <c r="BE29" s="823"/>
      <c r="BF29" s="823"/>
      <c r="BG29" s="823"/>
      <c r="BH29" s="823"/>
      <c r="BI29" s="823"/>
      <c r="BJ29" s="823"/>
      <c r="BK29" s="823"/>
      <c r="BL29" s="823"/>
      <c r="BM29" s="823"/>
      <c r="BN29" s="823"/>
      <c r="BO29" s="823"/>
      <c r="BP29" s="823"/>
      <c r="BQ29" s="823"/>
      <c r="BR29" s="823"/>
      <c r="BS29" s="823"/>
      <c r="BT29" s="823"/>
      <c r="BU29" s="823"/>
      <c r="BV29" s="823"/>
      <c r="BW29" s="823"/>
      <c r="BX29" s="823"/>
      <c r="BY29" s="823"/>
      <c r="BZ29" s="823"/>
      <c r="CA29" s="823"/>
      <c r="CB29" s="823"/>
      <c r="CC29" s="823"/>
      <c r="CD29" s="823"/>
      <c r="CE29" s="824"/>
      <c r="CF29" s="810" t="s">
        <v>75</v>
      </c>
      <c r="CG29" s="811"/>
      <c r="CH29" s="811"/>
      <c r="CI29" s="811"/>
      <c r="CJ29" s="811"/>
      <c r="CK29" s="811"/>
      <c r="CL29" s="811"/>
      <c r="CM29" s="811"/>
      <c r="CN29" s="811"/>
      <c r="CO29" s="811"/>
      <c r="CP29" s="811"/>
      <c r="CQ29" s="811"/>
      <c r="CR29" s="811"/>
      <c r="CS29" s="811"/>
      <c r="CT29" s="811"/>
      <c r="CU29" s="811"/>
      <c r="CV29" s="811"/>
      <c r="CW29" s="811"/>
      <c r="CX29" s="811"/>
      <c r="CY29" s="811"/>
      <c r="CZ29" s="811"/>
      <c r="DA29" s="811"/>
      <c r="DB29" s="811"/>
      <c r="DC29" s="811"/>
      <c r="DD29" s="811"/>
      <c r="DE29" s="811"/>
      <c r="DF29" s="811"/>
      <c r="DG29" s="811"/>
      <c r="DH29" s="811"/>
      <c r="DI29" s="811"/>
      <c r="DJ29" s="811"/>
      <c r="DK29" s="811"/>
      <c r="DL29" s="811"/>
      <c r="DM29" s="811"/>
      <c r="DN29" s="811"/>
      <c r="DO29" s="811"/>
      <c r="DP29" s="811"/>
      <c r="DQ29" s="811"/>
      <c r="DR29" s="812"/>
      <c r="DS29" s="810" t="s">
        <v>74</v>
      </c>
      <c r="DT29" s="811"/>
      <c r="DU29" s="811"/>
      <c r="DV29" s="811"/>
      <c r="DW29" s="811"/>
      <c r="DX29" s="811"/>
      <c r="DY29" s="811"/>
      <c r="DZ29" s="811"/>
      <c r="EA29" s="811"/>
      <c r="EB29" s="811"/>
      <c r="EC29" s="811"/>
      <c r="ED29" s="811"/>
      <c r="EE29" s="811"/>
      <c r="EF29" s="811"/>
      <c r="EG29" s="811"/>
      <c r="EH29" s="811"/>
      <c r="EI29" s="811"/>
      <c r="EJ29" s="811"/>
      <c r="EK29" s="811"/>
      <c r="EL29" s="811"/>
      <c r="EM29" s="811"/>
      <c r="EN29" s="811"/>
      <c r="EO29" s="811"/>
      <c r="EP29" s="811"/>
      <c r="EQ29" s="811"/>
      <c r="ER29" s="811"/>
      <c r="ES29" s="811"/>
      <c r="ET29" s="811"/>
      <c r="EU29" s="811"/>
      <c r="EV29" s="811"/>
      <c r="EW29" s="811"/>
      <c r="EX29" s="811"/>
      <c r="EY29" s="811"/>
      <c r="EZ29" s="811"/>
      <c r="FA29" s="811"/>
      <c r="FB29" s="811"/>
      <c r="FC29" s="811"/>
      <c r="FD29" s="811"/>
      <c r="FE29" s="812"/>
      <c r="FF29" s="810" t="s">
        <v>75</v>
      </c>
      <c r="FG29" s="811"/>
      <c r="FH29" s="811"/>
      <c r="FI29" s="811"/>
      <c r="FJ29" s="811"/>
      <c r="FK29" s="811"/>
      <c r="FL29" s="811"/>
      <c r="FM29" s="811"/>
      <c r="FN29" s="811"/>
      <c r="FO29" s="811"/>
      <c r="FP29" s="811"/>
      <c r="FQ29" s="811"/>
      <c r="FR29" s="811"/>
      <c r="FS29" s="811"/>
      <c r="FT29" s="811"/>
      <c r="FU29" s="811"/>
      <c r="FV29" s="811"/>
      <c r="FW29" s="811"/>
      <c r="FX29" s="811"/>
      <c r="FY29" s="811"/>
      <c r="FZ29" s="811"/>
      <c r="GA29" s="811"/>
      <c r="GB29" s="811"/>
      <c r="GC29" s="811"/>
      <c r="GD29" s="811"/>
      <c r="GE29" s="811"/>
      <c r="GF29" s="811"/>
      <c r="GG29" s="811"/>
      <c r="GH29" s="811"/>
      <c r="GI29" s="811"/>
      <c r="GJ29" s="811"/>
      <c r="GK29" s="811"/>
      <c r="GL29" s="811"/>
      <c r="GM29" s="811"/>
      <c r="GN29" s="811"/>
      <c r="GO29" s="811"/>
      <c r="GP29" s="811"/>
      <c r="GQ29" s="811"/>
      <c r="GR29" s="811"/>
      <c r="GS29" s="269"/>
      <c r="GT29" s="269"/>
      <c r="GU29" s="269"/>
      <c r="GV29" s="269"/>
      <c r="GW29" s="269"/>
      <c r="GX29" s="269"/>
      <c r="GY29" s="269"/>
      <c r="GZ29" s="269"/>
      <c r="HA29" s="269"/>
      <c r="HB29" s="269"/>
      <c r="HC29" s="269"/>
      <c r="HD29" s="269"/>
      <c r="HE29" s="269"/>
      <c r="HF29" s="269"/>
      <c r="HG29" s="269"/>
      <c r="HH29" s="269"/>
      <c r="HI29" s="269"/>
      <c r="HJ29" s="269"/>
      <c r="HK29" s="269"/>
      <c r="HL29" s="269"/>
      <c r="HM29" s="269"/>
      <c r="HN29" s="269"/>
      <c r="HO29" s="269"/>
      <c r="HP29" s="269"/>
      <c r="HQ29" s="269"/>
      <c r="HR29" s="269"/>
      <c r="HS29" s="269"/>
      <c r="HT29" s="269"/>
      <c r="HU29" s="269"/>
      <c r="HV29" s="269"/>
      <c r="HW29" s="269"/>
      <c r="HX29" s="269"/>
      <c r="HY29" s="269"/>
      <c r="HZ29" s="269"/>
      <c r="IA29" s="269"/>
      <c r="IB29" s="269"/>
      <c r="IC29" s="269"/>
      <c r="ID29" s="269"/>
      <c r="IE29" s="269"/>
      <c r="IF29" s="269"/>
      <c r="IG29" s="269"/>
      <c r="IH29" s="269"/>
      <c r="II29" s="269"/>
      <c r="IJ29" s="269"/>
      <c r="IK29" s="269"/>
      <c r="IL29" s="269"/>
      <c r="IM29" s="269"/>
      <c r="IN29" s="269"/>
      <c r="IO29" s="269"/>
      <c r="IP29" s="269"/>
      <c r="IQ29" s="269"/>
      <c r="IR29" s="269"/>
      <c r="IS29" s="269"/>
      <c r="IT29" s="269"/>
      <c r="IU29" s="93"/>
      <c r="IV29" s="93"/>
    </row>
    <row r="30" spans="1:256" ht="17.25" customHeight="1">
      <c r="A30" s="686" t="s">
        <v>282</v>
      </c>
      <c r="B30" s="686"/>
      <c r="C30" s="686"/>
      <c r="D30" s="686"/>
      <c r="E30" s="687"/>
      <c r="F30" s="796">
        <f>+AS30+DS30</f>
        <v>195131</v>
      </c>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7"/>
      <c r="AJ30" s="797"/>
      <c r="AK30" s="797"/>
      <c r="AL30" s="797"/>
      <c r="AM30" s="797"/>
      <c r="AN30" s="797"/>
      <c r="AO30" s="797"/>
      <c r="AP30" s="797"/>
      <c r="AQ30" s="797"/>
      <c r="AR30" s="797"/>
      <c r="AS30" s="848">
        <v>175190</v>
      </c>
      <c r="AT30" s="848"/>
      <c r="AU30" s="848"/>
      <c r="AV30" s="848"/>
      <c r="AW30" s="848"/>
      <c r="AX30" s="848"/>
      <c r="AY30" s="848"/>
      <c r="AZ30" s="848"/>
      <c r="BA30" s="848"/>
      <c r="BB30" s="848"/>
      <c r="BC30" s="848"/>
      <c r="BD30" s="848"/>
      <c r="BE30" s="848"/>
      <c r="BF30" s="848"/>
      <c r="BG30" s="848"/>
      <c r="BH30" s="848"/>
      <c r="BI30" s="848"/>
      <c r="BJ30" s="848"/>
      <c r="BK30" s="849">
        <v>-109842</v>
      </c>
      <c r="BL30" s="849"/>
      <c r="BM30" s="849"/>
      <c r="BN30" s="849"/>
      <c r="BO30" s="849"/>
      <c r="BP30" s="849"/>
      <c r="BQ30" s="849"/>
      <c r="BR30" s="849"/>
      <c r="BS30" s="849"/>
      <c r="BT30" s="849"/>
      <c r="BU30" s="849"/>
      <c r="BV30" s="849"/>
      <c r="BW30" s="849"/>
      <c r="BX30" s="849"/>
      <c r="BY30" s="849"/>
      <c r="BZ30" s="849"/>
      <c r="CA30" s="849"/>
      <c r="CB30" s="849"/>
      <c r="CC30" s="849"/>
      <c r="CD30" s="849"/>
      <c r="CE30" s="849"/>
      <c r="CF30" s="795">
        <f>AS30/366</f>
        <v>478.6612021857924</v>
      </c>
      <c r="CG30" s="795"/>
      <c r="CH30" s="795"/>
      <c r="CI30" s="795"/>
      <c r="CJ30" s="795"/>
      <c r="CK30" s="795"/>
      <c r="CL30" s="795"/>
      <c r="CM30" s="795"/>
      <c r="CN30" s="795"/>
      <c r="CO30" s="795"/>
      <c r="CP30" s="795"/>
      <c r="CQ30" s="795"/>
      <c r="CR30" s="795"/>
      <c r="CS30" s="795"/>
      <c r="CT30" s="795"/>
      <c r="CU30" s="795"/>
      <c r="CV30" s="795"/>
      <c r="CW30" s="795"/>
      <c r="CX30" s="795"/>
      <c r="CY30" s="795"/>
      <c r="CZ30" s="795"/>
      <c r="DA30" s="795"/>
      <c r="DB30" s="795"/>
      <c r="DC30" s="795"/>
      <c r="DD30" s="795"/>
      <c r="DE30" s="795"/>
      <c r="DF30" s="795"/>
      <c r="DG30" s="795"/>
      <c r="DH30" s="795"/>
      <c r="DI30" s="795"/>
      <c r="DJ30" s="795"/>
      <c r="DK30" s="795"/>
      <c r="DL30" s="795"/>
      <c r="DM30" s="795"/>
      <c r="DN30" s="795"/>
      <c r="DO30" s="795"/>
      <c r="DP30" s="795"/>
      <c r="DQ30" s="795"/>
      <c r="DR30" s="795"/>
      <c r="DS30" s="797">
        <v>19941</v>
      </c>
      <c r="DT30" s="797"/>
      <c r="DU30" s="797"/>
      <c r="DV30" s="797"/>
      <c r="DW30" s="797"/>
      <c r="DX30" s="797"/>
      <c r="DY30" s="797"/>
      <c r="DZ30" s="797"/>
      <c r="EA30" s="797"/>
      <c r="EB30" s="797"/>
      <c r="EC30" s="797"/>
      <c r="ED30" s="797"/>
      <c r="EE30" s="797"/>
      <c r="EF30" s="797"/>
      <c r="EG30" s="797"/>
      <c r="EH30" s="797"/>
      <c r="EI30" s="797"/>
      <c r="EJ30" s="797"/>
      <c r="EK30" s="797"/>
      <c r="EL30" s="797"/>
      <c r="EM30" s="797"/>
      <c r="EN30" s="797"/>
      <c r="EO30" s="797"/>
      <c r="EP30" s="797"/>
      <c r="EQ30" s="797"/>
      <c r="ER30" s="797"/>
      <c r="ES30" s="797"/>
      <c r="ET30" s="797"/>
      <c r="EU30" s="797"/>
      <c r="EV30" s="797"/>
      <c r="EW30" s="797"/>
      <c r="EX30" s="797"/>
      <c r="EY30" s="797"/>
      <c r="EZ30" s="797"/>
      <c r="FA30" s="797"/>
      <c r="FB30" s="797"/>
      <c r="FC30" s="797"/>
      <c r="FD30" s="797"/>
      <c r="FE30" s="797"/>
      <c r="FF30" s="795">
        <f>DS30/244</f>
        <v>81.72540983606558</v>
      </c>
      <c r="FG30" s="795"/>
      <c r="FH30" s="795"/>
      <c r="FI30" s="795"/>
      <c r="FJ30" s="795"/>
      <c r="FK30" s="795"/>
      <c r="FL30" s="795"/>
      <c r="FM30" s="795"/>
      <c r="FN30" s="795"/>
      <c r="FO30" s="795"/>
      <c r="FP30" s="795"/>
      <c r="FQ30" s="795"/>
      <c r="FR30" s="795"/>
      <c r="FS30" s="795"/>
      <c r="FT30" s="795"/>
      <c r="FU30" s="795"/>
      <c r="FV30" s="795"/>
      <c r="FW30" s="795"/>
      <c r="FX30" s="795"/>
      <c r="FY30" s="795"/>
      <c r="FZ30" s="795"/>
      <c r="GA30" s="795"/>
      <c r="GB30" s="795"/>
      <c r="GC30" s="795"/>
      <c r="GD30" s="795"/>
      <c r="GE30" s="795"/>
      <c r="GF30" s="795"/>
      <c r="GG30" s="795"/>
      <c r="GH30" s="795"/>
      <c r="GI30" s="795"/>
      <c r="GJ30" s="795"/>
      <c r="GK30" s="795"/>
      <c r="GL30" s="795"/>
      <c r="GM30" s="795"/>
      <c r="GN30" s="795"/>
      <c r="GO30" s="795"/>
      <c r="GP30" s="795"/>
      <c r="GQ30" s="795"/>
      <c r="GR30" s="795"/>
      <c r="GS30" s="194"/>
      <c r="GT30" s="194"/>
      <c r="GU30" s="194"/>
      <c r="GV30" s="194"/>
      <c r="GW30" s="194"/>
      <c r="GX30" s="194"/>
      <c r="GY30" s="194"/>
      <c r="GZ30" s="194"/>
      <c r="HA30" s="194"/>
      <c r="HB30" s="194"/>
      <c r="HC30" s="194"/>
      <c r="HD30" s="194"/>
      <c r="HE30" s="194"/>
      <c r="HF30" s="194"/>
      <c r="HG30" s="194"/>
      <c r="HH30" s="194"/>
      <c r="HI30" s="194"/>
      <c r="HJ30" s="194"/>
      <c r="HK30" s="194"/>
      <c r="HL30" s="194"/>
      <c r="HM30" s="194"/>
      <c r="HN30" s="194"/>
      <c r="HO30" s="194"/>
      <c r="HP30" s="194"/>
      <c r="HQ30" s="194"/>
      <c r="HR30" s="194"/>
      <c r="HS30" s="194"/>
      <c r="HT30" s="194"/>
      <c r="HU30" s="194"/>
      <c r="HV30" s="194"/>
      <c r="HW30" s="194"/>
      <c r="HX30" s="194"/>
      <c r="HY30" s="194"/>
      <c r="HZ30" s="194"/>
      <c r="IA30" s="194"/>
      <c r="IB30" s="194"/>
      <c r="IC30" s="194"/>
      <c r="ID30" s="194"/>
      <c r="IE30" s="194"/>
      <c r="IF30" s="194"/>
      <c r="IG30" s="194"/>
      <c r="IH30" s="194"/>
      <c r="II30" s="194"/>
      <c r="IJ30" s="194"/>
      <c r="IK30" s="194"/>
      <c r="IL30" s="194"/>
      <c r="IM30" s="194"/>
      <c r="IN30" s="194"/>
      <c r="IO30" s="194"/>
      <c r="IP30" s="194"/>
      <c r="IQ30" s="194"/>
      <c r="IR30" s="194"/>
      <c r="IS30" s="194"/>
      <c r="IT30" s="194"/>
      <c r="IU30" s="52"/>
      <c r="IV30" s="52"/>
    </row>
    <row r="31" spans="1:256" ht="17.25" customHeight="1">
      <c r="A31" s="800" t="s">
        <v>281</v>
      </c>
      <c r="B31" s="800"/>
      <c r="C31" s="800"/>
      <c r="D31" s="800"/>
      <c r="E31" s="801"/>
      <c r="F31" s="796">
        <f>+AS31+DS31</f>
        <v>189581</v>
      </c>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7"/>
      <c r="AM31" s="797"/>
      <c r="AN31" s="797"/>
      <c r="AO31" s="797"/>
      <c r="AP31" s="797"/>
      <c r="AQ31" s="797"/>
      <c r="AR31" s="797"/>
      <c r="AS31" s="797">
        <v>167600</v>
      </c>
      <c r="AT31" s="797"/>
      <c r="AU31" s="797"/>
      <c r="AV31" s="797"/>
      <c r="AW31" s="797"/>
      <c r="AX31" s="797"/>
      <c r="AY31" s="797"/>
      <c r="AZ31" s="797"/>
      <c r="BA31" s="797"/>
      <c r="BB31" s="797"/>
      <c r="BC31" s="797"/>
      <c r="BD31" s="797"/>
      <c r="BE31" s="797"/>
      <c r="BF31" s="797"/>
      <c r="BG31" s="797"/>
      <c r="BH31" s="797"/>
      <c r="BI31" s="797"/>
      <c r="BJ31" s="797"/>
      <c r="BK31" s="841">
        <v>-101561</v>
      </c>
      <c r="BL31" s="841"/>
      <c r="BM31" s="841"/>
      <c r="BN31" s="841"/>
      <c r="BO31" s="841"/>
      <c r="BP31" s="841"/>
      <c r="BQ31" s="841"/>
      <c r="BR31" s="841"/>
      <c r="BS31" s="841"/>
      <c r="BT31" s="841"/>
      <c r="BU31" s="841"/>
      <c r="BV31" s="841"/>
      <c r="BW31" s="841"/>
      <c r="BX31" s="841"/>
      <c r="BY31" s="841"/>
      <c r="BZ31" s="841"/>
      <c r="CA31" s="841"/>
      <c r="CB31" s="841"/>
      <c r="CC31" s="841"/>
      <c r="CD31" s="841"/>
      <c r="CE31" s="841"/>
      <c r="CF31" s="795">
        <f>AS31/365</f>
        <v>459.17808219178085</v>
      </c>
      <c r="CG31" s="795"/>
      <c r="CH31" s="795"/>
      <c r="CI31" s="795"/>
      <c r="CJ31" s="795"/>
      <c r="CK31" s="795"/>
      <c r="CL31" s="795"/>
      <c r="CM31" s="795"/>
      <c r="CN31" s="795"/>
      <c r="CO31" s="795"/>
      <c r="CP31" s="795"/>
      <c r="CQ31" s="795"/>
      <c r="CR31" s="795"/>
      <c r="CS31" s="795"/>
      <c r="CT31" s="795"/>
      <c r="CU31" s="795"/>
      <c r="CV31" s="795"/>
      <c r="CW31" s="795"/>
      <c r="CX31" s="795"/>
      <c r="CY31" s="795"/>
      <c r="CZ31" s="795"/>
      <c r="DA31" s="795"/>
      <c r="DB31" s="795"/>
      <c r="DC31" s="795"/>
      <c r="DD31" s="795"/>
      <c r="DE31" s="795"/>
      <c r="DF31" s="795"/>
      <c r="DG31" s="795"/>
      <c r="DH31" s="795"/>
      <c r="DI31" s="795"/>
      <c r="DJ31" s="795"/>
      <c r="DK31" s="795"/>
      <c r="DL31" s="795"/>
      <c r="DM31" s="795"/>
      <c r="DN31" s="795"/>
      <c r="DO31" s="795"/>
      <c r="DP31" s="795"/>
      <c r="DQ31" s="795"/>
      <c r="DR31" s="795"/>
      <c r="DS31" s="797">
        <v>21981</v>
      </c>
      <c r="DT31" s="797"/>
      <c r="DU31" s="797"/>
      <c r="DV31" s="797"/>
      <c r="DW31" s="797"/>
      <c r="DX31" s="797"/>
      <c r="DY31" s="797"/>
      <c r="DZ31" s="797"/>
      <c r="EA31" s="797"/>
      <c r="EB31" s="797"/>
      <c r="EC31" s="797"/>
      <c r="ED31" s="797"/>
      <c r="EE31" s="797"/>
      <c r="EF31" s="797"/>
      <c r="EG31" s="797"/>
      <c r="EH31" s="797"/>
      <c r="EI31" s="797"/>
      <c r="EJ31" s="797"/>
      <c r="EK31" s="797"/>
      <c r="EL31" s="797"/>
      <c r="EM31" s="797"/>
      <c r="EN31" s="797"/>
      <c r="EO31" s="797"/>
      <c r="EP31" s="797"/>
      <c r="EQ31" s="797"/>
      <c r="ER31" s="797"/>
      <c r="ES31" s="797"/>
      <c r="ET31" s="797"/>
      <c r="EU31" s="797"/>
      <c r="EV31" s="797"/>
      <c r="EW31" s="797"/>
      <c r="EX31" s="797"/>
      <c r="EY31" s="797"/>
      <c r="EZ31" s="797"/>
      <c r="FA31" s="797"/>
      <c r="FB31" s="797"/>
      <c r="FC31" s="797"/>
      <c r="FD31" s="797"/>
      <c r="FE31" s="797"/>
      <c r="FF31" s="795">
        <f>DS31/245</f>
        <v>89.71836734693878</v>
      </c>
      <c r="FG31" s="795"/>
      <c r="FH31" s="795"/>
      <c r="FI31" s="795"/>
      <c r="FJ31" s="795"/>
      <c r="FK31" s="795"/>
      <c r="FL31" s="795"/>
      <c r="FM31" s="795"/>
      <c r="FN31" s="795"/>
      <c r="FO31" s="795"/>
      <c r="FP31" s="795"/>
      <c r="FQ31" s="795"/>
      <c r="FR31" s="795"/>
      <c r="FS31" s="795"/>
      <c r="FT31" s="795"/>
      <c r="FU31" s="795"/>
      <c r="FV31" s="795"/>
      <c r="FW31" s="795"/>
      <c r="FX31" s="795"/>
      <c r="FY31" s="795"/>
      <c r="FZ31" s="795"/>
      <c r="GA31" s="795"/>
      <c r="GB31" s="795"/>
      <c r="GC31" s="795"/>
      <c r="GD31" s="795"/>
      <c r="GE31" s="795"/>
      <c r="GF31" s="795"/>
      <c r="GG31" s="795"/>
      <c r="GH31" s="795"/>
      <c r="GI31" s="795"/>
      <c r="GJ31" s="795"/>
      <c r="GK31" s="795"/>
      <c r="GL31" s="795"/>
      <c r="GM31" s="795"/>
      <c r="GN31" s="795"/>
      <c r="GO31" s="795"/>
      <c r="GP31" s="795"/>
      <c r="GQ31" s="795"/>
      <c r="GR31" s="795"/>
      <c r="GS31" s="194"/>
      <c r="GT31" s="194"/>
      <c r="GU31" s="194"/>
      <c r="GV31" s="194"/>
      <c r="GW31" s="194"/>
      <c r="GX31" s="194"/>
      <c r="GY31" s="194"/>
      <c r="GZ31" s="194"/>
      <c r="HA31" s="194"/>
      <c r="HB31" s="194"/>
      <c r="HC31" s="194"/>
      <c r="HD31" s="194"/>
      <c r="HE31" s="194"/>
      <c r="HF31" s="194"/>
      <c r="HG31" s="194"/>
      <c r="HH31" s="194"/>
      <c r="HI31" s="194"/>
      <c r="HJ31" s="194"/>
      <c r="HK31" s="194"/>
      <c r="HL31" s="194"/>
      <c r="HM31" s="194"/>
      <c r="HN31" s="194"/>
      <c r="HO31" s="194"/>
      <c r="HP31" s="194"/>
      <c r="HQ31" s="194"/>
      <c r="HR31" s="194"/>
      <c r="HS31" s="194"/>
      <c r="HT31" s="194"/>
      <c r="HU31" s="194"/>
      <c r="HV31" s="194"/>
      <c r="HW31" s="194"/>
      <c r="HX31" s="194"/>
      <c r="HY31" s="194"/>
      <c r="HZ31" s="194"/>
      <c r="IA31" s="194"/>
      <c r="IB31" s="194"/>
      <c r="IC31" s="194"/>
      <c r="ID31" s="194"/>
      <c r="IE31" s="194"/>
      <c r="IF31" s="194"/>
      <c r="IG31" s="194"/>
      <c r="IH31" s="194"/>
      <c r="II31" s="194"/>
      <c r="IJ31" s="194"/>
      <c r="IK31" s="194"/>
      <c r="IL31" s="194"/>
      <c r="IM31" s="194"/>
      <c r="IN31" s="194"/>
      <c r="IO31" s="194"/>
      <c r="IP31" s="194"/>
      <c r="IQ31" s="194"/>
      <c r="IR31" s="194"/>
      <c r="IS31" s="194"/>
      <c r="IT31" s="194"/>
      <c r="IU31" s="52"/>
      <c r="IV31" s="52"/>
    </row>
    <row r="32" spans="1:256" ht="17.25" customHeight="1" thickBot="1">
      <c r="A32" s="782" t="s">
        <v>280</v>
      </c>
      <c r="B32" s="782"/>
      <c r="C32" s="782"/>
      <c r="D32" s="782"/>
      <c r="E32" s="783"/>
      <c r="F32" s="807">
        <f>+AS32+DS32</f>
        <v>222917</v>
      </c>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v>201862</v>
      </c>
      <c r="AT32" s="808"/>
      <c r="AU32" s="808"/>
      <c r="AV32" s="808"/>
      <c r="AW32" s="808"/>
      <c r="AX32" s="808"/>
      <c r="AY32" s="808"/>
      <c r="AZ32" s="808"/>
      <c r="BA32" s="808"/>
      <c r="BB32" s="808"/>
      <c r="BC32" s="808"/>
      <c r="BD32" s="808"/>
      <c r="BE32" s="808"/>
      <c r="BF32" s="808"/>
      <c r="BG32" s="808"/>
      <c r="BH32" s="808"/>
      <c r="BI32" s="808"/>
      <c r="BJ32" s="808"/>
      <c r="BK32" s="840">
        <v>-135967</v>
      </c>
      <c r="BL32" s="840"/>
      <c r="BM32" s="840"/>
      <c r="BN32" s="840"/>
      <c r="BO32" s="840"/>
      <c r="BP32" s="840"/>
      <c r="BQ32" s="840"/>
      <c r="BR32" s="840"/>
      <c r="BS32" s="840"/>
      <c r="BT32" s="840"/>
      <c r="BU32" s="840"/>
      <c r="BV32" s="840"/>
      <c r="BW32" s="840"/>
      <c r="BX32" s="840"/>
      <c r="BY32" s="840"/>
      <c r="BZ32" s="840"/>
      <c r="CA32" s="840"/>
      <c r="CB32" s="840"/>
      <c r="CC32" s="840"/>
      <c r="CD32" s="840"/>
      <c r="CE32" s="840"/>
      <c r="CF32" s="794">
        <f>AS32/365</f>
        <v>553.0465753424658</v>
      </c>
      <c r="CG32" s="794"/>
      <c r="CH32" s="794"/>
      <c r="CI32" s="794"/>
      <c r="CJ32" s="794"/>
      <c r="CK32" s="794"/>
      <c r="CL32" s="794"/>
      <c r="CM32" s="794"/>
      <c r="CN32" s="794"/>
      <c r="CO32" s="794"/>
      <c r="CP32" s="794"/>
      <c r="CQ32" s="794"/>
      <c r="CR32" s="794"/>
      <c r="CS32" s="794"/>
      <c r="CT32" s="794"/>
      <c r="CU32" s="794"/>
      <c r="CV32" s="794"/>
      <c r="CW32" s="794"/>
      <c r="CX32" s="794"/>
      <c r="CY32" s="794"/>
      <c r="CZ32" s="794"/>
      <c r="DA32" s="794"/>
      <c r="DB32" s="794"/>
      <c r="DC32" s="794"/>
      <c r="DD32" s="794"/>
      <c r="DE32" s="794"/>
      <c r="DF32" s="794"/>
      <c r="DG32" s="794"/>
      <c r="DH32" s="794"/>
      <c r="DI32" s="794"/>
      <c r="DJ32" s="794"/>
      <c r="DK32" s="794"/>
      <c r="DL32" s="794"/>
      <c r="DM32" s="794"/>
      <c r="DN32" s="794"/>
      <c r="DO32" s="794"/>
      <c r="DP32" s="794"/>
      <c r="DQ32" s="794"/>
      <c r="DR32" s="794"/>
      <c r="DS32" s="808">
        <v>21055</v>
      </c>
      <c r="DT32" s="808"/>
      <c r="DU32" s="808"/>
      <c r="DV32" s="808"/>
      <c r="DW32" s="808"/>
      <c r="DX32" s="808"/>
      <c r="DY32" s="808"/>
      <c r="DZ32" s="808"/>
      <c r="EA32" s="808"/>
      <c r="EB32" s="808"/>
      <c r="EC32" s="808"/>
      <c r="ED32" s="808"/>
      <c r="EE32" s="808"/>
      <c r="EF32" s="808"/>
      <c r="EG32" s="808"/>
      <c r="EH32" s="808"/>
      <c r="EI32" s="808"/>
      <c r="EJ32" s="808"/>
      <c r="EK32" s="808"/>
      <c r="EL32" s="808"/>
      <c r="EM32" s="808"/>
      <c r="EN32" s="808"/>
      <c r="EO32" s="808"/>
      <c r="EP32" s="808"/>
      <c r="EQ32" s="808"/>
      <c r="ER32" s="808"/>
      <c r="ES32" s="808"/>
      <c r="ET32" s="808"/>
      <c r="EU32" s="808"/>
      <c r="EV32" s="808"/>
      <c r="EW32" s="808"/>
      <c r="EX32" s="808"/>
      <c r="EY32" s="808"/>
      <c r="EZ32" s="808"/>
      <c r="FA32" s="808"/>
      <c r="FB32" s="808"/>
      <c r="FC32" s="808"/>
      <c r="FD32" s="808"/>
      <c r="FE32" s="808"/>
      <c r="FF32" s="794">
        <f>DS32/245</f>
        <v>85.93877551020408</v>
      </c>
      <c r="FG32" s="794"/>
      <c r="FH32" s="794"/>
      <c r="FI32" s="794"/>
      <c r="FJ32" s="794"/>
      <c r="FK32" s="794"/>
      <c r="FL32" s="794"/>
      <c r="FM32" s="794"/>
      <c r="FN32" s="794"/>
      <c r="FO32" s="794"/>
      <c r="FP32" s="794"/>
      <c r="FQ32" s="794"/>
      <c r="FR32" s="794"/>
      <c r="FS32" s="794"/>
      <c r="FT32" s="794"/>
      <c r="FU32" s="794"/>
      <c r="FV32" s="794"/>
      <c r="FW32" s="794"/>
      <c r="FX32" s="794"/>
      <c r="FY32" s="794"/>
      <c r="FZ32" s="794"/>
      <c r="GA32" s="794"/>
      <c r="GB32" s="794"/>
      <c r="GC32" s="794"/>
      <c r="GD32" s="794"/>
      <c r="GE32" s="794"/>
      <c r="GF32" s="794"/>
      <c r="GG32" s="794"/>
      <c r="GH32" s="794"/>
      <c r="GI32" s="794"/>
      <c r="GJ32" s="794"/>
      <c r="GK32" s="794"/>
      <c r="GL32" s="794"/>
      <c r="GM32" s="794"/>
      <c r="GN32" s="794"/>
      <c r="GO32" s="794"/>
      <c r="GP32" s="794"/>
      <c r="GQ32" s="794"/>
      <c r="GR32" s="7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4"/>
      <c r="IL32" s="194"/>
      <c r="IM32" s="194"/>
      <c r="IN32" s="194"/>
      <c r="IO32" s="194"/>
      <c r="IP32" s="194"/>
      <c r="IQ32" s="194"/>
      <c r="IR32" s="194"/>
      <c r="IS32" s="194"/>
      <c r="IT32" s="194"/>
      <c r="IU32" s="52"/>
      <c r="IV32" s="52"/>
    </row>
    <row r="33" spans="1:256" ht="15" customHeight="1">
      <c r="A33" s="806" t="s">
        <v>338</v>
      </c>
      <c r="B33" s="806"/>
      <c r="C33" s="806"/>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c r="BB33" s="806"/>
      <c r="BC33" s="806"/>
      <c r="BD33" s="806"/>
      <c r="BE33" s="806"/>
      <c r="BF33" s="806"/>
      <c r="BG33" s="806"/>
      <c r="BH33" s="806"/>
      <c r="BI33" s="806"/>
      <c r="BJ33" s="806"/>
      <c r="BK33" s="806"/>
      <c r="BL33" s="806"/>
      <c r="BM33" s="806"/>
      <c r="BN33" s="806"/>
      <c r="BO33" s="806"/>
      <c r="BP33" s="806"/>
      <c r="BQ33" s="806"/>
      <c r="BR33" s="806"/>
      <c r="BS33" s="806"/>
      <c r="BT33" s="806"/>
      <c r="BU33" s="806"/>
      <c r="BV33" s="806"/>
      <c r="BW33" s="806"/>
      <c r="BX33" s="806"/>
      <c r="BY33" s="806"/>
      <c r="BZ33" s="806"/>
      <c r="CA33" s="806"/>
      <c r="CB33" s="806"/>
      <c r="CC33" s="806"/>
      <c r="CD33" s="806"/>
      <c r="CE33" s="806"/>
      <c r="CF33" s="806"/>
      <c r="CG33" s="806"/>
      <c r="CH33" s="806"/>
      <c r="CI33" s="806"/>
      <c r="CJ33" s="806"/>
      <c r="CK33" s="806"/>
      <c r="CL33" s="806"/>
      <c r="CM33" s="806"/>
      <c r="CN33" s="806"/>
      <c r="CO33" s="806"/>
      <c r="CP33" s="806"/>
      <c r="CQ33" s="806"/>
      <c r="CR33" s="806"/>
      <c r="CS33" s="806"/>
      <c r="CT33" s="806"/>
      <c r="CU33" s="806"/>
      <c r="CV33" s="806"/>
      <c r="CW33" s="806"/>
      <c r="CX33" s="806"/>
      <c r="CY33" s="806"/>
      <c r="CZ33" s="806"/>
      <c r="DA33" s="806"/>
      <c r="DB33" s="806"/>
      <c r="DC33" s="806"/>
      <c r="DD33" s="806"/>
      <c r="DE33" s="806"/>
      <c r="DF33" s="806"/>
      <c r="DG33" s="806"/>
      <c r="DH33" s="806"/>
      <c r="DI33" s="806"/>
      <c r="DJ33" s="806"/>
      <c r="DK33" s="806"/>
      <c r="DL33" s="806"/>
      <c r="DM33" s="806"/>
      <c r="DN33" s="806"/>
      <c r="DO33" s="806"/>
      <c r="DP33" s="806"/>
      <c r="DQ33" s="806"/>
      <c r="DR33" s="806"/>
      <c r="DS33" s="806"/>
      <c r="DT33" s="806"/>
      <c r="DU33" s="806"/>
      <c r="DV33" s="806"/>
      <c r="DW33" s="806"/>
      <c r="DX33" s="806"/>
      <c r="DY33" s="806"/>
      <c r="DZ33" s="806"/>
      <c r="EA33" s="806"/>
      <c r="EB33" s="806"/>
      <c r="EC33" s="806"/>
      <c r="ED33" s="806"/>
      <c r="EE33" s="806"/>
      <c r="EF33" s="806"/>
      <c r="EG33" s="806"/>
      <c r="EH33" s="806"/>
      <c r="EI33" s="806"/>
      <c r="EJ33" s="806"/>
      <c r="EK33" s="806"/>
      <c r="EL33" s="806"/>
      <c r="EM33" s="806"/>
      <c r="EN33" s="806"/>
      <c r="EO33" s="806"/>
      <c r="EP33" s="806"/>
      <c r="EQ33" s="806"/>
      <c r="ER33" s="806"/>
      <c r="ES33" s="806"/>
      <c r="ET33" s="806"/>
      <c r="EU33" s="806"/>
      <c r="EV33" s="806"/>
      <c r="EW33" s="806"/>
      <c r="EX33" s="806"/>
      <c r="EY33" s="806"/>
      <c r="EZ33" s="806"/>
      <c r="FA33" s="806"/>
      <c r="FB33" s="806"/>
      <c r="FC33" s="806"/>
      <c r="FD33" s="806"/>
      <c r="FE33" s="806"/>
      <c r="FF33" s="806"/>
      <c r="FG33" s="806"/>
      <c r="FH33" s="806"/>
      <c r="FI33" s="806"/>
      <c r="FJ33" s="806"/>
      <c r="FK33" s="806"/>
      <c r="FL33" s="806"/>
      <c r="FM33" s="806"/>
      <c r="FN33" s="806"/>
      <c r="FO33" s="806"/>
      <c r="FP33" s="806"/>
      <c r="FQ33" s="806"/>
      <c r="FR33" s="806"/>
      <c r="FS33" s="806"/>
      <c r="FT33" s="806"/>
      <c r="FU33" s="806"/>
      <c r="FV33" s="806"/>
      <c r="FW33" s="806"/>
      <c r="FX33" s="806"/>
      <c r="FY33" s="806"/>
      <c r="FZ33" s="806"/>
      <c r="GA33" s="806"/>
      <c r="GB33" s="806"/>
      <c r="GC33" s="806"/>
      <c r="GD33" s="806"/>
      <c r="GE33" s="806"/>
      <c r="GF33" s="806"/>
      <c r="GG33" s="806"/>
      <c r="GH33" s="806"/>
      <c r="GI33" s="806"/>
      <c r="GJ33" s="806"/>
      <c r="GK33" s="806"/>
      <c r="GL33" s="806"/>
      <c r="GM33" s="806"/>
      <c r="GN33" s="806"/>
      <c r="GO33" s="806"/>
      <c r="GP33" s="806"/>
      <c r="GQ33" s="806"/>
      <c r="GR33" s="79"/>
      <c r="GS33" s="79"/>
      <c r="GT33" s="79"/>
      <c r="GU33" s="79"/>
      <c r="GV33" s="79"/>
      <c r="GW33" s="194"/>
      <c r="GX33" s="194"/>
      <c r="GY33" s="194"/>
      <c r="GZ33" s="194"/>
      <c r="HA33" s="194"/>
      <c r="HB33" s="194"/>
      <c r="HC33" s="194"/>
      <c r="HD33" s="194"/>
      <c r="HE33" s="194"/>
      <c r="HF33" s="194"/>
      <c r="HG33" s="194"/>
      <c r="HH33" s="194"/>
      <c r="HI33" s="194"/>
      <c r="HJ33" s="194"/>
      <c r="HK33" s="194"/>
      <c r="HL33" s="194"/>
      <c r="HM33" s="194"/>
      <c r="HN33" s="194"/>
      <c r="HO33" s="194"/>
      <c r="HP33" s="194"/>
      <c r="HQ33" s="194"/>
      <c r="HR33" s="194"/>
      <c r="HS33" s="194"/>
      <c r="HT33" s="194"/>
      <c r="HU33" s="194"/>
      <c r="HV33" s="194"/>
      <c r="HW33" s="194"/>
      <c r="HX33" s="194"/>
      <c r="HY33" s="194"/>
      <c r="HZ33" s="194"/>
      <c r="IA33" s="194"/>
      <c r="IB33" s="194"/>
      <c r="IC33" s="194"/>
      <c r="ID33" s="194"/>
      <c r="IE33" s="194"/>
      <c r="IF33" s="194"/>
      <c r="IG33" s="194"/>
      <c r="IH33" s="194"/>
      <c r="II33" s="194"/>
      <c r="IJ33" s="194"/>
      <c r="IK33" s="194"/>
      <c r="IL33" s="194"/>
      <c r="IM33" s="194"/>
      <c r="IN33" s="194"/>
      <c r="IO33" s="194"/>
      <c r="IP33" s="194"/>
      <c r="IQ33" s="194"/>
      <c r="IR33" s="194"/>
      <c r="IS33" s="194"/>
      <c r="IT33" s="194"/>
      <c r="IU33" s="52"/>
      <c r="IV33" s="52"/>
    </row>
    <row r="34" spans="1:256" ht="21" customHeight="1" thickBot="1">
      <c r="A34" s="785" t="s">
        <v>337</v>
      </c>
      <c r="B34" s="785"/>
      <c r="C34" s="785"/>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785"/>
      <c r="AM34" s="785"/>
      <c r="AN34" s="785"/>
      <c r="AO34" s="785"/>
      <c r="AP34" s="785"/>
      <c r="AQ34" s="785"/>
      <c r="AR34" s="785"/>
      <c r="AS34" s="785"/>
      <c r="AT34" s="785"/>
      <c r="AU34" s="785"/>
      <c r="AV34" s="785"/>
      <c r="AW34" s="785"/>
      <c r="AX34" s="785"/>
      <c r="AY34" s="785"/>
      <c r="AZ34" s="785"/>
      <c r="BA34" s="785"/>
      <c r="BB34" s="785"/>
      <c r="BC34" s="785"/>
      <c r="BD34" s="785"/>
      <c r="BE34" s="785"/>
      <c r="BF34" s="785"/>
      <c r="BG34" s="785"/>
      <c r="BH34" s="785"/>
      <c r="BI34" s="785"/>
      <c r="BJ34" s="785"/>
      <c r="BK34" s="785"/>
      <c r="BL34" s="785"/>
      <c r="BM34" s="785"/>
      <c r="BN34" s="785"/>
      <c r="BO34" s="785"/>
      <c r="BP34" s="785"/>
      <c r="BQ34" s="785"/>
      <c r="BR34" s="785"/>
      <c r="BS34" s="785"/>
      <c r="BT34" s="785"/>
      <c r="BU34" s="785"/>
      <c r="BV34" s="785"/>
      <c r="BW34" s="785"/>
      <c r="BX34" s="785"/>
      <c r="BY34" s="785"/>
      <c r="BZ34" s="785"/>
      <c r="CA34" s="785"/>
      <c r="CB34" s="785"/>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199"/>
      <c r="EJ34" s="199"/>
      <c r="EK34" s="199"/>
      <c r="EL34" s="199"/>
      <c r="EM34" s="199"/>
      <c r="EN34" s="199"/>
      <c r="EO34" s="199"/>
      <c r="EP34" s="199"/>
      <c r="EQ34" s="199"/>
      <c r="ER34" s="454" t="str">
        <f>+DT11</f>
        <v>平成23～25年度</v>
      </c>
      <c r="ES34" s="454"/>
      <c r="ET34" s="454"/>
      <c r="EU34" s="454"/>
      <c r="EV34" s="454"/>
      <c r="EW34" s="454"/>
      <c r="EX34" s="454"/>
      <c r="EY34" s="454"/>
      <c r="EZ34" s="454"/>
      <c r="FA34" s="454"/>
      <c r="FB34" s="454"/>
      <c r="FC34" s="454"/>
      <c r="FD34" s="454"/>
      <c r="FE34" s="454"/>
      <c r="FF34" s="454"/>
      <c r="FG34" s="454"/>
      <c r="FH34" s="454"/>
      <c r="FI34" s="454"/>
      <c r="FJ34" s="454"/>
      <c r="FK34" s="454"/>
      <c r="FL34" s="454"/>
      <c r="FM34" s="454"/>
      <c r="FN34" s="454"/>
      <c r="FO34" s="454"/>
      <c r="FP34" s="454"/>
      <c r="FQ34" s="454"/>
      <c r="FR34" s="454"/>
      <c r="FS34" s="454"/>
      <c r="FT34" s="454"/>
      <c r="FU34" s="454"/>
      <c r="FV34" s="454"/>
      <c r="FW34" s="454"/>
      <c r="FX34" s="454"/>
      <c r="FY34" s="454"/>
      <c r="FZ34" s="454"/>
      <c r="GA34" s="454"/>
      <c r="GB34" s="454"/>
      <c r="GC34" s="454"/>
      <c r="GD34" s="454"/>
      <c r="GE34" s="454"/>
      <c r="GF34" s="454"/>
      <c r="GG34" s="454"/>
      <c r="GH34" s="454"/>
      <c r="GI34" s="454"/>
      <c r="GJ34" s="454"/>
      <c r="GK34" s="454"/>
      <c r="GL34" s="454"/>
      <c r="GM34" s="454"/>
      <c r="GN34" s="454"/>
      <c r="GO34" s="454"/>
      <c r="GP34" s="454"/>
      <c r="GQ34" s="454"/>
      <c r="GR34" s="454"/>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194"/>
      <c r="IB34" s="194"/>
      <c r="IC34" s="194"/>
      <c r="ID34" s="194"/>
      <c r="IE34" s="194"/>
      <c r="IF34" s="194"/>
      <c r="IG34" s="194"/>
      <c r="IH34" s="194"/>
      <c r="II34" s="194"/>
      <c r="IJ34" s="194"/>
      <c r="IK34" s="194"/>
      <c r="IL34" s="194"/>
      <c r="IM34" s="194"/>
      <c r="IN34" s="194"/>
      <c r="IO34" s="194"/>
      <c r="IP34" s="194"/>
      <c r="IQ34" s="194"/>
      <c r="IR34" s="194"/>
      <c r="IS34" s="194"/>
      <c r="IT34" s="194"/>
      <c r="IU34" s="52"/>
      <c r="IV34" s="52"/>
    </row>
    <row r="35" spans="1:256" ht="15" customHeight="1">
      <c r="A35" s="200"/>
      <c r="B35" s="200"/>
      <c r="C35" s="200"/>
      <c r="D35" s="200"/>
      <c r="E35" s="200"/>
      <c r="F35" s="355"/>
      <c r="G35" s="789" t="s">
        <v>125</v>
      </c>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t="s">
        <v>1</v>
      </c>
      <c r="AT35" s="789"/>
      <c r="AU35" s="789"/>
      <c r="AV35" s="789"/>
      <c r="AW35" s="789"/>
      <c r="AX35" s="789"/>
      <c r="AY35" s="789"/>
      <c r="AZ35" s="789"/>
      <c r="BA35" s="789"/>
      <c r="BB35" s="789"/>
      <c r="BC35" s="789"/>
      <c r="BD35" s="789"/>
      <c r="BE35" s="789"/>
      <c r="BF35" s="789"/>
      <c r="BG35" s="789"/>
      <c r="BH35" s="789"/>
      <c r="BI35" s="789"/>
      <c r="BJ35" s="789"/>
      <c r="BK35" s="789"/>
      <c r="BL35" s="789"/>
      <c r="BM35" s="789"/>
      <c r="BN35" s="789"/>
      <c r="BO35" s="789"/>
      <c r="BP35" s="789"/>
      <c r="BQ35" s="789"/>
      <c r="BR35" s="789"/>
      <c r="BS35" s="789"/>
      <c r="BT35" s="789"/>
      <c r="BU35" s="789"/>
      <c r="BV35" s="789"/>
      <c r="BW35" s="789"/>
      <c r="BX35" s="789"/>
      <c r="BY35" s="789"/>
      <c r="BZ35" s="789"/>
      <c r="CA35" s="789"/>
      <c r="CB35" s="789"/>
      <c r="CC35" s="789"/>
      <c r="CD35" s="789"/>
      <c r="CE35" s="789"/>
      <c r="CF35" s="789"/>
      <c r="CG35" s="789"/>
      <c r="CH35" s="789"/>
      <c r="CI35" s="789"/>
      <c r="CJ35" s="789"/>
      <c r="CK35" s="789"/>
      <c r="CL35" s="789"/>
      <c r="CM35" s="789"/>
      <c r="CN35" s="789"/>
      <c r="CO35" s="789"/>
      <c r="CP35" s="789"/>
      <c r="CQ35" s="789"/>
      <c r="CR35" s="789"/>
      <c r="CS35" s="789"/>
      <c r="CT35" s="789"/>
      <c r="CU35" s="789"/>
      <c r="CV35" s="789"/>
      <c r="CW35" s="789"/>
      <c r="CX35" s="789"/>
      <c r="CY35" s="789"/>
      <c r="CZ35" s="789"/>
      <c r="DA35" s="789"/>
      <c r="DB35" s="789"/>
      <c r="DC35" s="789"/>
      <c r="DD35" s="789"/>
      <c r="DE35" s="789"/>
      <c r="DF35" s="789"/>
      <c r="DG35" s="789"/>
      <c r="DH35" s="789"/>
      <c r="DI35" s="789"/>
      <c r="DJ35" s="789"/>
      <c r="DK35" s="789"/>
      <c r="DL35" s="789"/>
      <c r="DM35" s="789"/>
      <c r="DN35" s="789"/>
      <c r="DO35" s="789"/>
      <c r="DP35" s="789"/>
      <c r="DQ35" s="789"/>
      <c r="DR35" s="789"/>
      <c r="DS35" s="789" t="s">
        <v>0</v>
      </c>
      <c r="DT35" s="789"/>
      <c r="DU35" s="789"/>
      <c r="DV35" s="789"/>
      <c r="DW35" s="789"/>
      <c r="DX35" s="789"/>
      <c r="DY35" s="789"/>
      <c r="DZ35" s="789"/>
      <c r="EA35" s="789"/>
      <c r="EB35" s="789"/>
      <c r="EC35" s="789"/>
      <c r="ED35" s="789"/>
      <c r="EE35" s="789"/>
      <c r="EF35" s="789"/>
      <c r="EG35" s="789"/>
      <c r="EH35" s="789"/>
      <c r="EI35" s="789"/>
      <c r="EJ35" s="789"/>
      <c r="EK35" s="789"/>
      <c r="EL35" s="789"/>
      <c r="EM35" s="789"/>
      <c r="EN35" s="789"/>
      <c r="EO35" s="789"/>
      <c r="EP35" s="789"/>
      <c r="EQ35" s="789"/>
      <c r="ER35" s="789"/>
      <c r="ES35" s="789"/>
      <c r="ET35" s="789"/>
      <c r="EU35" s="789"/>
      <c r="EV35" s="789"/>
      <c r="EW35" s="789"/>
      <c r="EX35" s="789"/>
      <c r="EY35" s="789"/>
      <c r="EZ35" s="789"/>
      <c r="FA35" s="789"/>
      <c r="FB35" s="789"/>
      <c r="FC35" s="789"/>
      <c r="FD35" s="789"/>
      <c r="FE35" s="789"/>
      <c r="FF35" s="789"/>
      <c r="FG35" s="789"/>
      <c r="FH35" s="789"/>
      <c r="FI35" s="789"/>
      <c r="FJ35" s="789"/>
      <c r="FK35" s="789"/>
      <c r="FL35" s="789"/>
      <c r="FM35" s="789"/>
      <c r="FN35" s="789"/>
      <c r="FO35" s="789"/>
      <c r="FP35" s="789"/>
      <c r="FQ35" s="789"/>
      <c r="FR35" s="789"/>
      <c r="FS35" s="789"/>
      <c r="FT35" s="789"/>
      <c r="FU35" s="789"/>
      <c r="FV35" s="789"/>
      <c r="FW35" s="789"/>
      <c r="FX35" s="789"/>
      <c r="FY35" s="789"/>
      <c r="FZ35" s="789"/>
      <c r="GA35" s="789"/>
      <c r="GB35" s="789"/>
      <c r="GC35" s="789"/>
      <c r="GD35" s="789"/>
      <c r="GE35" s="789"/>
      <c r="GF35" s="789"/>
      <c r="GG35" s="789"/>
      <c r="GH35" s="789"/>
      <c r="GI35" s="789"/>
      <c r="GJ35" s="789"/>
      <c r="GK35" s="789"/>
      <c r="GL35" s="789"/>
      <c r="GM35" s="789"/>
      <c r="GN35" s="789"/>
      <c r="GO35" s="789"/>
      <c r="GP35" s="789"/>
      <c r="GQ35" s="789"/>
      <c r="GR35" s="651"/>
      <c r="GS35" s="416"/>
      <c r="GT35" s="416"/>
      <c r="GU35" s="416"/>
      <c r="GV35" s="416"/>
      <c r="GW35" s="416"/>
      <c r="GX35" s="416"/>
      <c r="GY35" s="416"/>
      <c r="GZ35" s="416"/>
      <c r="HA35" s="416"/>
      <c r="HB35" s="416"/>
      <c r="HC35" s="416"/>
      <c r="HD35" s="416"/>
      <c r="HE35" s="416"/>
      <c r="HF35" s="416"/>
      <c r="HG35" s="416"/>
      <c r="HH35" s="416"/>
      <c r="HI35" s="416"/>
      <c r="HJ35" s="416"/>
      <c r="HK35" s="416"/>
      <c r="HL35" s="416"/>
      <c r="HM35" s="416"/>
      <c r="HN35" s="416"/>
      <c r="HO35" s="416"/>
      <c r="HP35" s="416"/>
      <c r="HQ35" s="416"/>
      <c r="HR35" s="416"/>
      <c r="HS35" s="416"/>
      <c r="HT35" s="416"/>
      <c r="HU35" s="416"/>
      <c r="HV35" s="194"/>
      <c r="HW35" s="194"/>
      <c r="HX35" s="194"/>
      <c r="HY35" s="194"/>
      <c r="HZ35" s="194"/>
      <c r="IA35" s="194"/>
      <c r="IB35" s="194"/>
      <c r="IC35" s="194"/>
      <c r="ID35" s="194"/>
      <c r="IE35" s="194"/>
      <c r="IF35" s="194"/>
      <c r="IG35" s="194"/>
      <c r="IH35" s="194"/>
      <c r="II35" s="194"/>
      <c r="IJ35" s="194"/>
      <c r="IK35" s="194"/>
      <c r="IL35" s="194"/>
      <c r="IM35" s="194"/>
      <c r="IN35" s="194"/>
      <c r="IO35" s="194"/>
      <c r="IP35" s="194"/>
      <c r="IQ35" s="194"/>
      <c r="IR35" s="194"/>
      <c r="IS35" s="194"/>
      <c r="IT35" s="194"/>
      <c r="IU35" s="52"/>
      <c r="IV35" s="52"/>
    </row>
    <row r="36" spans="1:256" ht="15" customHeight="1">
      <c r="A36" s="354"/>
      <c r="B36" s="354"/>
      <c r="C36" s="354"/>
      <c r="D36" s="354"/>
      <c r="E36" s="354"/>
      <c r="F36" s="353"/>
      <c r="G36" s="790"/>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t="s">
        <v>74</v>
      </c>
      <c r="AT36" s="790"/>
      <c r="AU36" s="790"/>
      <c r="AV36" s="790"/>
      <c r="AW36" s="790"/>
      <c r="AX36" s="790"/>
      <c r="AY36" s="790"/>
      <c r="AZ36" s="790"/>
      <c r="BA36" s="790"/>
      <c r="BB36" s="790"/>
      <c r="BC36" s="790"/>
      <c r="BD36" s="790"/>
      <c r="BE36" s="790"/>
      <c r="BF36" s="790"/>
      <c r="BG36" s="790"/>
      <c r="BH36" s="790"/>
      <c r="BI36" s="790"/>
      <c r="BJ36" s="790"/>
      <c r="BK36" s="790"/>
      <c r="BL36" s="790"/>
      <c r="BM36" s="790"/>
      <c r="BN36" s="790"/>
      <c r="BO36" s="790"/>
      <c r="BP36" s="790"/>
      <c r="BQ36" s="790"/>
      <c r="BR36" s="790"/>
      <c r="BS36" s="790"/>
      <c r="BT36" s="790"/>
      <c r="BU36" s="790"/>
      <c r="BV36" s="790"/>
      <c r="BW36" s="790"/>
      <c r="BX36" s="790"/>
      <c r="BY36" s="790"/>
      <c r="BZ36" s="790"/>
      <c r="CA36" s="790"/>
      <c r="CB36" s="790"/>
      <c r="CC36" s="790"/>
      <c r="CD36" s="790"/>
      <c r="CE36" s="790"/>
      <c r="CF36" s="790" t="s">
        <v>75</v>
      </c>
      <c r="CG36" s="790"/>
      <c r="CH36" s="790"/>
      <c r="CI36" s="790"/>
      <c r="CJ36" s="790"/>
      <c r="CK36" s="790"/>
      <c r="CL36" s="790"/>
      <c r="CM36" s="790"/>
      <c r="CN36" s="790"/>
      <c r="CO36" s="790"/>
      <c r="CP36" s="790"/>
      <c r="CQ36" s="790"/>
      <c r="CR36" s="790"/>
      <c r="CS36" s="790"/>
      <c r="CT36" s="790"/>
      <c r="CU36" s="790"/>
      <c r="CV36" s="790"/>
      <c r="CW36" s="790"/>
      <c r="CX36" s="790"/>
      <c r="CY36" s="790"/>
      <c r="CZ36" s="790"/>
      <c r="DA36" s="790"/>
      <c r="DB36" s="790"/>
      <c r="DC36" s="790"/>
      <c r="DD36" s="790"/>
      <c r="DE36" s="790"/>
      <c r="DF36" s="790"/>
      <c r="DG36" s="790"/>
      <c r="DH36" s="790"/>
      <c r="DI36" s="790"/>
      <c r="DJ36" s="790"/>
      <c r="DK36" s="790"/>
      <c r="DL36" s="790"/>
      <c r="DM36" s="790"/>
      <c r="DN36" s="790"/>
      <c r="DO36" s="790"/>
      <c r="DP36" s="790"/>
      <c r="DQ36" s="790"/>
      <c r="DR36" s="790"/>
      <c r="DS36" s="810" t="s">
        <v>74</v>
      </c>
      <c r="DT36" s="811"/>
      <c r="DU36" s="811"/>
      <c r="DV36" s="811"/>
      <c r="DW36" s="811"/>
      <c r="DX36" s="811"/>
      <c r="DY36" s="811"/>
      <c r="DZ36" s="811"/>
      <c r="EA36" s="811"/>
      <c r="EB36" s="811"/>
      <c r="EC36" s="811"/>
      <c r="ED36" s="811"/>
      <c r="EE36" s="811"/>
      <c r="EF36" s="811"/>
      <c r="EG36" s="811"/>
      <c r="EH36" s="811"/>
      <c r="EI36" s="811"/>
      <c r="EJ36" s="811"/>
      <c r="EK36" s="811"/>
      <c r="EL36" s="811"/>
      <c r="EM36" s="811"/>
      <c r="EN36" s="811"/>
      <c r="EO36" s="811"/>
      <c r="EP36" s="811"/>
      <c r="EQ36" s="811"/>
      <c r="ER36" s="811"/>
      <c r="ES36" s="811"/>
      <c r="ET36" s="811"/>
      <c r="EU36" s="811"/>
      <c r="EV36" s="811"/>
      <c r="EW36" s="811"/>
      <c r="EX36" s="811"/>
      <c r="EY36" s="811"/>
      <c r="EZ36" s="811"/>
      <c r="FA36" s="811"/>
      <c r="FB36" s="811"/>
      <c r="FC36" s="811"/>
      <c r="FD36" s="811"/>
      <c r="FE36" s="812"/>
      <c r="FF36" s="790" t="s">
        <v>75</v>
      </c>
      <c r="FG36" s="790"/>
      <c r="FH36" s="790"/>
      <c r="FI36" s="790"/>
      <c r="FJ36" s="790"/>
      <c r="FK36" s="790"/>
      <c r="FL36" s="790"/>
      <c r="FM36" s="790"/>
      <c r="FN36" s="790"/>
      <c r="FO36" s="790"/>
      <c r="FP36" s="790"/>
      <c r="FQ36" s="790"/>
      <c r="FR36" s="790"/>
      <c r="FS36" s="790"/>
      <c r="FT36" s="790"/>
      <c r="FU36" s="790"/>
      <c r="FV36" s="790"/>
      <c r="FW36" s="790"/>
      <c r="FX36" s="790"/>
      <c r="FY36" s="790"/>
      <c r="FZ36" s="790"/>
      <c r="GA36" s="790"/>
      <c r="GB36" s="790"/>
      <c r="GC36" s="790"/>
      <c r="GD36" s="790"/>
      <c r="GE36" s="790"/>
      <c r="GF36" s="790"/>
      <c r="GG36" s="790"/>
      <c r="GH36" s="790"/>
      <c r="GI36" s="790"/>
      <c r="GJ36" s="790"/>
      <c r="GK36" s="790"/>
      <c r="GL36" s="790"/>
      <c r="GM36" s="790"/>
      <c r="GN36" s="790"/>
      <c r="GO36" s="790"/>
      <c r="GP36" s="790"/>
      <c r="GQ36" s="790"/>
      <c r="GR36" s="810"/>
      <c r="GS36" s="194"/>
      <c r="GT36" s="194"/>
      <c r="GU36" s="194"/>
      <c r="GV36" s="194"/>
      <c r="GW36" s="194"/>
      <c r="GX36" s="194"/>
      <c r="GY36" s="194"/>
      <c r="GZ36" s="194"/>
      <c r="HA36" s="194"/>
      <c r="HB36" s="194"/>
      <c r="HC36" s="194"/>
      <c r="HD36" s="194"/>
      <c r="HE36" s="194"/>
      <c r="HF36" s="194"/>
      <c r="HG36" s="194"/>
      <c r="HH36" s="194"/>
      <c r="HI36" s="194"/>
      <c r="HJ36" s="194"/>
      <c r="HK36" s="194"/>
      <c r="HL36" s="194"/>
      <c r="HM36" s="194"/>
      <c r="HN36" s="194"/>
      <c r="HO36" s="194"/>
      <c r="HP36" s="194"/>
      <c r="HQ36" s="194"/>
      <c r="HR36" s="194"/>
      <c r="HS36" s="194"/>
      <c r="HT36" s="194"/>
      <c r="HU36" s="194"/>
      <c r="HV36" s="194"/>
      <c r="HW36" s="194"/>
      <c r="HX36" s="194"/>
      <c r="HY36" s="194"/>
      <c r="HZ36" s="194"/>
      <c r="IA36" s="194"/>
      <c r="IB36" s="194"/>
      <c r="IC36" s="194"/>
      <c r="ID36" s="194"/>
      <c r="IE36" s="194"/>
      <c r="IF36" s="194"/>
      <c r="IG36" s="194"/>
      <c r="IH36" s="194"/>
      <c r="II36" s="194"/>
      <c r="IJ36" s="194"/>
      <c r="IK36" s="194"/>
      <c r="IL36" s="194"/>
      <c r="IM36" s="194"/>
      <c r="IN36" s="194"/>
      <c r="IO36" s="194"/>
      <c r="IP36" s="194"/>
      <c r="IQ36" s="194"/>
      <c r="IR36" s="194"/>
      <c r="IS36" s="194"/>
      <c r="IT36" s="194"/>
      <c r="IU36" s="52"/>
      <c r="IV36" s="52"/>
    </row>
    <row r="37" spans="1:256" ht="17.25" customHeight="1">
      <c r="A37" s="780" t="s">
        <v>306</v>
      </c>
      <c r="B37" s="774" t="s">
        <v>58</v>
      </c>
      <c r="C37" s="775"/>
      <c r="D37" s="775"/>
      <c r="E37" s="775"/>
      <c r="F37" s="776"/>
      <c r="G37" s="770">
        <f aca="true" t="shared" si="0" ref="G37:G66">+AS37+DS37</f>
        <v>36081</v>
      </c>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1"/>
      <c r="AS37" s="771">
        <f>SUM(AS38:CE46)</f>
        <v>11153</v>
      </c>
      <c r="AT37" s="771"/>
      <c r="AU37" s="771"/>
      <c r="AV37" s="771"/>
      <c r="AW37" s="771"/>
      <c r="AX37" s="771"/>
      <c r="AY37" s="771"/>
      <c r="AZ37" s="771"/>
      <c r="BA37" s="771"/>
      <c r="BB37" s="771"/>
      <c r="BC37" s="771"/>
      <c r="BD37" s="771"/>
      <c r="BE37" s="771"/>
      <c r="BF37" s="771"/>
      <c r="BG37" s="771"/>
      <c r="BH37" s="771"/>
      <c r="BI37" s="771"/>
      <c r="BJ37" s="771"/>
      <c r="BK37" s="771"/>
      <c r="BL37" s="771"/>
      <c r="BM37" s="771"/>
      <c r="BN37" s="771"/>
      <c r="BO37" s="771"/>
      <c r="BP37" s="771"/>
      <c r="BQ37" s="771"/>
      <c r="BR37" s="771"/>
      <c r="BS37" s="771"/>
      <c r="BT37" s="771"/>
      <c r="BU37" s="771"/>
      <c r="BV37" s="771"/>
      <c r="BW37" s="771"/>
      <c r="BX37" s="771"/>
      <c r="BY37" s="771"/>
      <c r="BZ37" s="771"/>
      <c r="CA37" s="771"/>
      <c r="CB37" s="771"/>
      <c r="CC37" s="771"/>
      <c r="CD37" s="771"/>
      <c r="CE37" s="771"/>
      <c r="CF37" s="769">
        <f>AS37/366</f>
        <v>30.472677595628415</v>
      </c>
      <c r="CG37" s="769"/>
      <c r="CH37" s="769"/>
      <c r="CI37" s="769"/>
      <c r="CJ37" s="769"/>
      <c r="CK37" s="769"/>
      <c r="CL37" s="769"/>
      <c r="CM37" s="769"/>
      <c r="CN37" s="769"/>
      <c r="CO37" s="769"/>
      <c r="CP37" s="769"/>
      <c r="CQ37" s="769"/>
      <c r="CR37" s="769"/>
      <c r="CS37" s="769"/>
      <c r="CT37" s="769"/>
      <c r="CU37" s="769"/>
      <c r="CV37" s="769"/>
      <c r="CW37" s="769"/>
      <c r="CX37" s="769"/>
      <c r="CY37" s="769"/>
      <c r="CZ37" s="769"/>
      <c r="DA37" s="769"/>
      <c r="DB37" s="769"/>
      <c r="DC37" s="769"/>
      <c r="DD37" s="769"/>
      <c r="DE37" s="769"/>
      <c r="DF37" s="769"/>
      <c r="DG37" s="769"/>
      <c r="DH37" s="769"/>
      <c r="DI37" s="769"/>
      <c r="DJ37" s="769"/>
      <c r="DK37" s="769"/>
      <c r="DL37" s="769"/>
      <c r="DM37" s="769"/>
      <c r="DN37" s="769"/>
      <c r="DO37" s="769"/>
      <c r="DP37" s="769"/>
      <c r="DQ37" s="769"/>
      <c r="DR37" s="769"/>
      <c r="DS37" s="771">
        <f>SUM(DS38:FE46)</f>
        <v>24928</v>
      </c>
      <c r="DT37" s="771"/>
      <c r="DU37" s="771"/>
      <c r="DV37" s="771"/>
      <c r="DW37" s="771"/>
      <c r="DX37" s="771"/>
      <c r="DY37" s="771"/>
      <c r="DZ37" s="771"/>
      <c r="EA37" s="771"/>
      <c r="EB37" s="771"/>
      <c r="EC37" s="771"/>
      <c r="ED37" s="771"/>
      <c r="EE37" s="771"/>
      <c r="EF37" s="771"/>
      <c r="EG37" s="771"/>
      <c r="EH37" s="771"/>
      <c r="EI37" s="771"/>
      <c r="EJ37" s="771"/>
      <c r="EK37" s="771"/>
      <c r="EL37" s="771"/>
      <c r="EM37" s="771"/>
      <c r="EN37" s="771"/>
      <c r="EO37" s="771"/>
      <c r="EP37" s="771"/>
      <c r="EQ37" s="771"/>
      <c r="ER37" s="771"/>
      <c r="ES37" s="771"/>
      <c r="ET37" s="771"/>
      <c r="EU37" s="771"/>
      <c r="EV37" s="771"/>
      <c r="EW37" s="771"/>
      <c r="EX37" s="771"/>
      <c r="EY37" s="771"/>
      <c r="EZ37" s="771"/>
      <c r="FA37" s="771"/>
      <c r="FB37" s="771"/>
      <c r="FC37" s="771"/>
      <c r="FD37" s="771"/>
      <c r="FE37" s="771"/>
      <c r="FF37" s="769">
        <f>DS37/244</f>
        <v>102.1639344262295</v>
      </c>
      <c r="FG37" s="769"/>
      <c r="FH37" s="769"/>
      <c r="FI37" s="769"/>
      <c r="FJ37" s="769"/>
      <c r="FK37" s="769"/>
      <c r="FL37" s="769"/>
      <c r="FM37" s="769"/>
      <c r="FN37" s="769"/>
      <c r="FO37" s="769"/>
      <c r="FP37" s="769"/>
      <c r="FQ37" s="769"/>
      <c r="FR37" s="769"/>
      <c r="FS37" s="769"/>
      <c r="FT37" s="769"/>
      <c r="FU37" s="769"/>
      <c r="FV37" s="769"/>
      <c r="FW37" s="769"/>
      <c r="FX37" s="769"/>
      <c r="FY37" s="769"/>
      <c r="FZ37" s="769"/>
      <c r="GA37" s="769"/>
      <c r="GB37" s="769"/>
      <c r="GC37" s="769"/>
      <c r="GD37" s="769"/>
      <c r="GE37" s="769"/>
      <c r="GF37" s="769"/>
      <c r="GG37" s="769"/>
      <c r="GH37" s="769"/>
      <c r="GI37" s="769"/>
      <c r="GJ37" s="769"/>
      <c r="GK37" s="769"/>
      <c r="GL37" s="769"/>
      <c r="GM37" s="769"/>
      <c r="GN37" s="769"/>
      <c r="GO37" s="769"/>
      <c r="GP37" s="769"/>
      <c r="GQ37" s="769"/>
      <c r="GR37" s="769"/>
      <c r="GS37" s="194"/>
      <c r="GT37" s="194"/>
      <c r="GU37" s="194"/>
      <c r="GV37" s="194"/>
      <c r="GW37" s="194"/>
      <c r="GX37" s="194"/>
      <c r="GY37" s="194"/>
      <c r="GZ37" s="194"/>
      <c r="HA37" s="194"/>
      <c r="HB37" s="194"/>
      <c r="HC37" s="194"/>
      <c r="HD37" s="194"/>
      <c r="HE37" s="194"/>
      <c r="HF37" s="194"/>
      <c r="HG37" s="194"/>
      <c r="HH37" s="194"/>
      <c r="HI37" s="194"/>
      <c r="HJ37" s="194"/>
      <c r="HK37" s="194"/>
      <c r="HL37" s="194"/>
      <c r="HM37" s="194"/>
      <c r="HN37" s="194"/>
      <c r="HO37" s="194"/>
      <c r="HP37" s="194"/>
      <c r="HQ37" s="194"/>
      <c r="HR37" s="194"/>
      <c r="HS37" s="194"/>
      <c r="HT37" s="194"/>
      <c r="HU37" s="194"/>
      <c r="HV37" s="194"/>
      <c r="HW37" s="194"/>
      <c r="HX37" s="194"/>
      <c r="HY37" s="194"/>
      <c r="HZ37" s="194"/>
      <c r="IA37" s="194"/>
      <c r="IB37" s="194"/>
      <c r="IC37" s="194"/>
      <c r="ID37" s="194"/>
      <c r="IE37" s="194"/>
      <c r="IF37" s="194"/>
      <c r="IG37" s="194"/>
      <c r="IH37" s="194"/>
      <c r="II37" s="194"/>
      <c r="IJ37" s="194"/>
      <c r="IK37" s="194"/>
      <c r="IL37" s="194"/>
      <c r="IM37" s="194"/>
      <c r="IN37" s="194"/>
      <c r="IO37" s="194"/>
      <c r="IP37" s="194"/>
      <c r="IQ37" s="194"/>
      <c r="IR37" s="194"/>
      <c r="IS37" s="194"/>
      <c r="IT37" s="194"/>
      <c r="IU37" s="52"/>
      <c r="IV37" s="52"/>
    </row>
    <row r="38" spans="1:256" ht="17.25">
      <c r="A38" s="781"/>
      <c r="B38" s="762" t="s">
        <v>126</v>
      </c>
      <c r="C38" s="765"/>
      <c r="D38" s="765"/>
      <c r="E38" s="765"/>
      <c r="F38" s="766"/>
      <c r="G38" s="767">
        <f t="shared" si="0"/>
        <v>18797</v>
      </c>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v>3416</v>
      </c>
      <c r="AT38" s="761"/>
      <c r="AU38" s="761"/>
      <c r="AV38" s="761"/>
      <c r="AW38" s="761"/>
      <c r="AX38" s="761"/>
      <c r="AY38" s="761"/>
      <c r="AZ38" s="761"/>
      <c r="BA38" s="761"/>
      <c r="BB38" s="761"/>
      <c r="BC38" s="761"/>
      <c r="BD38" s="761"/>
      <c r="BE38" s="761"/>
      <c r="BF38" s="761"/>
      <c r="BG38" s="761"/>
      <c r="BH38" s="761"/>
      <c r="BI38" s="761"/>
      <c r="BJ38" s="761"/>
      <c r="BK38" s="761"/>
      <c r="BL38" s="761"/>
      <c r="BM38" s="761"/>
      <c r="BN38" s="761"/>
      <c r="BO38" s="761"/>
      <c r="BP38" s="761"/>
      <c r="BQ38" s="761"/>
      <c r="BR38" s="761"/>
      <c r="BS38" s="761"/>
      <c r="BT38" s="761"/>
      <c r="BU38" s="761"/>
      <c r="BV38" s="761"/>
      <c r="BW38" s="761"/>
      <c r="BX38" s="761"/>
      <c r="BY38" s="761"/>
      <c r="BZ38" s="761"/>
      <c r="CA38" s="761"/>
      <c r="CB38" s="761"/>
      <c r="CC38" s="761"/>
      <c r="CD38" s="761"/>
      <c r="CE38" s="761"/>
      <c r="CF38" s="760">
        <f>AS38/366</f>
        <v>9.333333333333334</v>
      </c>
      <c r="CG38" s="760"/>
      <c r="CH38" s="760"/>
      <c r="CI38" s="760"/>
      <c r="CJ38" s="760"/>
      <c r="CK38" s="760"/>
      <c r="CL38" s="760"/>
      <c r="CM38" s="760"/>
      <c r="CN38" s="760"/>
      <c r="CO38" s="760"/>
      <c r="CP38" s="760"/>
      <c r="CQ38" s="760"/>
      <c r="CR38" s="760"/>
      <c r="CS38" s="760"/>
      <c r="CT38" s="760"/>
      <c r="CU38" s="760"/>
      <c r="CV38" s="760"/>
      <c r="CW38" s="760"/>
      <c r="CX38" s="760"/>
      <c r="CY38" s="760"/>
      <c r="CZ38" s="760"/>
      <c r="DA38" s="760"/>
      <c r="DB38" s="760"/>
      <c r="DC38" s="760"/>
      <c r="DD38" s="760"/>
      <c r="DE38" s="760"/>
      <c r="DF38" s="760"/>
      <c r="DG38" s="760"/>
      <c r="DH38" s="760"/>
      <c r="DI38" s="760"/>
      <c r="DJ38" s="760"/>
      <c r="DK38" s="760"/>
      <c r="DL38" s="760"/>
      <c r="DM38" s="760"/>
      <c r="DN38" s="760"/>
      <c r="DO38" s="760"/>
      <c r="DP38" s="760"/>
      <c r="DQ38" s="760"/>
      <c r="DR38" s="760"/>
      <c r="DS38" s="761">
        <v>15381</v>
      </c>
      <c r="DT38" s="761"/>
      <c r="DU38" s="761"/>
      <c r="DV38" s="761"/>
      <c r="DW38" s="761"/>
      <c r="DX38" s="761"/>
      <c r="DY38" s="761"/>
      <c r="DZ38" s="761"/>
      <c r="EA38" s="761"/>
      <c r="EB38" s="761"/>
      <c r="EC38" s="761"/>
      <c r="ED38" s="761"/>
      <c r="EE38" s="761"/>
      <c r="EF38" s="761"/>
      <c r="EG38" s="761"/>
      <c r="EH38" s="761"/>
      <c r="EI38" s="761"/>
      <c r="EJ38" s="761"/>
      <c r="EK38" s="761"/>
      <c r="EL38" s="761"/>
      <c r="EM38" s="761"/>
      <c r="EN38" s="761"/>
      <c r="EO38" s="761"/>
      <c r="EP38" s="761"/>
      <c r="EQ38" s="761"/>
      <c r="ER38" s="761"/>
      <c r="ES38" s="761"/>
      <c r="ET38" s="761"/>
      <c r="EU38" s="761"/>
      <c r="EV38" s="761"/>
      <c r="EW38" s="761"/>
      <c r="EX38" s="761"/>
      <c r="EY38" s="761"/>
      <c r="EZ38" s="761"/>
      <c r="FA38" s="761"/>
      <c r="FB38" s="761"/>
      <c r="FC38" s="761"/>
      <c r="FD38" s="761"/>
      <c r="FE38" s="761"/>
      <c r="FF38" s="760">
        <f>DS38/244</f>
        <v>63.03688524590164</v>
      </c>
      <c r="FG38" s="760"/>
      <c r="FH38" s="760"/>
      <c r="FI38" s="760"/>
      <c r="FJ38" s="760"/>
      <c r="FK38" s="760"/>
      <c r="FL38" s="760"/>
      <c r="FM38" s="760"/>
      <c r="FN38" s="760"/>
      <c r="FO38" s="760"/>
      <c r="FP38" s="760"/>
      <c r="FQ38" s="760"/>
      <c r="FR38" s="760"/>
      <c r="FS38" s="760"/>
      <c r="FT38" s="760"/>
      <c r="FU38" s="760"/>
      <c r="FV38" s="760"/>
      <c r="FW38" s="760"/>
      <c r="FX38" s="760"/>
      <c r="FY38" s="760"/>
      <c r="FZ38" s="760"/>
      <c r="GA38" s="760"/>
      <c r="GB38" s="760"/>
      <c r="GC38" s="760"/>
      <c r="GD38" s="760"/>
      <c r="GE38" s="760"/>
      <c r="GF38" s="760"/>
      <c r="GG38" s="760"/>
      <c r="GH38" s="760"/>
      <c r="GI38" s="760"/>
      <c r="GJ38" s="760"/>
      <c r="GK38" s="760"/>
      <c r="GL38" s="760"/>
      <c r="GM38" s="760"/>
      <c r="GN38" s="760"/>
      <c r="GO38" s="760"/>
      <c r="GP38" s="760"/>
      <c r="GQ38" s="760"/>
      <c r="GR38" s="760"/>
      <c r="GS38" s="194"/>
      <c r="GT38" s="194"/>
      <c r="GU38" s="194"/>
      <c r="GV38" s="194"/>
      <c r="GW38" s="194"/>
      <c r="GX38" s="194"/>
      <c r="GY38" s="194"/>
      <c r="GZ38" s="194"/>
      <c r="HA38" s="194"/>
      <c r="HB38" s="194"/>
      <c r="HC38" s="194"/>
      <c r="HD38" s="194"/>
      <c r="HE38" s="194"/>
      <c r="HF38" s="194"/>
      <c r="HG38" s="194"/>
      <c r="HH38" s="194"/>
      <c r="HI38" s="194"/>
      <c r="HJ38" s="194"/>
      <c r="HK38" s="194"/>
      <c r="HL38" s="194"/>
      <c r="HM38" s="194"/>
      <c r="HN38" s="194"/>
      <c r="HO38" s="194"/>
      <c r="HP38" s="194"/>
      <c r="HQ38" s="194"/>
      <c r="HR38" s="194"/>
      <c r="HS38" s="194"/>
      <c r="HT38" s="194"/>
      <c r="HU38" s="194"/>
      <c r="HV38" s="194"/>
      <c r="HW38" s="194"/>
      <c r="HX38" s="194"/>
      <c r="HY38" s="194"/>
      <c r="HZ38" s="194"/>
      <c r="IA38" s="194"/>
      <c r="IB38" s="194"/>
      <c r="IC38" s="194"/>
      <c r="ID38" s="194"/>
      <c r="IE38" s="194"/>
      <c r="IF38" s="194"/>
      <c r="IG38" s="194"/>
      <c r="IH38" s="194"/>
      <c r="II38" s="194"/>
      <c r="IJ38" s="194"/>
      <c r="IK38" s="194"/>
      <c r="IL38" s="194"/>
      <c r="IM38" s="194"/>
      <c r="IN38" s="194"/>
      <c r="IO38" s="194"/>
      <c r="IP38" s="194"/>
      <c r="IQ38" s="194"/>
      <c r="IR38" s="194"/>
      <c r="IS38" s="194"/>
      <c r="IT38" s="194"/>
      <c r="IU38" s="52"/>
      <c r="IV38" s="52"/>
    </row>
    <row r="39" spans="1:256" ht="17.25">
      <c r="A39" s="781"/>
      <c r="B39" s="762" t="s">
        <v>336</v>
      </c>
      <c r="C39" s="765"/>
      <c r="D39" s="765"/>
      <c r="E39" s="765"/>
      <c r="F39" s="766"/>
      <c r="G39" s="767">
        <f t="shared" si="0"/>
        <v>2418</v>
      </c>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v>2191</v>
      </c>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c r="BR39" s="761"/>
      <c r="BS39" s="761"/>
      <c r="BT39" s="761"/>
      <c r="BU39" s="761"/>
      <c r="BV39" s="761"/>
      <c r="BW39" s="761"/>
      <c r="BX39" s="761"/>
      <c r="BY39" s="761"/>
      <c r="BZ39" s="761"/>
      <c r="CA39" s="761"/>
      <c r="CB39" s="761"/>
      <c r="CC39" s="761"/>
      <c r="CD39" s="761"/>
      <c r="CE39" s="761"/>
      <c r="CF39" s="760">
        <f>AS39/366</f>
        <v>5.9863387978142075</v>
      </c>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760"/>
      <c r="DE39" s="760"/>
      <c r="DF39" s="760"/>
      <c r="DG39" s="760"/>
      <c r="DH39" s="760"/>
      <c r="DI39" s="760"/>
      <c r="DJ39" s="760"/>
      <c r="DK39" s="760"/>
      <c r="DL39" s="760"/>
      <c r="DM39" s="760"/>
      <c r="DN39" s="760"/>
      <c r="DO39" s="760"/>
      <c r="DP39" s="760"/>
      <c r="DQ39" s="760"/>
      <c r="DR39" s="760"/>
      <c r="DS39" s="761">
        <v>227</v>
      </c>
      <c r="DT39" s="761"/>
      <c r="DU39" s="761"/>
      <c r="DV39" s="761"/>
      <c r="DW39" s="761"/>
      <c r="DX39" s="761"/>
      <c r="DY39" s="761"/>
      <c r="DZ39" s="761"/>
      <c r="EA39" s="761"/>
      <c r="EB39" s="761"/>
      <c r="EC39" s="761"/>
      <c r="ED39" s="761"/>
      <c r="EE39" s="761"/>
      <c r="EF39" s="761"/>
      <c r="EG39" s="761"/>
      <c r="EH39" s="761"/>
      <c r="EI39" s="761"/>
      <c r="EJ39" s="761"/>
      <c r="EK39" s="761"/>
      <c r="EL39" s="761"/>
      <c r="EM39" s="761"/>
      <c r="EN39" s="761"/>
      <c r="EO39" s="761"/>
      <c r="EP39" s="761"/>
      <c r="EQ39" s="761"/>
      <c r="ER39" s="761"/>
      <c r="ES39" s="761"/>
      <c r="ET39" s="761"/>
      <c r="EU39" s="761"/>
      <c r="EV39" s="761"/>
      <c r="EW39" s="761"/>
      <c r="EX39" s="761"/>
      <c r="EY39" s="761"/>
      <c r="EZ39" s="761"/>
      <c r="FA39" s="761"/>
      <c r="FB39" s="761"/>
      <c r="FC39" s="761"/>
      <c r="FD39" s="761"/>
      <c r="FE39" s="761"/>
      <c r="FF39" s="760">
        <f>DS39/244</f>
        <v>0.930327868852459</v>
      </c>
      <c r="FG39" s="760"/>
      <c r="FH39" s="760"/>
      <c r="FI39" s="760"/>
      <c r="FJ39" s="760"/>
      <c r="FK39" s="760"/>
      <c r="FL39" s="760"/>
      <c r="FM39" s="760"/>
      <c r="FN39" s="760"/>
      <c r="FO39" s="760"/>
      <c r="FP39" s="760"/>
      <c r="FQ39" s="760"/>
      <c r="FR39" s="760"/>
      <c r="FS39" s="760"/>
      <c r="FT39" s="760"/>
      <c r="FU39" s="760"/>
      <c r="FV39" s="760"/>
      <c r="FW39" s="760"/>
      <c r="FX39" s="760"/>
      <c r="FY39" s="760"/>
      <c r="FZ39" s="760"/>
      <c r="GA39" s="760"/>
      <c r="GB39" s="760"/>
      <c r="GC39" s="760"/>
      <c r="GD39" s="760"/>
      <c r="GE39" s="760"/>
      <c r="GF39" s="760"/>
      <c r="GG39" s="760"/>
      <c r="GH39" s="760"/>
      <c r="GI39" s="760"/>
      <c r="GJ39" s="760"/>
      <c r="GK39" s="760"/>
      <c r="GL39" s="760"/>
      <c r="GM39" s="760"/>
      <c r="GN39" s="760"/>
      <c r="GO39" s="760"/>
      <c r="GP39" s="760"/>
      <c r="GQ39" s="760"/>
      <c r="GR39" s="760"/>
      <c r="GS39" s="194"/>
      <c r="GT39" s="194"/>
      <c r="GU39" s="194"/>
      <c r="GV39" s="194"/>
      <c r="GW39" s="194"/>
      <c r="GX39" s="194"/>
      <c r="GY39" s="194"/>
      <c r="GZ39" s="194"/>
      <c r="HA39" s="194"/>
      <c r="HB39" s="194"/>
      <c r="HC39" s="194"/>
      <c r="HD39" s="194"/>
      <c r="HE39" s="194"/>
      <c r="HF39" s="194"/>
      <c r="HG39" s="194"/>
      <c r="HH39" s="194"/>
      <c r="HI39" s="194"/>
      <c r="HJ39" s="194"/>
      <c r="HK39" s="194"/>
      <c r="HL39" s="194"/>
      <c r="HM39" s="194"/>
      <c r="HN39" s="194"/>
      <c r="HO39" s="194"/>
      <c r="HP39" s="194"/>
      <c r="HQ39" s="194"/>
      <c r="HR39" s="194"/>
      <c r="HS39" s="194"/>
      <c r="HT39" s="194"/>
      <c r="HU39" s="194"/>
      <c r="HV39" s="194"/>
      <c r="HW39" s="194"/>
      <c r="HX39" s="194"/>
      <c r="HY39" s="194"/>
      <c r="HZ39" s="194"/>
      <c r="IA39" s="194"/>
      <c r="IB39" s="194"/>
      <c r="IC39" s="194"/>
      <c r="ID39" s="194"/>
      <c r="IE39" s="194"/>
      <c r="IF39" s="194"/>
      <c r="IG39" s="194"/>
      <c r="IH39" s="194"/>
      <c r="II39" s="194"/>
      <c r="IJ39" s="194"/>
      <c r="IK39" s="194"/>
      <c r="IL39" s="194"/>
      <c r="IM39" s="194"/>
      <c r="IN39" s="194"/>
      <c r="IO39" s="194"/>
      <c r="IP39" s="194"/>
      <c r="IQ39" s="194"/>
      <c r="IR39" s="194"/>
      <c r="IS39" s="194"/>
      <c r="IT39" s="194"/>
      <c r="IU39" s="52"/>
      <c r="IV39" s="52"/>
    </row>
    <row r="40" spans="1:256" ht="17.25">
      <c r="A40" s="781"/>
      <c r="B40" s="762" t="s">
        <v>127</v>
      </c>
      <c r="C40" s="765"/>
      <c r="D40" s="765"/>
      <c r="E40" s="765"/>
      <c r="F40" s="766"/>
      <c r="G40" s="767">
        <f t="shared" si="0"/>
        <v>828</v>
      </c>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v>582</v>
      </c>
      <c r="AT40" s="761"/>
      <c r="AU40" s="761"/>
      <c r="AV40" s="761"/>
      <c r="AW40" s="761"/>
      <c r="AX40" s="761"/>
      <c r="AY40" s="761"/>
      <c r="AZ40" s="761"/>
      <c r="BA40" s="761"/>
      <c r="BB40" s="761"/>
      <c r="BC40" s="761"/>
      <c r="BD40" s="761"/>
      <c r="BE40" s="761"/>
      <c r="BF40" s="761"/>
      <c r="BG40" s="761"/>
      <c r="BH40" s="761"/>
      <c r="BI40" s="761"/>
      <c r="BJ40" s="761"/>
      <c r="BK40" s="761"/>
      <c r="BL40" s="761"/>
      <c r="BM40" s="761"/>
      <c r="BN40" s="761"/>
      <c r="BO40" s="761"/>
      <c r="BP40" s="761"/>
      <c r="BQ40" s="761"/>
      <c r="BR40" s="761"/>
      <c r="BS40" s="761"/>
      <c r="BT40" s="761"/>
      <c r="BU40" s="761"/>
      <c r="BV40" s="761"/>
      <c r="BW40" s="761"/>
      <c r="BX40" s="761"/>
      <c r="BY40" s="761"/>
      <c r="BZ40" s="761"/>
      <c r="CA40" s="761"/>
      <c r="CB40" s="761"/>
      <c r="CC40" s="761"/>
      <c r="CD40" s="761"/>
      <c r="CE40" s="761"/>
      <c r="CF40" s="760">
        <f>AS40/366</f>
        <v>1.5901639344262295</v>
      </c>
      <c r="CG40" s="760"/>
      <c r="CH40" s="760"/>
      <c r="CI40" s="760"/>
      <c r="CJ40" s="760"/>
      <c r="CK40" s="760"/>
      <c r="CL40" s="760"/>
      <c r="CM40" s="760"/>
      <c r="CN40" s="760"/>
      <c r="CO40" s="760"/>
      <c r="CP40" s="760"/>
      <c r="CQ40" s="760"/>
      <c r="CR40" s="760"/>
      <c r="CS40" s="760"/>
      <c r="CT40" s="760"/>
      <c r="CU40" s="760"/>
      <c r="CV40" s="760"/>
      <c r="CW40" s="760"/>
      <c r="CX40" s="760"/>
      <c r="CY40" s="760"/>
      <c r="CZ40" s="760"/>
      <c r="DA40" s="760"/>
      <c r="DB40" s="760"/>
      <c r="DC40" s="760"/>
      <c r="DD40" s="760"/>
      <c r="DE40" s="760"/>
      <c r="DF40" s="760"/>
      <c r="DG40" s="760"/>
      <c r="DH40" s="760"/>
      <c r="DI40" s="760"/>
      <c r="DJ40" s="760"/>
      <c r="DK40" s="760"/>
      <c r="DL40" s="760"/>
      <c r="DM40" s="760"/>
      <c r="DN40" s="760"/>
      <c r="DO40" s="760"/>
      <c r="DP40" s="760"/>
      <c r="DQ40" s="760"/>
      <c r="DR40" s="760"/>
      <c r="DS40" s="761">
        <v>246</v>
      </c>
      <c r="DT40" s="761"/>
      <c r="DU40" s="761"/>
      <c r="DV40" s="761"/>
      <c r="DW40" s="761"/>
      <c r="DX40" s="761"/>
      <c r="DY40" s="761"/>
      <c r="DZ40" s="761"/>
      <c r="EA40" s="761"/>
      <c r="EB40" s="761"/>
      <c r="EC40" s="761"/>
      <c r="ED40" s="761"/>
      <c r="EE40" s="761"/>
      <c r="EF40" s="761"/>
      <c r="EG40" s="761"/>
      <c r="EH40" s="761"/>
      <c r="EI40" s="761"/>
      <c r="EJ40" s="761"/>
      <c r="EK40" s="761"/>
      <c r="EL40" s="761"/>
      <c r="EM40" s="761"/>
      <c r="EN40" s="761"/>
      <c r="EO40" s="761"/>
      <c r="EP40" s="761"/>
      <c r="EQ40" s="761"/>
      <c r="ER40" s="761"/>
      <c r="ES40" s="761"/>
      <c r="ET40" s="761"/>
      <c r="EU40" s="761"/>
      <c r="EV40" s="761"/>
      <c r="EW40" s="761"/>
      <c r="EX40" s="761"/>
      <c r="EY40" s="761"/>
      <c r="EZ40" s="761"/>
      <c r="FA40" s="761"/>
      <c r="FB40" s="761"/>
      <c r="FC40" s="761"/>
      <c r="FD40" s="761"/>
      <c r="FE40" s="761"/>
      <c r="FF40" s="760">
        <f>DS40/244</f>
        <v>1.0081967213114753</v>
      </c>
      <c r="FG40" s="760"/>
      <c r="FH40" s="760"/>
      <c r="FI40" s="760"/>
      <c r="FJ40" s="760"/>
      <c r="FK40" s="760"/>
      <c r="FL40" s="760"/>
      <c r="FM40" s="760"/>
      <c r="FN40" s="760"/>
      <c r="FO40" s="760"/>
      <c r="FP40" s="760"/>
      <c r="FQ40" s="760"/>
      <c r="FR40" s="760"/>
      <c r="FS40" s="760"/>
      <c r="FT40" s="760"/>
      <c r="FU40" s="760"/>
      <c r="FV40" s="760"/>
      <c r="FW40" s="760"/>
      <c r="FX40" s="760"/>
      <c r="FY40" s="760"/>
      <c r="FZ40" s="760"/>
      <c r="GA40" s="760"/>
      <c r="GB40" s="760"/>
      <c r="GC40" s="760"/>
      <c r="GD40" s="760"/>
      <c r="GE40" s="760"/>
      <c r="GF40" s="760"/>
      <c r="GG40" s="760"/>
      <c r="GH40" s="760"/>
      <c r="GI40" s="760"/>
      <c r="GJ40" s="760"/>
      <c r="GK40" s="760"/>
      <c r="GL40" s="760"/>
      <c r="GM40" s="760"/>
      <c r="GN40" s="760"/>
      <c r="GO40" s="760"/>
      <c r="GP40" s="760"/>
      <c r="GQ40" s="760"/>
      <c r="GR40" s="760"/>
      <c r="GS40" s="194"/>
      <c r="GT40" s="194"/>
      <c r="GU40" s="194"/>
      <c r="GV40" s="194"/>
      <c r="GW40" s="194"/>
      <c r="GX40" s="194"/>
      <c r="GY40" s="194"/>
      <c r="GZ40" s="194"/>
      <c r="HA40" s="194"/>
      <c r="HB40" s="194"/>
      <c r="HC40" s="194"/>
      <c r="HD40" s="194"/>
      <c r="HE40" s="194"/>
      <c r="HF40" s="194"/>
      <c r="HG40" s="194"/>
      <c r="HH40" s="194"/>
      <c r="HI40" s="194"/>
      <c r="HJ40" s="194"/>
      <c r="HK40" s="194"/>
      <c r="HL40" s="194"/>
      <c r="HM40" s="194"/>
      <c r="HN40" s="194"/>
      <c r="HO40" s="194"/>
      <c r="HP40" s="194"/>
      <c r="HQ40" s="194"/>
      <c r="HR40" s="194"/>
      <c r="HS40" s="194"/>
      <c r="HT40" s="194"/>
      <c r="HU40" s="194"/>
      <c r="HV40" s="194"/>
      <c r="HW40" s="194"/>
      <c r="HX40" s="194"/>
      <c r="HY40" s="194"/>
      <c r="HZ40" s="194"/>
      <c r="IA40" s="194"/>
      <c r="IB40" s="194"/>
      <c r="IC40" s="194"/>
      <c r="ID40" s="194"/>
      <c r="IE40" s="194"/>
      <c r="IF40" s="194"/>
      <c r="IG40" s="194"/>
      <c r="IH40" s="194"/>
      <c r="II40" s="194"/>
      <c r="IJ40" s="194"/>
      <c r="IK40" s="194"/>
      <c r="IL40" s="194"/>
      <c r="IM40" s="194"/>
      <c r="IN40" s="194"/>
      <c r="IO40" s="194"/>
      <c r="IP40" s="194"/>
      <c r="IQ40" s="194"/>
      <c r="IR40" s="194"/>
      <c r="IS40" s="194"/>
      <c r="IT40" s="194"/>
      <c r="IU40" s="52"/>
      <c r="IV40" s="52"/>
    </row>
    <row r="41" spans="1:256" ht="17.25">
      <c r="A41" s="219">
        <v>23</v>
      </c>
      <c r="B41" s="762" t="s">
        <v>128</v>
      </c>
      <c r="C41" s="763"/>
      <c r="D41" s="763"/>
      <c r="E41" s="763"/>
      <c r="F41" s="764"/>
      <c r="G41" s="767">
        <f t="shared" si="0"/>
        <v>1249</v>
      </c>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847">
        <v>1249</v>
      </c>
      <c r="AT41" s="847"/>
      <c r="AU41" s="847"/>
      <c r="AV41" s="847"/>
      <c r="AW41" s="847"/>
      <c r="AX41" s="847"/>
      <c r="AY41" s="847"/>
      <c r="AZ41" s="847"/>
      <c r="BA41" s="847"/>
      <c r="BB41" s="847"/>
      <c r="BC41" s="847"/>
      <c r="BD41" s="847"/>
      <c r="BE41" s="847"/>
      <c r="BF41" s="847"/>
      <c r="BG41" s="847"/>
      <c r="BH41" s="847"/>
      <c r="BI41" s="847"/>
      <c r="BJ41" s="847"/>
      <c r="BK41" s="847"/>
      <c r="BL41" s="847"/>
      <c r="BM41" s="847"/>
      <c r="BN41" s="847"/>
      <c r="BO41" s="847"/>
      <c r="BP41" s="847"/>
      <c r="BQ41" s="847"/>
      <c r="BR41" s="847"/>
      <c r="BS41" s="847"/>
      <c r="BT41" s="847"/>
      <c r="BU41" s="847"/>
      <c r="BV41" s="847"/>
      <c r="BW41" s="847"/>
      <c r="BX41" s="847"/>
      <c r="BY41" s="847"/>
      <c r="BZ41" s="847"/>
      <c r="CA41" s="847"/>
      <c r="CB41" s="847"/>
      <c r="CC41" s="847"/>
      <c r="CD41" s="847"/>
      <c r="CE41" s="847"/>
      <c r="CF41" s="760">
        <f>AS41/366</f>
        <v>3.412568306010929</v>
      </c>
      <c r="CG41" s="760"/>
      <c r="CH41" s="760"/>
      <c r="CI41" s="760"/>
      <c r="CJ41" s="760"/>
      <c r="CK41" s="760"/>
      <c r="CL41" s="760"/>
      <c r="CM41" s="760"/>
      <c r="CN41" s="760"/>
      <c r="CO41" s="760"/>
      <c r="CP41" s="760"/>
      <c r="CQ41" s="760"/>
      <c r="CR41" s="760"/>
      <c r="CS41" s="760"/>
      <c r="CT41" s="760"/>
      <c r="CU41" s="760"/>
      <c r="CV41" s="760"/>
      <c r="CW41" s="760"/>
      <c r="CX41" s="760"/>
      <c r="CY41" s="760"/>
      <c r="CZ41" s="760"/>
      <c r="DA41" s="760"/>
      <c r="DB41" s="760"/>
      <c r="DC41" s="760"/>
      <c r="DD41" s="760"/>
      <c r="DE41" s="760"/>
      <c r="DF41" s="760"/>
      <c r="DG41" s="760"/>
      <c r="DH41" s="760"/>
      <c r="DI41" s="760"/>
      <c r="DJ41" s="760"/>
      <c r="DK41" s="760"/>
      <c r="DL41" s="760"/>
      <c r="DM41" s="760"/>
      <c r="DN41" s="760"/>
      <c r="DO41" s="760"/>
      <c r="DP41" s="760"/>
      <c r="DQ41" s="760"/>
      <c r="DR41" s="760"/>
      <c r="DS41" s="761" t="s">
        <v>305</v>
      </c>
      <c r="DT41" s="761"/>
      <c r="DU41" s="761"/>
      <c r="DV41" s="761"/>
      <c r="DW41" s="761"/>
      <c r="DX41" s="761"/>
      <c r="DY41" s="761"/>
      <c r="DZ41" s="761"/>
      <c r="EA41" s="761"/>
      <c r="EB41" s="761"/>
      <c r="EC41" s="761"/>
      <c r="ED41" s="761"/>
      <c r="EE41" s="761"/>
      <c r="EF41" s="761"/>
      <c r="EG41" s="761"/>
      <c r="EH41" s="761"/>
      <c r="EI41" s="761"/>
      <c r="EJ41" s="761"/>
      <c r="EK41" s="761"/>
      <c r="EL41" s="761"/>
      <c r="EM41" s="761"/>
      <c r="EN41" s="761"/>
      <c r="EO41" s="761"/>
      <c r="EP41" s="761"/>
      <c r="EQ41" s="761"/>
      <c r="ER41" s="761"/>
      <c r="ES41" s="761"/>
      <c r="ET41" s="761"/>
      <c r="EU41" s="761"/>
      <c r="EV41" s="761"/>
      <c r="EW41" s="761"/>
      <c r="EX41" s="761"/>
      <c r="EY41" s="761"/>
      <c r="EZ41" s="761"/>
      <c r="FA41" s="761"/>
      <c r="FB41" s="761"/>
      <c r="FC41" s="761"/>
      <c r="FD41" s="761"/>
      <c r="FE41" s="761"/>
      <c r="FF41" s="760" t="s">
        <v>305</v>
      </c>
      <c r="FG41" s="760"/>
      <c r="FH41" s="760"/>
      <c r="FI41" s="760"/>
      <c r="FJ41" s="760"/>
      <c r="FK41" s="760"/>
      <c r="FL41" s="760"/>
      <c r="FM41" s="760"/>
      <c r="FN41" s="760"/>
      <c r="FO41" s="760"/>
      <c r="FP41" s="760"/>
      <c r="FQ41" s="760"/>
      <c r="FR41" s="760"/>
      <c r="FS41" s="760"/>
      <c r="FT41" s="760"/>
      <c r="FU41" s="760"/>
      <c r="FV41" s="760"/>
      <c r="FW41" s="760"/>
      <c r="FX41" s="760"/>
      <c r="FY41" s="760"/>
      <c r="FZ41" s="760"/>
      <c r="GA41" s="760"/>
      <c r="GB41" s="760"/>
      <c r="GC41" s="760"/>
      <c r="GD41" s="760"/>
      <c r="GE41" s="760"/>
      <c r="GF41" s="760"/>
      <c r="GG41" s="760"/>
      <c r="GH41" s="760"/>
      <c r="GI41" s="760"/>
      <c r="GJ41" s="760"/>
      <c r="GK41" s="760"/>
      <c r="GL41" s="760"/>
      <c r="GM41" s="760"/>
      <c r="GN41" s="760"/>
      <c r="GO41" s="760"/>
      <c r="GP41" s="760"/>
      <c r="GQ41" s="760"/>
      <c r="GR41" s="760"/>
      <c r="GS41" s="194"/>
      <c r="GT41" s="194"/>
      <c r="GU41" s="194"/>
      <c r="GV41" s="194"/>
      <c r="GW41" s="194"/>
      <c r="GX41" s="194"/>
      <c r="GY41" s="194"/>
      <c r="GZ41" s="194"/>
      <c r="HA41" s="194"/>
      <c r="HB41" s="194"/>
      <c r="HC41" s="194"/>
      <c r="HD41" s="194"/>
      <c r="HE41" s="194"/>
      <c r="HF41" s="194"/>
      <c r="HG41" s="194"/>
      <c r="HH41" s="194"/>
      <c r="HI41" s="194"/>
      <c r="HJ41" s="194"/>
      <c r="HK41" s="194"/>
      <c r="HL41" s="194"/>
      <c r="HM41" s="194"/>
      <c r="HN41" s="194"/>
      <c r="HO41" s="194"/>
      <c r="HP41" s="194"/>
      <c r="HQ41" s="194"/>
      <c r="HR41" s="194"/>
      <c r="HS41" s="194"/>
      <c r="HT41" s="194"/>
      <c r="HU41" s="194"/>
      <c r="HV41" s="194"/>
      <c r="HW41" s="194"/>
      <c r="HX41" s="194"/>
      <c r="HY41" s="194"/>
      <c r="HZ41" s="194"/>
      <c r="IA41" s="194"/>
      <c r="IB41" s="194"/>
      <c r="IC41" s="194"/>
      <c r="ID41" s="194"/>
      <c r="IE41" s="194"/>
      <c r="IF41" s="194"/>
      <c r="IG41" s="194"/>
      <c r="IH41" s="194"/>
      <c r="II41" s="194"/>
      <c r="IJ41" s="194"/>
      <c r="IK41" s="194"/>
      <c r="IL41" s="194"/>
      <c r="IM41" s="194"/>
      <c r="IN41" s="194"/>
      <c r="IO41" s="194"/>
      <c r="IP41" s="194"/>
      <c r="IQ41" s="194"/>
      <c r="IR41" s="194"/>
      <c r="IS41" s="194"/>
      <c r="IT41" s="194"/>
      <c r="IU41" s="52"/>
      <c r="IV41" s="52"/>
    </row>
    <row r="42" spans="1:256" ht="17.25">
      <c r="A42" s="850" t="s">
        <v>129</v>
      </c>
      <c r="B42" s="762" t="s">
        <v>130</v>
      </c>
      <c r="C42" s="763"/>
      <c r="D42" s="763"/>
      <c r="E42" s="763"/>
      <c r="F42" s="764"/>
      <c r="G42" s="767">
        <f t="shared" si="0"/>
        <v>235</v>
      </c>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t="s">
        <v>305</v>
      </c>
      <c r="AT42" s="761"/>
      <c r="AU42" s="761"/>
      <c r="AV42" s="761"/>
      <c r="AW42" s="761"/>
      <c r="AX42" s="761"/>
      <c r="AY42" s="761"/>
      <c r="AZ42" s="761"/>
      <c r="BA42" s="761"/>
      <c r="BB42" s="761"/>
      <c r="BC42" s="761"/>
      <c r="BD42" s="761"/>
      <c r="BE42" s="761"/>
      <c r="BF42" s="761"/>
      <c r="BG42" s="761"/>
      <c r="BH42" s="761"/>
      <c r="BI42" s="761"/>
      <c r="BJ42" s="761"/>
      <c r="BK42" s="761"/>
      <c r="BL42" s="761"/>
      <c r="BM42" s="761"/>
      <c r="BN42" s="761"/>
      <c r="BO42" s="761"/>
      <c r="BP42" s="761"/>
      <c r="BQ42" s="761"/>
      <c r="BR42" s="761"/>
      <c r="BS42" s="761"/>
      <c r="BT42" s="761"/>
      <c r="BU42" s="761"/>
      <c r="BV42" s="761"/>
      <c r="BW42" s="761"/>
      <c r="BX42" s="761"/>
      <c r="BY42" s="761"/>
      <c r="BZ42" s="761"/>
      <c r="CA42" s="761"/>
      <c r="CB42" s="761"/>
      <c r="CC42" s="761"/>
      <c r="CD42" s="761"/>
      <c r="CE42" s="761"/>
      <c r="CF42" s="760" t="s">
        <v>305</v>
      </c>
      <c r="CG42" s="760"/>
      <c r="CH42" s="760"/>
      <c r="CI42" s="760"/>
      <c r="CJ42" s="760"/>
      <c r="CK42" s="760"/>
      <c r="CL42" s="760"/>
      <c r="CM42" s="760"/>
      <c r="CN42" s="760"/>
      <c r="CO42" s="760"/>
      <c r="CP42" s="760"/>
      <c r="CQ42" s="760"/>
      <c r="CR42" s="760"/>
      <c r="CS42" s="760"/>
      <c r="CT42" s="760"/>
      <c r="CU42" s="760"/>
      <c r="CV42" s="760"/>
      <c r="CW42" s="760"/>
      <c r="CX42" s="760"/>
      <c r="CY42" s="760"/>
      <c r="CZ42" s="760"/>
      <c r="DA42" s="760"/>
      <c r="DB42" s="760"/>
      <c r="DC42" s="760"/>
      <c r="DD42" s="760"/>
      <c r="DE42" s="760"/>
      <c r="DF42" s="760"/>
      <c r="DG42" s="760"/>
      <c r="DH42" s="760"/>
      <c r="DI42" s="760"/>
      <c r="DJ42" s="760"/>
      <c r="DK42" s="760"/>
      <c r="DL42" s="760"/>
      <c r="DM42" s="760"/>
      <c r="DN42" s="760"/>
      <c r="DO42" s="760"/>
      <c r="DP42" s="760"/>
      <c r="DQ42" s="760"/>
      <c r="DR42" s="760"/>
      <c r="DS42" s="847">
        <v>235</v>
      </c>
      <c r="DT42" s="847"/>
      <c r="DU42" s="847"/>
      <c r="DV42" s="847"/>
      <c r="DW42" s="847"/>
      <c r="DX42" s="847"/>
      <c r="DY42" s="847"/>
      <c r="DZ42" s="847"/>
      <c r="EA42" s="847"/>
      <c r="EB42" s="847"/>
      <c r="EC42" s="847"/>
      <c r="ED42" s="847"/>
      <c r="EE42" s="847"/>
      <c r="EF42" s="847"/>
      <c r="EG42" s="847"/>
      <c r="EH42" s="847"/>
      <c r="EI42" s="847"/>
      <c r="EJ42" s="847"/>
      <c r="EK42" s="847"/>
      <c r="EL42" s="847"/>
      <c r="EM42" s="847"/>
      <c r="EN42" s="847"/>
      <c r="EO42" s="847"/>
      <c r="EP42" s="847"/>
      <c r="EQ42" s="847"/>
      <c r="ER42" s="847"/>
      <c r="ES42" s="847"/>
      <c r="ET42" s="847"/>
      <c r="EU42" s="847"/>
      <c r="EV42" s="847"/>
      <c r="EW42" s="847"/>
      <c r="EX42" s="847"/>
      <c r="EY42" s="847"/>
      <c r="EZ42" s="847"/>
      <c r="FA42" s="847"/>
      <c r="FB42" s="847"/>
      <c r="FC42" s="847"/>
      <c r="FD42" s="847"/>
      <c r="FE42" s="847"/>
      <c r="FF42" s="760">
        <f>DS42/244</f>
        <v>0.9631147540983607</v>
      </c>
      <c r="FG42" s="760"/>
      <c r="FH42" s="760"/>
      <c r="FI42" s="760"/>
      <c r="FJ42" s="760"/>
      <c r="FK42" s="760"/>
      <c r="FL42" s="760"/>
      <c r="FM42" s="760"/>
      <c r="FN42" s="760"/>
      <c r="FO42" s="760"/>
      <c r="FP42" s="760"/>
      <c r="FQ42" s="760"/>
      <c r="FR42" s="760"/>
      <c r="FS42" s="760"/>
      <c r="FT42" s="760"/>
      <c r="FU42" s="760"/>
      <c r="FV42" s="760"/>
      <c r="FW42" s="760"/>
      <c r="FX42" s="760"/>
      <c r="FY42" s="760"/>
      <c r="FZ42" s="760"/>
      <c r="GA42" s="760"/>
      <c r="GB42" s="760"/>
      <c r="GC42" s="760"/>
      <c r="GD42" s="760"/>
      <c r="GE42" s="760"/>
      <c r="GF42" s="760"/>
      <c r="GG42" s="760"/>
      <c r="GH42" s="760"/>
      <c r="GI42" s="760"/>
      <c r="GJ42" s="760"/>
      <c r="GK42" s="760"/>
      <c r="GL42" s="760"/>
      <c r="GM42" s="760"/>
      <c r="GN42" s="760"/>
      <c r="GO42" s="760"/>
      <c r="GP42" s="760"/>
      <c r="GQ42" s="760"/>
      <c r="GR42" s="760"/>
      <c r="GS42" s="194"/>
      <c r="GT42" s="194"/>
      <c r="GU42" s="194"/>
      <c r="GV42" s="194"/>
      <c r="GW42" s="194"/>
      <c r="GX42" s="194"/>
      <c r="GY42" s="194"/>
      <c r="GZ42" s="194"/>
      <c r="HA42" s="194"/>
      <c r="HB42" s="194"/>
      <c r="HC42" s="194"/>
      <c r="HD42" s="194"/>
      <c r="HE42" s="194"/>
      <c r="HF42" s="194"/>
      <c r="HG42" s="194"/>
      <c r="HH42" s="194"/>
      <c r="HI42" s="194"/>
      <c r="HJ42" s="194"/>
      <c r="HK42" s="194"/>
      <c r="HL42" s="194"/>
      <c r="HM42" s="194"/>
      <c r="HN42" s="194"/>
      <c r="HO42" s="194"/>
      <c r="HP42" s="194"/>
      <c r="HQ42" s="194"/>
      <c r="HR42" s="194"/>
      <c r="HS42" s="194"/>
      <c r="HT42" s="194"/>
      <c r="HU42" s="194"/>
      <c r="HV42" s="194"/>
      <c r="HW42" s="194"/>
      <c r="HX42" s="194"/>
      <c r="HY42" s="194"/>
      <c r="HZ42" s="194"/>
      <c r="IA42" s="194"/>
      <c r="IB42" s="194"/>
      <c r="IC42" s="194"/>
      <c r="ID42" s="194"/>
      <c r="IE42" s="194"/>
      <c r="IF42" s="194"/>
      <c r="IG42" s="194"/>
      <c r="IH42" s="194"/>
      <c r="II42" s="194"/>
      <c r="IJ42" s="194"/>
      <c r="IK42" s="194"/>
      <c r="IL42" s="194"/>
      <c r="IM42" s="194"/>
      <c r="IN42" s="194"/>
      <c r="IO42" s="194"/>
      <c r="IP42" s="194"/>
      <c r="IQ42" s="194"/>
      <c r="IR42" s="194"/>
      <c r="IS42" s="194"/>
      <c r="IT42" s="194"/>
      <c r="IU42" s="52"/>
      <c r="IV42" s="52"/>
    </row>
    <row r="43" spans="1:256" ht="17.25" customHeight="1">
      <c r="A43" s="850"/>
      <c r="B43" s="762" t="s">
        <v>131</v>
      </c>
      <c r="C43" s="765"/>
      <c r="D43" s="765"/>
      <c r="E43" s="765"/>
      <c r="F43" s="766"/>
      <c r="G43" s="767">
        <f t="shared" si="0"/>
        <v>440</v>
      </c>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v>416</v>
      </c>
      <c r="AT43" s="761"/>
      <c r="AU43" s="761"/>
      <c r="AV43" s="761"/>
      <c r="AW43" s="761"/>
      <c r="AX43" s="761"/>
      <c r="AY43" s="761"/>
      <c r="AZ43" s="761"/>
      <c r="BA43" s="761"/>
      <c r="BB43" s="761"/>
      <c r="BC43" s="761"/>
      <c r="BD43" s="761"/>
      <c r="BE43" s="761"/>
      <c r="BF43" s="761"/>
      <c r="BG43" s="761"/>
      <c r="BH43" s="761"/>
      <c r="BI43" s="761"/>
      <c r="BJ43" s="761"/>
      <c r="BK43" s="761"/>
      <c r="BL43" s="761"/>
      <c r="BM43" s="761"/>
      <c r="BN43" s="761"/>
      <c r="BO43" s="761"/>
      <c r="BP43" s="761"/>
      <c r="BQ43" s="761"/>
      <c r="BR43" s="761"/>
      <c r="BS43" s="761"/>
      <c r="BT43" s="761"/>
      <c r="BU43" s="761"/>
      <c r="BV43" s="761"/>
      <c r="BW43" s="761"/>
      <c r="BX43" s="761"/>
      <c r="BY43" s="761"/>
      <c r="BZ43" s="761"/>
      <c r="CA43" s="761"/>
      <c r="CB43" s="761"/>
      <c r="CC43" s="761"/>
      <c r="CD43" s="761"/>
      <c r="CE43" s="761"/>
      <c r="CF43" s="760">
        <f>AS43/366</f>
        <v>1.1366120218579234</v>
      </c>
      <c r="CG43" s="760"/>
      <c r="CH43" s="760"/>
      <c r="CI43" s="760"/>
      <c r="CJ43" s="760"/>
      <c r="CK43" s="760"/>
      <c r="CL43" s="760"/>
      <c r="CM43" s="760"/>
      <c r="CN43" s="760"/>
      <c r="CO43" s="760"/>
      <c r="CP43" s="760"/>
      <c r="CQ43" s="760"/>
      <c r="CR43" s="760"/>
      <c r="CS43" s="760"/>
      <c r="CT43" s="760"/>
      <c r="CU43" s="760"/>
      <c r="CV43" s="760"/>
      <c r="CW43" s="760"/>
      <c r="CX43" s="760"/>
      <c r="CY43" s="760"/>
      <c r="CZ43" s="760"/>
      <c r="DA43" s="760"/>
      <c r="DB43" s="760"/>
      <c r="DC43" s="760"/>
      <c r="DD43" s="760"/>
      <c r="DE43" s="760"/>
      <c r="DF43" s="760"/>
      <c r="DG43" s="760"/>
      <c r="DH43" s="760"/>
      <c r="DI43" s="760"/>
      <c r="DJ43" s="760"/>
      <c r="DK43" s="760"/>
      <c r="DL43" s="760"/>
      <c r="DM43" s="760"/>
      <c r="DN43" s="760"/>
      <c r="DO43" s="760"/>
      <c r="DP43" s="760"/>
      <c r="DQ43" s="760"/>
      <c r="DR43" s="760"/>
      <c r="DS43" s="761">
        <v>24</v>
      </c>
      <c r="DT43" s="761"/>
      <c r="DU43" s="761"/>
      <c r="DV43" s="761"/>
      <c r="DW43" s="761"/>
      <c r="DX43" s="761"/>
      <c r="DY43" s="761"/>
      <c r="DZ43" s="761"/>
      <c r="EA43" s="761"/>
      <c r="EB43" s="761"/>
      <c r="EC43" s="761"/>
      <c r="ED43" s="761"/>
      <c r="EE43" s="761"/>
      <c r="EF43" s="761"/>
      <c r="EG43" s="761"/>
      <c r="EH43" s="761"/>
      <c r="EI43" s="761"/>
      <c r="EJ43" s="761"/>
      <c r="EK43" s="761"/>
      <c r="EL43" s="761"/>
      <c r="EM43" s="761"/>
      <c r="EN43" s="761"/>
      <c r="EO43" s="761"/>
      <c r="EP43" s="761"/>
      <c r="EQ43" s="761"/>
      <c r="ER43" s="761"/>
      <c r="ES43" s="761"/>
      <c r="ET43" s="761"/>
      <c r="EU43" s="761"/>
      <c r="EV43" s="761"/>
      <c r="EW43" s="761"/>
      <c r="EX43" s="761"/>
      <c r="EY43" s="761"/>
      <c r="EZ43" s="761"/>
      <c r="FA43" s="761"/>
      <c r="FB43" s="761"/>
      <c r="FC43" s="761"/>
      <c r="FD43" s="761"/>
      <c r="FE43" s="761"/>
      <c r="FF43" s="760">
        <f>DS43/244</f>
        <v>0.09836065573770492</v>
      </c>
      <c r="FG43" s="760"/>
      <c r="FH43" s="760"/>
      <c r="FI43" s="760"/>
      <c r="FJ43" s="760"/>
      <c r="FK43" s="760"/>
      <c r="FL43" s="760"/>
      <c r="FM43" s="760"/>
      <c r="FN43" s="760"/>
      <c r="FO43" s="760"/>
      <c r="FP43" s="760"/>
      <c r="FQ43" s="760"/>
      <c r="FR43" s="760"/>
      <c r="FS43" s="760"/>
      <c r="FT43" s="760"/>
      <c r="FU43" s="760"/>
      <c r="FV43" s="760"/>
      <c r="FW43" s="760"/>
      <c r="FX43" s="760"/>
      <c r="FY43" s="760"/>
      <c r="FZ43" s="760"/>
      <c r="GA43" s="760"/>
      <c r="GB43" s="760"/>
      <c r="GC43" s="760"/>
      <c r="GD43" s="760"/>
      <c r="GE43" s="760"/>
      <c r="GF43" s="760"/>
      <c r="GG43" s="760"/>
      <c r="GH43" s="760"/>
      <c r="GI43" s="760"/>
      <c r="GJ43" s="760"/>
      <c r="GK43" s="760"/>
      <c r="GL43" s="760"/>
      <c r="GM43" s="760"/>
      <c r="GN43" s="760"/>
      <c r="GO43" s="760"/>
      <c r="GP43" s="760"/>
      <c r="GQ43" s="760"/>
      <c r="GR43" s="760"/>
      <c r="GS43" s="194"/>
      <c r="GT43" s="194"/>
      <c r="GU43" s="194"/>
      <c r="GV43" s="194"/>
      <c r="GW43" s="194"/>
      <c r="GX43" s="194"/>
      <c r="GY43" s="194"/>
      <c r="GZ43" s="194"/>
      <c r="HA43" s="194"/>
      <c r="HB43" s="194"/>
      <c r="HC43" s="194"/>
      <c r="HD43" s="194"/>
      <c r="HE43" s="194"/>
      <c r="HF43" s="194"/>
      <c r="HG43" s="194"/>
      <c r="HH43" s="194"/>
      <c r="HI43" s="194"/>
      <c r="HJ43" s="194"/>
      <c r="HK43" s="194"/>
      <c r="HL43" s="194"/>
      <c r="HM43" s="194"/>
      <c r="HN43" s="194"/>
      <c r="HO43" s="194"/>
      <c r="HP43" s="194"/>
      <c r="HQ43" s="194"/>
      <c r="HR43" s="194"/>
      <c r="HS43" s="194"/>
      <c r="HT43" s="194"/>
      <c r="HU43" s="194"/>
      <c r="HV43" s="194"/>
      <c r="HW43" s="194"/>
      <c r="HX43" s="194"/>
      <c r="HY43" s="194"/>
      <c r="HZ43" s="194"/>
      <c r="IA43" s="194"/>
      <c r="IB43" s="194"/>
      <c r="IC43" s="194"/>
      <c r="ID43" s="194"/>
      <c r="IE43" s="194"/>
      <c r="IF43" s="194"/>
      <c r="IG43" s="194"/>
      <c r="IH43" s="194"/>
      <c r="II43" s="194"/>
      <c r="IJ43" s="194"/>
      <c r="IK43" s="194"/>
      <c r="IL43" s="194"/>
      <c r="IM43" s="194"/>
      <c r="IN43" s="194"/>
      <c r="IO43" s="194"/>
      <c r="IP43" s="194"/>
      <c r="IQ43" s="194"/>
      <c r="IR43" s="194"/>
      <c r="IS43" s="194"/>
      <c r="IT43" s="194"/>
      <c r="IU43" s="52"/>
      <c r="IV43" s="52"/>
    </row>
    <row r="44" spans="1:256" ht="17.25">
      <c r="A44" s="850"/>
      <c r="B44" s="762" t="s">
        <v>132</v>
      </c>
      <c r="C44" s="765"/>
      <c r="D44" s="765"/>
      <c r="E44" s="765"/>
      <c r="F44" s="766"/>
      <c r="G44" s="767">
        <f t="shared" si="0"/>
        <v>7986</v>
      </c>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v>1977</v>
      </c>
      <c r="AT44" s="761"/>
      <c r="AU44" s="761"/>
      <c r="AV44" s="761"/>
      <c r="AW44" s="761"/>
      <c r="AX44" s="761"/>
      <c r="AY44" s="761"/>
      <c r="AZ44" s="761"/>
      <c r="BA44" s="761"/>
      <c r="BB44" s="761"/>
      <c r="BC44" s="761"/>
      <c r="BD44" s="761"/>
      <c r="BE44" s="761"/>
      <c r="BF44" s="761"/>
      <c r="BG44" s="761"/>
      <c r="BH44" s="761"/>
      <c r="BI44" s="761"/>
      <c r="BJ44" s="761"/>
      <c r="BK44" s="761"/>
      <c r="BL44" s="761"/>
      <c r="BM44" s="761"/>
      <c r="BN44" s="761"/>
      <c r="BO44" s="761"/>
      <c r="BP44" s="761"/>
      <c r="BQ44" s="761"/>
      <c r="BR44" s="761"/>
      <c r="BS44" s="761"/>
      <c r="BT44" s="761"/>
      <c r="BU44" s="761"/>
      <c r="BV44" s="761"/>
      <c r="BW44" s="761"/>
      <c r="BX44" s="761"/>
      <c r="BY44" s="761"/>
      <c r="BZ44" s="761"/>
      <c r="CA44" s="761"/>
      <c r="CB44" s="761"/>
      <c r="CC44" s="761"/>
      <c r="CD44" s="761"/>
      <c r="CE44" s="761"/>
      <c r="CF44" s="760">
        <f>AS44/366</f>
        <v>5.401639344262295</v>
      </c>
      <c r="CG44" s="760"/>
      <c r="CH44" s="760"/>
      <c r="CI44" s="760"/>
      <c r="CJ44" s="760"/>
      <c r="CK44" s="760"/>
      <c r="CL44" s="760"/>
      <c r="CM44" s="760"/>
      <c r="CN44" s="760"/>
      <c r="CO44" s="760"/>
      <c r="CP44" s="760"/>
      <c r="CQ44" s="760"/>
      <c r="CR44" s="760"/>
      <c r="CS44" s="760"/>
      <c r="CT44" s="760"/>
      <c r="CU44" s="760"/>
      <c r="CV44" s="760"/>
      <c r="CW44" s="760"/>
      <c r="CX44" s="760"/>
      <c r="CY44" s="760"/>
      <c r="CZ44" s="760"/>
      <c r="DA44" s="760"/>
      <c r="DB44" s="760"/>
      <c r="DC44" s="760"/>
      <c r="DD44" s="760"/>
      <c r="DE44" s="760"/>
      <c r="DF44" s="760"/>
      <c r="DG44" s="760"/>
      <c r="DH44" s="760"/>
      <c r="DI44" s="760"/>
      <c r="DJ44" s="760"/>
      <c r="DK44" s="760"/>
      <c r="DL44" s="760"/>
      <c r="DM44" s="760"/>
      <c r="DN44" s="760"/>
      <c r="DO44" s="760"/>
      <c r="DP44" s="760"/>
      <c r="DQ44" s="760"/>
      <c r="DR44" s="760"/>
      <c r="DS44" s="761">
        <v>6009</v>
      </c>
      <c r="DT44" s="761"/>
      <c r="DU44" s="761"/>
      <c r="DV44" s="761"/>
      <c r="DW44" s="761"/>
      <c r="DX44" s="761"/>
      <c r="DY44" s="761"/>
      <c r="DZ44" s="761"/>
      <c r="EA44" s="761"/>
      <c r="EB44" s="761"/>
      <c r="EC44" s="761"/>
      <c r="ED44" s="761"/>
      <c r="EE44" s="761"/>
      <c r="EF44" s="761"/>
      <c r="EG44" s="761"/>
      <c r="EH44" s="761"/>
      <c r="EI44" s="761"/>
      <c r="EJ44" s="761"/>
      <c r="EK44" s="761"/>
      <c r="EL44" s="761"/>
      <c r="EM44" s="761"/>
      <c r="EN44" s="761"/>
      <c r="EO44" s="761"/>
      <c r="EP44" s="761"/>
      <c r="EQ44" s="761"/>
      <c r="ER44" s="761"/>
      <c r="ES44" s="761"/>
      <c r="ET44" s="761"/>
      <c r="EU44" s="761"/>
      <c r="EV44" s="761"/>
      <c r="EW44" s="761"/>
      <c r="EX44" s="761"/>
      <c r="EY44" s="761"/>
      <c r="EZ44" s="761"/>
      <c r="FA44" s="761"/>
      <c r="FB44" s="761"/>
      <c r="FC44" s="761"/>
      <c r="FD44" s="761"/>
      <c r="FE44" s="761"/>
      <c r="FF44" s="760">
        <f>DS44/244</f>
        <v>24.62704918032787</v>
      </c>
      <c r="FG44" s="760"/>
      <c r="FH44" s="760"/>
      <c r="FI44" s="760"/>
      <c r="FJ44" s="760"/>
      <c r="FK44" s="760"/>
      <c r="FL44" s="760"/>
      <c r="FM44" s="760"/>
      <c r="FN44" s="760"/>
      <c r="FO44" s="760"/>
      <c r="FP44" s="760"/>
      <c r="FQ44" s="760"/>
      <c r="FR44" s="760"/>
      <c r="FS44" s="760"/>
      <c r="FT44" s="760"/>
      <c r="FU44" s="760"/>
      <c r="FV44" s="760"/>
      <c r="FW44" s="760"/>
      <c r="FX44" s="760"/>
      <c r="FY44" s="760"/>
      <c r="FZ44" s="760"/>
      <c r="GA44" s="760"/>
      <c r="GB44" s="760"/>
      <c r="GC44" s="760"/>
      <c r="GD44" s="760"/>
      <c r="GE44" s="760"/>
      <c r="GF44" s="760"/>
      <c r="GG44" s="760"/>
      <c r="GH44" s="760"/>
      <c r="GI44" s="760"/>
      <c r="GJ44" s="760"/>
      <c r="GK44" s="760"/>
      <c r="GL44" s="760"/>
      <c r="GM44" s="760"/>
      <c r="GN44" s="760"/>
      <c r="GO44" s="760"/>
      <c r="GP44" s="760"/>
      <c r="GQ44" s="760"/>
      <c r="GR44" s="760"/>
      <c r="GS44" s="194"/>
      <c r="GT44" s="194"/>
      <c r="GU44" s="194"/>
      <c r="GV44" s="194"/>
      <c r="GW44" s="194"/>
      <c r="GX44" s="194"/>
      <c r="GY44" s="194"/>
      <c r="GZ44" s="194"/>
      <c r="HA44" s="194"/>
      <c r="HB44" s="194"/>
      <c r="HC44" s="194"/>
      <c r="HD44" s="194"/>
      <c r="HE44" s="194"/>
      <c r="HF44" s="194"/>
      <c r="HG44" s="194"/>
      <c r="HH44" s="194"/>
      <c r="HI44" s="194"/>
      <c r="HJ44" s="194"/>
      <c r="HK44" s="194"/>
      <c r="HL44" s="194"/>
      <c r="HM44" s="194"/>
      <c r="HN44" s="194"/>
      <c r="HO44" s="194"/>
      <c r="HP44" s="194"/>
      <c r="HQ44" s="194"/>
      <c r="HR44" s="194"/>
      <c r="HS44" s="194"/>
      <c r="HT44" s="194"/>
      <c r="HU44" s="194"/>
      <c r="HV44" s="194"/>
      <c r="HW44" s="194"/>
      <c r="HX44" s="194"/>
      <c r="HY44" s="194"/>
      <c r="HZ44" s="194"/>
      <c r="IA44" s="194"/>
      <c r="IB44" s="194"/>
      <c r="IC44" s="194"/>
      <c r="ID44" s="194"/>
      <c r="IE44" s="194"/>
      <c r="IF44" s="194"/>
      <c r="IG44" s="194"/>
      <c r="IH44" s="194"/>
      <c r="II44" s="194"/>
      <c r="IJ44" s="194"/>
      <c r="IK44" s="194"/>
      <c r="IL44" s="194"/>
      <c r="IM44" s="194"/>
      <c r="IN44" s="194"/>
      <c r="IO44" s="194"/>
      <c r="IP44" s="194"/>
      <c r="IQ44" s="194"/>
      <c r="IR44" s="194"/>
      <c r="IS44" s="194"/>
      <c r="IT44" s="194"/>
      <c r="IU44" s="52"/>
      <c r="IV44" s="52"/>
    </row>
    <row r="45" spans="1:256" ht="17.25">
      <c r="A45" s="850"/>
      <c r="B45" s="762" t="s">
        <v>133</v>
      </c>
      <c r="C45" s="763"/>
      <c r="D45" s="763"/>
      <c r="E45" s="763"/>
      <c r="F45" s="764"/>
      <c r="G45" s="767">
        <f t="shared" si="0"/>
        <v>3737</v>
      </c>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v>931</v>
      </c>
      <c r="AT45" s="761"/>
      <c r="AU45" s="761"/>
      <c r="AV45" s="761"/>
      <c r="AW45" s="761"/>
      <c r="AX45" s="761"/>
      <c r="AY45" s="761"/>
      <c r="AZ45" s="761"/>
      <c r="BA45" s="761"/>
      <c r="BB45" s="761"/>
      <c r="BC45" s="761"/>
      <c r="BD45" s="761"/>
      <c r="BE45" s="761"/>
      <c r="BF45" s="761"/>
      <c r="BG45" s="761"/>
      <c r="BH45" s="761"/>
      <c r="BI45" s="761"/>
      <c r="BJ45" s="761"/>
      <c r="BK45" s="761"/>
      <c r="BL45" s="761"/>
      <c r="BM45" s="761"/>
      <c r="BN45" s="761"/>
      <c r="BO45" s="761"/>
      <c r="BP45" s="761"/>
      <c r="BQ45" s="761"/>
      <c r="BR45" s="761"/>
      <c r="BS45" s="761"/>
      <c r="BT45" s="761"/>
      <c r="BU45" s="761"/>
      <c r="BV45" s="761"/>
      <c r="BW45" s="761"/>
      <c r="BX45" s="761"/>
      <c r="BY45" s="761"/>
      <c r="BZ45" s="761"/>
      <c r="CA45" s="761"/>
      <c r="CB45" s="761"/>
      <c r="CC45" s="761"/>
      <c r="CD45" s="761"/>
      <c r="CE45" s="761"/>
      <c r="CF45" s="760">
        <f>AS45/366</f>
        <v>2.5437158469945356</v>
      </c>
      <c r="CG45" s="760"/>
      <c r="CH45" s="760"/>
      <c r="CI45" s="760"/>
      <c r="CJ45" s="760"/>
      <c r="CK45" s="760"/>
      <c r="CL45" s="760"/>
      <c r="CM45" s="760"/>
      <c r="CN45" s="760"/>
      <c r="CO45" s="760"/>
      <c r="CP45" s="760"/>
      <c r="CQ45" s="760"/>
      <c r="CR45" s="760"/>
      <c r="CS45" s="760"/>
      <c r="CT45" s="760"/>
      <c r="CU45" s="760"/>
      <c r="CV45" s="760"/>
      <c r="CW45" s="760"/>
      <c r="CX45" s="760"/>
      <c r="CY45" s="760"/>
      <c r="CZ45" s="760"/>
      <c r="DA45" s="760"/>
      <c r="DB45" s="760"/>
      <c r="DC45" s="760"/>
      <c r="DD45" s="760"/>
      <c r="DE45" s="760"/>
      <c r="DF45" s="760"/>
      <c r="DG45" s="760"/>
      <c r="DH45" s="760"/>
      <c r="DI45" s="760"/>
      <c r="DJ45" s="760"/>
      <c r="DK45" s="760"/>
      <c r="DL45" s="760"/>
      <c r="DM45" s="760"/>
      <c r="DN45" s="760"/>
      <c r="DO45" s="760"/>
      <c r="DP45" s="760"/>
      <c r="DQ45" s="760"/>
      <c r="DR45" s="760"/>
      <c r="DS45" s="761">
        <v>2806</v>
      </c>
      <c r="DT45" s="761"/>
      <c r="DU45" s="761"/>
      <c r="DV45" s="761"/>
      <c r="DW45" s="761"/>
      <c r="DX45" s="761"/>
      <c r="DY45" s="761"/>
      <c r="DZ45" s="761"/>
      <c r="EA45" s="761"/>
      <c r="EB45" s="761"/>
      <c r="EC45" s="761"/>
      <c r="ED45" s="761"/>
      <c r="EE45" s="761"/>
      <c r="EF45" s="761"/>
      <c r="EG45" s="761"/>
      <c r="EH45" s="761"/>
      <c r="EI45" s="761"/>
      <c r="EJ45" s="761"/>
      <c r="EK45" s="761"/>
      <c r="EL45" s="761"/>
      <c r="EM45" s="761"/>
      <c r="EN45" s="761"/>
      <c r="EO45" s="761"/>
      <c r="EP45" s="761"/>
      <c r="EQ45" s="761"/>
      <c r="ER45" s="761"/>
      <c r="ES45" s="761"/>
      <c r="ET45" s="761"/>
      <c r="EU45" s="761"/>
      <c r="EV45" s="761"/>
      <c r="EW45" s="761"/>
      <c r="EX45" s="761"/>
      <c r="EY45" s="761"/>
      <c r="EZ45" s="761"/>
      <c r="FA45" s="761"/>
      <c r="FB45" s="761"/>
      <c r="FC45" s="761"/>
      <c r="FD45" s="761"/>
      <c r="FE45" s="761"/>
      <c r="FF45" s="760">
        <f>DS45/244</f>
        <v>11.5</v>
      </c>
      <c r="FG45" s="760"/>
      <c r="FH45" s="760"/>
      <c r="FI45" s="760"/>
      <c r="FJ45" s="760"/>
      <c r="FK45" s="760"/>
      <c r="FL45" s="760"/>
      <c r="FM45" s="760"/>
      <c r="FN45" s="760"/>
      <c r="FO45" s="760"/>
      <c r="FP45" s="760"/>
      <c r="FQ45" s="760"/>
      <c r="FR45" s="760"/>
      <c r="FS45" s="760"/>
      <c r="FT45" s="760"/>
      <c r="FU45" s="760"/>
      <c r="FV45" s="760"/>
      <c r="FW45" s="760"/>
      <c r="FX45" s="760"/>
      <c r="FY45" s="760"/>
      <c r="FZ45" s="760"/>
      <c r="GA45" s="760"/>
      <c r="GB45" s="760"/>
      <c r="GC45" s="760"/>
      <c r="GD45" s="760"/>
      <c r="GE45" s="760"/>
      <c r="GF45" s="760"/>
      <c r="GG45" s="760"/>
      <c r="GH45" s="760"/>
      <c r="GI45" s="760"/>
      <c r="GJ45" s="760"/>
      <c r="GK45" s="760"/>
      <c r="GL45" s="760"/>
      <c r="GM45" s="760"/>
      <c r="GN45" s="760"/>
      <c r="GO45" s="760"/>
      <c r="GP45" s="760"/>
      <c r="GQ45" s="760"/>
      <c r="GR45" s="760"/>
      <c r="GS45" s="194"/>
      <c r="GT45" s="194"/>
      <c r="GU45" s="194"/>
      <c r="GV45" s="194"/>
      <c r="GW45" s="194"/>
      <c r="GX45" s="194"/>
      <c r="GY45" s="194"/>
      <c r="GZ45" s="194"/>
      <c r="HA45" s="194"/>
      <c r="HB45" s="194"/>
      <c r="HC45" s="194"/>
      <c r="HD45" s="194"/>
      <c r="HE45" s="194"/>
      <c r="HF45" s="194"/>
      <c r="HG45" s="194"/>
      <c r="HH45" s="194"/>
      <c r="HI45" s="194"/>
      <c r="HJ45" s="194"/>
      <c r="HK45" s="194"/>
      <c r="HL45" s="194"/>
      <c r="HM45" s="194"/>
      <c r="HN45" s="194"/>
      <c r="HO45" s="194"/>
      <c r="HP45" s="194"/>
      <c r="HQ45" s="194"/>
      <c r="HR45" s="194"/>
      <c r="HS45" s="194"/>
      <c r="HT45" s="194"/>
      <c r="HU45" s="194"/>
      <c r="HV45" s="194"/>
      <c r="HW45" s="194"/>
      <c r="HX45" s="194"/>
      <c r="HY45" s="194"/>
      <c r="HZ45" s="194"/>
      <c r="IA45" s="194"/>
      <c r="IB45" s="194"/>
      <c r="IC45" s="194"/>
      <c r="ID45" s="194"/>
      <c r="IE45" s="194"/>
      <c r="IF45" s="194"/>
      <c r="IG45" s="194"/>
      <c r="IH45" s="194"/>
      <c r="II45" s="194"/>
      <c r="IJ45" s="194"/>
      <c r="IK45" s="194"/>
      <c r="IL45" s="194"/>
      <c r="IM45" s="194"/>
      <c r="IN45" s="194"/>
      <c r="IO45" s="194"/>
      <c r="IP45" s="194"/>
      <c r="IQ45" s="194"/>
      <c r="IR45" s="194"/>
      <c r="IS45" s="194"/>
      <c r="IT45" s="194"/>
      <c r="IU45" s="52"/>
      <c r="IV45" s="52"/>
    </row>
    <row r="46" spans="1:256" ht="17.25">
      <c r="A46" s="851"/>
      <c r="B46" s="777" t="s">
        <v>134</v>
      </c>
      <c r="C46" s="778"/>
      <c r="D46" s="778"/>
      <c r="E46" s="778"/>
      <c r="F46" s="779"/>
      <c r="G46" s="773">
        <f t="shared" si="0"/>
        <v>391</v>
      </c>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2"/>
      <c r="AM46" s="772"/>
      <c r="AN46" s="772"/>
      <c r="AO46" s="772"/>
      <c r="AP46" s="772"/>
      <c r="AQ46" s="772"/>
      <c r="AR46" s="772"/>
      <c r="AS46" s="772">
        <v>391</v>
      </c>
      <c r="AT46" s="772"/>
      <c r="AU46" s="772"/>
      <c r="AV46" s="772"/>
      <c r="AW46" s="772"/>
      <c r="AX46" s="772"/>
      <c r="AY46" s="772"/>
      <c r="AZ46" s="772"/>
      <c r="BA46" s="772"/>
      <c r="BB46" s="772"/>
      <c r="BC46" s="772"/>
      <c r="BD46" s="772"/>
      <c r="BE46" s="772"/>
      <c r="BF46" s="772"/>
      <c r="BG46" s="772"/>
      <c r="BH46" s="772"/>
      <c r="BI46" s="772"/>
      <c r="BJ46" s="772"/>
      <c r="BK46" s="772"/>
      <c r="BL46" s="772"/>
      <c r="BM46" s="772"/>
      <c r="BN46" s="772"/>
      <c r="BO46" s="772"/>
      <c r="BP46" s="772"/>
      <c r="BQ46" s="772"/>
      <c r="BR46" s="772"/>
      <c r="BS46" s="772"/>
      <c r="BT46" s="772"/>
      <c r="BU46" s="772"/>
      <c r="BV46" s="772"/>
      <c r="BW46" s="772"/>
      <c r="BX46" s="772"/>
      <c r="BY46" s="772"/>
      <c r="BZ46" s="772"/>
      <c r="CA46" s="772"/>
      <c r="CB46" s="772"/>
      <c r="CC46" s="772"/>
      <c r="CD46" s="772"/>
      <c r="CE46" s="772"/>
      <c r="CF46" s="768">
        <f>AS46/366</f>
        <v>1.0683060109289617</v>
      </c>
      <c r="CG46" s="768"/>
      <c r="CH46" s="768"/>
      <c r="CI46" s="768"/>
      <c r="CJ46" s="768"/>
      <c r="CK46" s="768"/>
      <c r="CL46" s="768"/>
      <c r="CM46" s="768"/>
      <c r="CN46" s="768"/>
      <c r="CO46" s="768"/>
      <c r="CP46" s="768"/>
      <c r="CQ46" s="768"/>
      <c r="CR46" s="768"/>
      <c r="CS46" s="768"/>
      <c r="CT46" s="768"/>
      <c r="CU46" s="768"/>
      <c r="CV46" s="768"/>
      <c r="CW46" s="768"/>
      <c r="CX46" s="768"/>
      <c r="CY46" s="768"/>
      <c r="CZ46" s="768"/>
      <c r="DA46" s="768"/>
      <c r="DB46" s="768"/>
      <c r="DC46" s="768"/>
      <c r="DD46" s="768"/>
      <c r="DE46" s="768"/>
      <c r="DF46" s="768"/>
      <c r="DG46" s="768"/>
      <c r="DH46" s="768"/>
      <c r="DI46" s="768"/>
      <c r="DJ46" s="768"/>
      <c r="DK46" s="768"/>
      <c r="DL46" s="768"/>
      <c r="DM46" s="768"/>
      <c r="DN46" s="768"/>
      <c r="DO46" s="768"/>
      <c r="DP46" s="768"/>
      <c r="DQ46" s="768"/>
      <c r="DR46" s="768"/>
      <c r="DS46" s="772" t="s">
        <v>305</v>
      </c>
      <c r="DT46" s="772"/>
      <c r="DU46" s="772"/>
      <c r="DV46" s="772"/>
      <c r="DW46" s="772"/>
      <c r="DX46" s="772"/>
      <c r="DY46" s="772"/>
      <c r="DZ46" s="772"/>
      <c r="EA46" s="772"/>
      <c r="EB46" s="772"/>
      <c r="EC46" s="772"/>
      <c r="ED46" s="772"/>
      <c r="EE46" s="772"/>
      <c r="EF46" s="772"/>
      <c r="EG46" s="772"/>
      <c r="EH46" s="772"/>
      <c r="EI46" s="772"/>
      <c r="EJ46" s="772"/>
      <c r="EK46" s="772"/>
      <c r="EL46" s="772"/>
      <c r="EM46" s="772"/>
      <c r="EN46" s="772"/>
      <c r="EO46" s="772"/>
      <c r="EP46" s="772"/>
      <c r="EQ46" s="772"/>
      <c r="ER46" s="772"/>
      <c r="ES46" s="772"/>
      <c r="ET46" s="772"/>
      <c r="EU46" s="772"/>
      <c r="EV46" s="772"/>
      <c r="EW46" s="772"/>
      <c r="EX46" s="772"/>
      <c r="EY46" s="772"/>
      <c r="EZ46" s="772"/>
      <c r="FA46" s="772"/>
      <c r="FB46" s="772"/>
      <c r="FC46" s="772"/>
      <c r="FD46" s="772"/>
      <c r="FE46" s="772"/>
      <c r="FF46" s="768" t="s">
        <v>335</v>
      </c>
      <c r="FG46" s="768"/>
      <c r="FH46" s="768"/>
      <c r="FI46" s="768"/>
      <c r="FJ46" s="768"/>
      <c r="FK46" s="768"/>
      <c r="FL46" s="768"/>
      <c r="FM46" s="768"/>
      <c r="FN46" s="768"/>
      <c r="FO46" s="768"/>
      <c r="FP46" s="768"/>
      <c r="FQ46" s="768"/>
      <c r="FR46" s="768"/>
      <c r="FS46" s="768"/>
      <c r="FT46" s="768"/>
      <c r="FU46" s="768"/>
      <c r="FV46" s="768"/>
      <c r="FW46" s="768"/>
      <c r="FX46" s="768"/>
      <c r="FY46" s="768"/>
      <c r="FZ46" s="768"/>
      <c r="GA46" s="768"/>
      <c r="GB46" s="768"/>
      <c r="GC46" s="768"/>
      <c r="GD46" s="768"/>
      <c r="GE46" s="768"/>
      <c r="GF46" s="768"/>
      <c r="GG46" s="768"/>
      <c r="GH46" s="768"/>
      <c r="GI46" s="768"/>
      <c r="GJ46" s="768"/>
      <c r="GK46" s="768"/>
      <c r="GL46" s="768"/>
      <c r="GM46" s="768"/>
      <c r="GN46" s="768"/>
      <c r="GO46" s="768"/>
      <c r="GP46" s="768"/>
      <c r="GQ46" s="768"/>
      <c r="GR46" s="768"/>
      <c r="GS46" s="194"/>
      <c r="GT46" s="194"/>
      <c r="GU46" s="194"/>
      <c r="GV46" s="194"/>
      <c r="GW46" s="194"/>
      <c r="GX46" s="194"/>
      <c r="GY46" s="194"/>
      <c r="GZ46" s="194"/>
      <c r="HA46" s="194"/>
      <c r="HB46" s="194"/>
      <c r="HC46" s="194"/>
      <c r="HD46" s="194"/>
      <c r="HE46" s="194"/>
      <c r="HF46" s="194"/>
      <c r="HG46" s="194"/>
      <c r="HH46" s="194"/>
      <c r="HI46" s="194"/>
      <c r="HJ46" s="194"/>
      <c r="HK46" s="194"/>
      <c r="HL46" s="194"/>
      <c r="HM46" s="194"/>
      <c r="HN46" s="194"/>
      <c r="HO46" s="194"/>
      <c r="HP46" s="194"/>
      <c r="HQ46" s="194"/>
      <c r="HR46" s="194"/>
      <c r="HS46" s="194"/>
      <c r="HT46" s="194"/>
      <c r="HU46" s="194"/>
      <c r="HV46" s="194"/>
      <c r="HW46" s="194"/>
      <c r="HX46" s="194"/>
      <c r="HY46" s="194"/>
      <c r="HZ46" s="194"/>
      <c r="IA46" s="194"/>
      <c r="IB46" s="194"/>
      <c r="IC46" s="194"/>
      <c r="ID46" s="194"/>
      <c r="IE46" s="194"/>
      <c r="IF46" s="194"/>
      <c r="IG46" s="194"/>
      <c r="IH46" s="194"/>
      <c r="II46" s="194"/>
      <c r="IJ46" s="194"/>
      <c r="IK46" s="194"/>
      <c r="IL46" s="194"/>
      <c r="IM46" s="194"/>
      <c r="IN46" s="194"/>
      <c r="IO46" s="194"/>
      <c r="IP46" s="194"/>
      <c r="IQ46" s="194"/>
      <c r="IR46" s="194"/>
      <c r="IS46" s="194"/>
      <c r="IT46" s="194"/>
      <c r="IU46" s="52"/>
      <c r="IV46" s="52"/>
    </row>
    <row r="47" spans="1:256" ht="17.25" customHeight="1">
      <c r="A47" s="780" t="s">
        <v>306</v>
      </c>
      <c r="B47" s="774" t="s">
        <v>58</v>
      </c>
      <c r="C47" s="775"/>
      <c r="D47" s="775"/>
      <c r="E47" s="775"/>
      <c r="F47" s="776"/>
      <c r="G47" s="770">
        <f t="shared" si="0"/>
        <v>58284</v>
      </c>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f>SUM(AS48:CE56)</f>
        <v>14323</v>
      </c>
      <c r="AT47" s="771"/>
      <c r="AU47" s="771"/>
      <c r="AV47" s="771"/>
      <c r="AW47" s="771"/>
      <c r="AX47" s="771"/>
      <c r="AY47" s="771"/>
      <c r="AZ47" s="771"/>
      <c r="BA47" s="771"/>
      <c r="BB47" s="771"/>
      <c r="BC47" s="771"/>
      <c r="BD47" s="771"/>
      <c r="BE47" s="771"/>
      <c r="BF47" s="771"/>
      <c r="BG47" s="771"/>
      <c r="BH47" s="771"/>
      <c r="BI47" s="771"/>
      <c r="BJ47" s="771"/>
      <c r="BK47" s="771"/>
      <c r="BL47" s="771"/>
      <c r="BM47" s="771"/>
      <c r="BN47" s="771"/>
      <c r="BO47" s="771"/>
      <c r="BP47" s="771"/>
      <c r="BQ47" s="771"/>
      <c r="BR47" s="771"/>
      <c r="BS47" s="771"/>
      <c r="BT47" s="771"/>
      <c r="BU47" s="771"/>
      <c r="BV47" s="771"/>
      <c r="BW47" s="771"/>
      <c r="BX47" s="771"/>
      <c r="BY47" s="771"/>
      <c r="BZ47" s="771"/>
      <c r="CA47" s="771"/>
      <c r="CB47" s="771"/>
      <c r="CC47" s="771"/>
      <c r="CD47" s="771"/>
      <c r="CE47" s="771"/>
      <c r="CF47" s="769">
        <f>AS47/365</f>
        <v>39.24109589041096</v>
      </c>
      <c r="CG47" s="769"/>
      <c r="CH47" s="769"/>
      <c r="CI47" s="769"/>
      <c r="CJ47" s="769"/>
      <c r="CK47" s="769"/>
      <c r="CL47" s="769"/>
      <c r="CM47" s="769"/>
      <c r="CN47" s="769"/>
      <c r="CO47" s="769"/>
      <c r="CP47" s="769"/>
      <c r="CQ47" s="769"/>
      <c r="CR47" s="769"/>
      <c r="CS47" s="769"/>
      <c r="CT47" s="769"/>
      <c r="CU47" s="769"/>
      <c r="CV47" s="769"/>
      <c r="CW47" s="769"/>
      <c r="CX47" s="769"/>
      <c r="CY47" s="769"/>
      <c r="CZ47" s="769"/>
      <c r="DA47" s="769"/>
      <c r="DB47" s="769"/>
      <c r="DC47" s="769"/>
      <c r="DD47" s="769"/>
      <c r="DE47" s="769"/>
      <c r="DF47" s="769"/>
      <c r="DG47" s="769"/>
      <c r="DH47" s="769"/>
      <c r="DI47" s="769"/>
      <c r="DJ47" s="769"/>
      <c r="DK47" s="769"/>
      <c r="DL47" s="769"/>
      <c r="DM47" s="769"/>
      <c r="DN47" s="769"/>
      <c r="DO47" s="769"/>
      <c r="DP47" s="769"/>
      <c r="DQ47" s="769"/>
      <c r="DR47" s="769"/>
      <c r="DS47" s="771">
        <f>SUM(DS48:FE56)</f>
        <v>43961</v>
      </c>
      <c r="DT47" s="771"/>
      <c r="DU47" s="771"/>
      <c r="DV47" s="771"/>
      <c r="DW47" s="771"/>
      <c r="DX47" s="771"/>
      <c r="DY47" s="771"/>
      <c r="DZ47" s="771"/>
      <c r="EA47" s="771"/>
      <c r="EB47" s="771"/>
      <c r="EC47" s="771"/>
      <c r="ED47" s="771"/>
      <c r="EE47" s="771"/>
      <c r="EF47" s="771"/>
      <c r="EG47" s="771"/>
      <c r="EH47" s="771"/>
      <c r="EI47" s="771"/>
      <c r="EJ47" s="771"/>
      <c r="EK47" s="771"/>
      <c r="EL47" s="771"/>
      <c r="EM47" s="771"/>
      <c r="EN47" s="771"/>
      <c r="EO47" s="771"/>
      <c r="EP47" s="771"/>
      <c r="EQ47" s="771"/>
      <c r="ER47" s="771"/>
      <c r="ES47" s="771"/>
      <c r="ET47" s="771"/>
      <c r="EU47" s="771"/>
      <c r="EV47" s="771"/>
      <c r="EW47" s="771"/>
      <c r="EX47" s="771"/>
      <c r="EY47" s="771"/>
      <c r="EZ47" s="771"/>
      <c r="FA47" s="771"/>
      <c r="FB47" s="771"/>
      <c r="FC47" s="771"/>
      <c r="FD47" s="771"/>
      <c r="FE47" s="771"/>
      <c r="FF47" s="769">
        <f>DS47/245</f>
        <v>179.4326530612245</v>
      </c>
      <c r="FG47" s="769"/>
      <c r="FH47" s="769"/>
      <c r="FI47" s="769"/>
      <c r="FJ47" s="769"/>
      <c r="FK47" s="769"/>
      <c r="FL47" s="769"/>
      <c r="FM47" s="769"/>
      <c r="FN47" s="769"/>
      <c r="FO47" s="769"/>
      <c r="FP47" s="769"/>
      <c r="FQ47" s="769"/>
      <c r="FR47" s="769"/>
      <c r="FS47" s="769"/>
      <c r="FT47" s="769"/>
      <c r="FU47" s="769"/>
      <c r="FV47" s="769"/>
      <c r="FW47" s="769"/>
      <c r="FX47" s="769"/>
      <c r="FY47" s="769"/>
      <c r="FZ47" s="769"/>
      <c r="GA47" s="769"/>
      <c r="GB47" s="769"/>
      <c r="GC47" s="769"/>
      <c r="GD47" s="769"/>
      <c r="GE47" s="769"/>
      <c r="GF47" s="769"/>
      <c r="GG47" s="769"/>
      <c r="GH47" s="769"/>
      <c r="GI47" s="769"/>
      <c r="GJ47" s="769"/>
      <c r="GK47" s="769"/>
      <c r="GL47" s="769"/>
      <c r="GM47" s="769"/>
      <c r="GN47" s="769"/>
      <c r="GO47" s="769"/>
      <c r="GP47" s="769"/>
      <c r="GQ47" s="769"/>
      <c r="GR47" s="769"/>
      <c r="GS47" s="194"/>
      <c r="GT47" s="194"/>
      <c r="GU47" s="194"/>
      <c r="GV47" s="194"/>
      <c r="GW47" s="194"/>
      <c r="GX47" s="194"/>
      <c r="GY47" s="194"/>
      <c r="GZ47" s="194"/>
      <c r="HA47" s="194"/>
      <c r="HB47" s="194"/>
      <c r="HC47" s="194"/>
      <c r="HD47" s="194"/>
      <c r="HE47" s="194"/>
      <c r="HF47" s="194"/>
      <c r="HG47" s="194"/>
      <c r="HH47" s="194"/>
      <c r="HI47" s="194"/>
      <c r="HJ47" s="194"/>
      <c r="HK47" s="194"/>
      <c r="HL47" s="194"/>
      <c r="HM47" s="194"/>
      <c r="HN47" s="194"/>
      <c r="HO47" s="194"/>
      <c r="HP47" s="194"/>
      <c r="HQ47" s="194"/>
      <c r="HR47" s="194"/>
      <c r="HS47" s="194"/>
      <c r="HT47" s="194"/>
      <c r="HU47" s="194"/>
      <c r="HV47" s="194"/>
      <c r="HW47" s="194"/>
      <c r="HX47" s="194"/>
      <c r="HY47" s="194"/>
      <c r="HZ47" s="194"/>
      <c r="IA47" s="194"/>
      <c r="IB47" s="194"/>
      <c r="IC47" s="194"/>
      <c r="ID47" s="194"/>
      <c r="IE47" s="194"/>
      <c r="IF47" s="194"/>
      <c r="IG47" s="194"/>
      <c r="IH47" s="194"/>
      <c r="II47" s="194"/>
      <c r="IJ47" s="194"/>
      <c r="IK47" s="194"/>
      <c r="IL47" s="194"/>
      <c r="IM47" s="194"/>
      <c r="IN47" s="194"/>
      <c r="IO47" s="194"/>
      <c r="IP47" s="194"/>
      <c r="IQ47" s="194"/>
      <c r="IR47" s="194"/>
      <c r="IS47" s="194"/>
      <c r="IT47" s="194"/>
      <c r="IU47" s="52"/>
      <c r="IV47" s="52"/>
    </row>
    <row r="48" spans="1:256" ht="17.25">
      <c r="A48" s="781"/>
      <c r="B48" s="762" t="s">
        <v>126</v>
      </c>
      <c r="C48" s="765"/>
      <c r="D48" s="765"/>
      <c r="E48" s="765"/>
      <c r="F48" s="766"/>
      <c r="G48" s="767">
        <f t="shared" si="0"/>
        <v>39340</v>
      </c>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v>5594</v>
      </c>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761"/>
      <c r="BR48" s="761"/>
      <c r="BS48" s="761"/>
      <c r="BT48" s="761"/>
      <c r="BU48" s="761"/>
      <c r="BV48" s="761"/>
      <c r="BW48" s="761"/>
      <c r="BX48" s="761"/>
      <c r="BY48" s="761"/>
      <c r="BZ48" s="761"/>
      <c r="CA48" s="761"/>
      <c r="CB48" s="761"/>
      <c r="CC48" s="761"/>
      <c r="CD48" s="761"/>
      <c r="CE48" s="761"/>
      <c r="CF48" s="760">
        <f>AS48/365</f>
        <v>15.326027397260274</v>
      </c>
      <c r="CG48" s="760"/>
      <c r="CH48" s="760"/>
      <c r="CI48" s="760"/>
      <c r="CJ48" s="760"/>
      <c r="CK48" s="760"/>
      <c r="CL48" s="760"/>
      <c r="CM48" s="760"/>
      <c r="CN48" s="760"/>
      <c r="CO48" s="760"/>
      <c r="CP48" s="760"/>
      <c r="CQ48" s="760"/>
      <c r="CR48" s="760"/>
      <c r="CS48" s="760"/>
      <c r="CT48" s="760"/>
      <c r="CU48" s="760"/>
      <c r="CV48" s="760"/>
      <c r="CW48" s="760"/>
      <c r="CX48" s="760"/>
      <c r="CY48" s="760"/>
      <c r="CZ48" s="760"/>
      <c r="DA48" s="760"/>
      <c r="DB48" s="760"/>
      <c r="DC48" s="760"/>
      <c r="DD48" s="760"/>
      <c r="DE48" s="760"/>
      <c r="DF48" s="760"/>
      <c r="DG48" s="760"/>
      <c r="DH48" s="760"/>
      <c r="DI48" s="760"/>
      <c r="DJ48" s="760"/>
      <c r="DK48" s="760"/>
      <c r="DL48" s="760"/>
      <c r="DM48" s="760"/>
      <c r="DN48" s="760"/>
      <c r="DO48" s="760"/>
      <c r="DP48" s="760"/>
      <c r="DQ48" s="760"/>
      <c r="DR48" s="760"/>
      <c r="DS48" s="761">
        <v>33746</v>
      </c>
      <c r="DT48" s="761"/>
      <c r="DU48" s="761"/>
      <c r="DV48" s="761"/>
      <c r="DW48" s="761"/>
      <c r="DX48" s="761"/>
      <c r="DY48" s="761"/>
      <c r="DZ48" s="761"/>
      <c r="EA48" s="761"/>
      <c r="EB48" s="761"/>
      <c r="EC48" s="761"/>
      <c r="ED48" s="761"/>
      <c r="EE48" s="761"/>
      <c r="EF48" s="761"/>
      <c r="EG48" s="761"/>
      <c r="EH48" s="761"/>
      <c r="EI48" s="761"/>
      <c r="EJ48" s="761"/>
      <c r="EK48" s="761"/>
      <c r="EL48" s="761"/>
      <c r="EM48" s="761"/>
      <c r="EN48" s="761"/>
      <c r="EO48" s="761"/>
      <c r="EP48" s="761"/>
      <c r="EQ48" s="761"/>
      <c r="ER48" s="761"/>
      <c r="ES48" s="761"/>
      <c r="ET48" s="761"/>
      <c r="EU48" s="761"/>
      <c r="EV48" s="761"/>
      <c r="EW48" s="761"/>
      <c r="EX48" s="761"/>
      <c r="EY48" s="761"/>
      <c r="EZ48" s="761"/>
      <c r="FA48" s="761"/>
      <c r="FB48" s="761"/>
      <c r="FC48" s="761"/>
      <c r="FD48" s="761"/>
      <c r="FE48" s="761"/>
      <c r="FF48" s="760">
        <f>DS48/245</f>
        <v>137.73877551020408</v>
      </c>
      <c r="FG48" s="760"/>
      <c r="FH48" s="760"/>
      <c r="FI48" s="760"/>
      <c r="FJ48" s="760"/>
      <c r="FK48" s="760"/>
      <c r="FL48" s="760"/>
      <c r="FM48" s="760"/>
      <c r="FN48" s="760"/>
      <c r="FO48" s="760"/>
      <c r="FP48" s="760"/>
      <c r="FQ48" s="760"/>
      <c r="FR48" s="760"/>
      <c r="FS48" s="760"/>
      <c r="FT48" s="760"/>
      <c r="FU48" s="760"/>
      <c r="FV48" s="760"/>
      <c r="FW48" s="760"/>
      <c r="FX48" s="760"/>
      <c r="FY48" s="760"/>
      <c r="FZ48" s="760"/>
      <c r="GA48" s="760"/>
      <c r="GB48" s="760"/>
      <c r="GC48" s="760"/>
      <c r="GD48" s="760"/>
      <c r="GE48" s="760"/>
      <c r="GF48" s="760"/>
      <c r="GG48" s="760"/>
      <c r="GH48" s="760"/>
      <c r="GI48" s="760"/>
      <c r="GJ48" s="760"/>
      <c r="GK48" s="760"/>
      <c r="GL48" s="760"/>
      <c r="GM48" s="760"/>
      <c r="GN48" s="760"/>
      <c r="GO48" s="760"/>
      <c r="GP48" s="760"/>
      <c r="GQ48" s="760"/>
      <c r="GR48" s="760"/>
      <c r="GS48" s="194"/>
      <c r="GT48" s="194"/>
      <c r="GU48" s="194"/>
      <c r="GV48" s="194"/>
      <c r="GW48" s="194"/>
      <c r="GX48" s="194"/>
      <c r="GY48" s="194"/>
      <c r="GZ48" s="194"/>
      <c r="HA48" s="194"/>
      <c r="HB48" s="194"/>
      <c r="HC48" s="194"/>
      <c r="HD48" s="194"/>
      <c r="HE48" s="194"/>
      <c r="HF48" s="194"/>
      <c r="HG48" s="194"/>
      <c r="HH48" s="194"/>
      <c r="HI48" s="194"/>
      <c r="HJ48" s="194"/>
      <c r="HK48" s="194"/>
      <c r="HL48" s="194"/>
      <c r="HM48" s="194"/>
      <c r="HN48" s="194"/>
      <c r="HO48" s="194"/>
      <c r="HP48" s="194"/>
      <c r="HQ48" s="194"/>
      <c r="HR48" s="194"/>
      <c r="HS48" s="194"/>
      <c r="HT48" s="194"/>
      <c r="HU48" s="194"/>
      <c r="HV48" s="194"/>
      <c r="HW48" s="194"/>
      <c r="HX48" s="194"/>
      <c r="HY48" s="194"/>
      <c r="HZ48" s="194"/>
      <c r="IA48" s="194"/>
      <c r="IB48" s="194"/>
      <c r="IC48" s="194"/>
      <c r="ID48" s="194"/>
      <c r="IE48" s="194"/>
      <c r="IF48" s="194"/>
      <c r="IG48" s="194"/>
      <c r="IH48" s="194"/>
      <c r="II48" s="194"/>
      <c r="IJ48" s="194"/>
      <c r="IK48" s="194"/>
      <c r="IL48" s="194"/>
      <c r="IM48" s="194"/>
      <c r="IN48" s="194"/>
      <c r="IO48" s="194"/>
      <c r="IP48" s="194"/>
      <c r="IQ48" s="194"/>
      <c r="IR48" s="194"/>
      <c r="IS48" s="194"/>
      <c r="IT48" s="194"/>
      <c r="IU48" s="52"/>
      <c r="IV48" s="52"/>
    </row>
    <row r="49" spans="1:256" ht="17.25">
      <c r="A49" s="781"/>
      <c r="B49" s="762" t="s">
        <v>336</v>
      </c>
      <c r="C49" s="765"/>
      <c r="D49" s="765"/>
      <c r="E49" s="765"/>
      <c r="F49" s="766"/>
      <c r="G49" s="767">
        <f t="shared" si="0"/>
        <v>2988</v>
      </c>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v>2737</v>
      </c>
      <c r="AT49" s="761"/>
      <c r="AU49" s="761"/>
      <c r="AV49" s="761"/>
      <c r="AW49" s="761"/>
      <c r="AX49" s="761"/>
      <c r="AY49" s="761"/>
      <c r="AZ49" s="761"/>
      <c r="BA49" s="761"/>
      <c r="BB49" s="761"/>
      <c r="BC49" s="761"/>
      <c r="BD49" s="761"/>
      <c r="BE49" s="761"/>
      <c r="BF49" s="761"/>
      <c r="BG49" s="761"/>
      <c r="BH49" s="761"/>
      <c r="BI49" s="761"/>
      <c r="BJ49" s="761"/>
      <c r="BK49" s="761"/>
      <c r="BL49" s="761"/>
      <c r="BM49" s="761"/>
      <c r="BN49" s="761"/>
      <c r="BO49" s="761"/>
      <c r="BP49" s="761"/>
      <c r="BQ49" s="761"/>
      <c r="BR49" s="761"/>
      <c r="BS49" s="761"/>
      <c r="BT49" s="761"/>
      <c r="BU49" s="761"/>
      <c r="BV49" s="761"/>
      <c r="BW49" s="761"/>
      <c r="BX49" s="761"/>
      <c r="BY49" s="761"/>
      <c r="BZ49" s="761"/>
      <c r="CA49" s="761"/>
      <c r="CB49" s="761"/>
      <c r="CC49" s="761"/>
      <c r="CD49" s="761"/>
      <c r="CE49" s="761"/>
      <c r="CF49" s="760">
        <f>AS49/365</f>
        <v>7.498630136986302</v>
      </c>
      <c r="CG49" s="760"/>
      <c r="CH49" s="760"/>
      <c r="CI49" s="760"/>
      <c r="CJ49" s="760"/>
      <c r="CK49" s="760"/>
      <c r="CL49" s="760"/>
      <c r="CM49" s="760"/>
      <c r="CN49" s="760"/>
      <c r="CO49" s="760"/>
      <c r="CP49" s="760"/>
      <c r="CQ49" s="760"/>
      <c r="CR49" s="760"/>
      <c r="CS49" s="760"/>
      <c r="CT49" s="760"/>
      <c r="CU49" s="760"/>
      <c r="CV49" s="760"/>
      <c r="CW49" s="760"/>
      <c r="CX49" s="760"/>
      <c r="CY49" s="760"/>
      <c r="CZ49" s="760"/>
      <c r="DA49" s="760"/>
      <c r="DB49" s="760"/>
      <c r="DC49" s="760"/>
      <c r="DD49" s="760"/>
      <c r="DE49" s="760"/>
      <c r="DF49" s="760"/>
      <c r="DG49" s="760"/>
      <c r="DH49" s="760"/>
      <c r="DI49" s="760"/>
      <c r="DJ49" s="760"/>
      <c r="DK49" s="760"/>
      <c r="DL49" s="760"/>
      <c r="DM49" s="760"/>
      <c r="DN49" s="760"/>
      <c r="DO49" s="760"/>
      <c r="DP49" s="760"/>
      <c r="DQ49" s="760"/>
      <c r="DR49" s="760"/>
      <c r="DS49" s="761">
        <v>251</v>
      </c>
      <c r="DT49" s="761"/>
      <c r="DU49" s="761"/>
      <c r="DV49" s="761"/>
      <c r="DW49" s="761"/>
      <c r="DX49" s="761"/>
      <c r="DY49" s="761"/>
      <c r="DZ49" s="761"/>
      <c r="EA49" s="761"/>
      <c r="EB49" s="761"/>
      <c r="EC49" s="761"/>
      <c r="ED49" s="761"/>
      <c r="EE49" s="761"/>
      <c r="EF49" s="761"/>
      <c r="EG49" s="761"/>
      <c r="EH49" s="761"/>
      <c r="EI49" s="761"/>
      <c r="EJ49" s="761"/>
      <c r="EK49" s="761"/>
      <c r="EL49" s="761"/>
      <c r="EM49" s="761"/>
      <c r="EN49" s="761"/>
      <c r="EO49" s="761"/>
      <c r="EP49" s="761"/>
      <c r="EQ49" s="761"/>
      <c r="ER49" s="761"/>
      <c r="ES49" s="761"/>
      <c r="ET49" s="761"/>
      <c r="EU49" s="761"/>
      <c r="EV49" s="761"/>
      <c r="EW49" s="761"/>
      <c r="EX49" s="761"/>
      <c r="EY49" s="761"/>
      <c r="EZ49" s="761"/>
      <c r="FA49" s="761"/>
      <c r="FB49" s="761"/>
      <c r="FC49" s="761"/>
      <c r="FD49" s="761"/>
      <c r="FE49" s="761"/>
      <c r="FF49" s="760">
        <f>DS49/245</f>
        <v>1.0244897959183674</v>
      </c>
      <c r="FG49" s="760"/>
      <c r="FH49" s="760"/>
      <c r="FI49" s="760"/>
      <c r="FJ49" s="760"/>
      <c r="FK49" s="760"/>
      <c r="FL49" s="760"/>
      <c r="FM49" s="760"/>
      <c r="FN49" s="760"/>
      <c r="FO49" s="760"/>
      <c r="FP49" s="760"/>
      <c r="FQ49" s="760"/>
      <c r="FR49" s="760"/>
      <c r="FS49" s="760"/>
      <c r="FT49" s="760"/>
      <c r="FU49" s="760"/>
      <c r="FV49" s="760"/>
      <c r="FW49" s="760"/>
      <c r="FX49" s="760"/>
      <c r="FY49" s="760"/>
      <c r="FZ49" s="760"/>
      <c r="GA49" s="760"/>
      <c r="GB49" s="760"/>
      <c r="GC49" s="760"/>
      <c r="GD49" s="760"/>
      <c r="GE49" s="760"/>
      <c r="GF49" s="760"/>
      <c r="GG49" s="760"/>
      <c r="GH49" s="760"/>
      <c r="GI49" s="760"/>
      <c r="GJ49" s="760"/>
      <c r="GK49" s="760"/>
      <c r="GL49" s="760"/>
      <c r="GM49" s="760"/>
      <c r="GN49" s="760"/>
      <c r="GO49" s="760"/>
      <c r="GP49" s="760"/>
      <c r="GQ49" s="760"/>
      <c r="GR49" s="760"/>
      <c r="GS49" s="194"/>
      <c r="GT49" s="194"/>
      <c r="GU49" s="194"/>
      <c r="GV49" s="194"/>
      <c r="GW49" s="194"/>
      <c r="GX49" s="194"/>
      <c r="GY49" s="194"/>
      <c r="GZ49" s="194"/>
      <c r="HA49" s="194"/>
      <c r="HB49" s="194"/>
      <c r="HC49" s="194"/>
      <c r="HD49" s="194"/>
      <c r="HE49" s="194"/>
      <c r="HF49" s="194"/>
      <c r="HG49" s="194"/>
      <c r="HH49" s="194"/>
      <c r="HI49" s="194"/>
      <c r="HJ49" s="194"/>
      <c r="HK49" s="194"/>
      <c r="HL49" s="194"/>
      <c r="HM49" s="194"/>
      <c r="HN49" s="194"/>
      <c r="HO49" s="194"/>
      <c r="HP49" s="194"/>
      <c r="HQ49" s="194"/>
      <c r="HR49" s="194"/>
      <c r="HS49" s="194"/>
      <c r="HT49" s="194"/>
      <c r="HU49" s="194"/>
      <c r="HV49" s="194"/>
      <c r="HW49" s="194"/>
      <c r="HX49" s="194"/>
      <c r="HY49" s="194"/>
      <c r="HZ49" s="194"/>
      <c r="IA49" s="194"/>
      <c r="IB49" s="194"/>
      <c r="IC49" s="194"/>
      <c r="ID49" s="194"/>
      <c r="IE49" s="194"/>
      <c r="IF49" s="194"/>
      <c r="IG49" s="194"/>
      <c r="IH49" s="194"/>
      <c r="II49" s="194"/>
      <c r="IJ49" s="194"/>
      <c r="IK49" s="194"/>
      <c r="IL49" s="194"/>
      <c r="IM49" s="194"/>
      <c r="IN49" s="194"/>
      <c r="IO49" s="194"/>
      <c r="IP49" s="194"/>
      <c r="IQ49" s="194"/>
      <c r="IR49" s="194"/>
      <c r="IS49" s="194"/>
      <c r="IT49" s="194"/>
      <c r="IU49" s="52"/>
      <c r="IV49" s="52"/>
    </row>
    <row r="50" spans="1:256" ht="17.25">
      <c r="A50" s="781"/>
      <c r="B50" s="762" t="s">
        <v>127</v>
      </c>
      <c r="C50" s="765"/>
      <c r="D50" s="765"/>
      <c r="E50" s="765"/>
      <c r="F50" s="766"/>
      <c r="G50" s="767">
        <f t="shared" si="0"/>
        <v>1064</v>
      </c>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761">
        <v>622</v>
      </c>
      <c r="AT50" s="761"/>
      <c r="AU50" s="761"/>
      <c r="AV50" s="761"/>
      <c r="AW50" s="761"/>
      <c r="AX50" s="761"/>
      <c r="AY50" s="761"/>
      <c r="AZ50" s="761"/>
      <c r="BA50" s="761"/>
      <c r="BB50" s="761"/>
      <c r="BC50" s="761"/>
      <c r="BD50" s="761"/>
      <c r="BE50" s="761"/>
      <c r="BF50" s="761"/>
      <c r="BG50" s="761"/>
      <c r="BH50" s="761"/>
      <c r="BI50" s="761"/>
      <c r="BJ50" s="761"/>
      <c r="BK50" s="761"/>
      <c r="BL50" s="761"/>
      <c r="BM50" s="761"/>
      <c r="BN50" s="761"/>
      <c r="BO50" s="761"/>
      <c r="BP50" s="761"/>
      <c r="BQ50" s="761"/>
      <c r="BR50" s="761"/>
      <c r="BS50" s="761"/>
      <c r="BT50" s="761"/>
      <c r="BU50" s="761"/>
      <c r="BV50" s="761"/>
      <c r="BW50" s="761"/>
      <c r="BX50" s="761"/>
      <c r="BY50" s="761"/>
      <c r="BZ50" s="761"/>
      <c r="CA50" s="761"/>
      <c r="CB50" s="761"/>
      <c r="CC50" s="761"/>
      <c r="CD50" s="761"/>
      <c r="CE50" s="761"/>
      <c r="CF50" s="760">
        <f>AS50/365</f>
        <v>1.704109589041096</v>
      </c>
      <c r="CG50" s="760"/>
      <c r="CH50" s="760"/>
      <c r="CI50" s="760"/>
      <c r="CJ50" s="760"/>
      <c r="CK50" s="760"/>
      <c r="CL50" s="760"/>
      <c r="CM50" s="760"/>
      <c r="CN50" s="760"/>
      <c r="CO50" s="760"/>
      <c r="CP50" s="760"/>
      <c r="CQ50" s="760"/>
      <c r="CR50" s="760"/>
      <c r="CS50" s="760"/>
      <c r="CT50" s="760"/>
      <c r="CU50" s="760"/>
      <c r="CV50" s="760"/>
      <c r="CW50" s="760"/>
      <c r="CX50" s="760"/>
      <c r="CY50" s="760"/>
      <c r="CZ50" s="760"/>
      <c r="DA50" s="760"/>
      <c r="DB50" s="760"/>
      <c r="DC50" s="760"/>
      <c r="DD50" s="760"/>
      <c r="DE50" s="760"/>
      <c r="DF50" s="760"/>
      <c r="DG50" s="760"/>
      <c r="DH50" s="760"/>
      <c r="DI50" s="760"/>
      <c r="DJ50" s="760"/>
      <c r="DK50" s="760"/>
      <c r="DL50" s="760"/>
      <c r="DM50" s="760"/>
      <c r="DN50" s="760"/>
      <c r="DO50" s="760"/>
      <c r="DP50" s="760"/>
      <c r="DQ50" s="760"/>
      <c r="DR50" s="760"/>
      <c r="DS50" s="761">
        <v>442</v>
      </c>
      <c r="DT50" s="761"/>
      <c r="DU50" s="761"/>
      <c r="DV50" s="761"/>
      <c r="DW50" s="761"/>
      <c r="DX50" s="761"/>
      <c r="DY50" s="761"/>
      <c r="DZ50" s="761"/>
      <c r="EA50" s="761"/>
      <c r="EB50" s="761"/>
      <c r="EC50" s="761"/>
      <c r="ED50" s="761"/>
      <c r="EE50" s="761"/>
      <c r="EF50" s="761"/>
      <c r="EG50" s="761"/>
      <c r="EH50" s="761"/>
      <c r="EI50" s="761"/>
      <c r="EJ50" s="761"/>
      <c r="EK50" s="761"/>
      <c r="EL50" s="761"/>
      <c r="EM50" s="761"/>
      <c r="EN50" s="761"/>
      <c r="EO50" s="761"/>
      <c r="EP50" s="761"/>
      <c r="EQ50" s="761"/>
      <c r="ER50" s="761"/>
      <c r="ES50" s="761"/>
      <c r="ET50" s="761"/>
      <c r="EU50" s="761"/>
      <c r="EV50" s="761"/>
      <c r="EW50" s="761"/>
      <c r="EX50" s="761"/>
      <c r="EY50" s="761"/>
      <c r="EZ50" s="761"/>
      <c r="FA50" s="761"/>
      <c r="FB50" s="761"/>
      <c r="FC50" s="761"/>
      <c r="FD50" s="761"/>
      <c r="FE50" s="761"/>
      <c r="FF50" s="760">
        <f>DS50/245</f>
        <v>1.8040816326530613</v>
      </c>
      <c r="FG50" s="760"/>
      <c r="FH50" s="760"/>
      <c r="FI50" s="760"/>
      <c r="FJ50" s="760"/>
      <c r="FK50" s="760"/>
      <c r="FL50" s="760"/>
      <c r="FM50" s="760"/>
      <c r="FN50" s="760"/>
      <c r="FO50" s="760"/>
      <c r="FP50" s="760"/>
      <c r="FQ50" s="760"/>
      <c r="FR50" s="760"/>
      <c r="FS50" s="760"/>
      <c r="FT50" s="760"/>
      <c r="FU50" s="760"/>
      <c r="FV50" s="760"/>
      <c r="FW50" s="760"/>
      <c r="FX50" s="760"/>
      <c r="FY50" s="760"/>
      <c r="FZ50" s="760"/>
      <c r="GA50" s="760"/>
      <c r="GB50" s="760"/>
      <c r="GC50" s="760"/>
      <c r="GD50" s="760"/>
      <c r="GE50" s="760"/>
      <c r="GF50" s="760"/>
      <c r="GG50" s="760"/>
      <c r="GH50" s="760"/>
      <c r="GI50" s="760"/>
      <c r="GJ50" s="760"/>
      <c r="GK50" s="760"/>
      <c r="GL50" s="760"/>
      <c r="GM50" s="760"/>
      <c r="GN50" s="760"/>
      <c r="GO50" s="760"/>
      <c r="GP50" s="760"/>
      <c r="GQ50" s="760"/>
      <c r="GR50" s="760"/>
      <c r="GS50" s="194"/>
      <c r="GT50" s="194"/>
      <c r="GU50" s="194"/>
      <c r="GV50" s="194"/>
      <c r="GW50" s="194"/>
      <c r="GX50" s="194"/>
      <c r="GY50" s="194"/>
      <c r="GZ50" s="194"/>
      <c r="HA50" s="194"/>
      <c r="HB50" s="194"/>
      <c r="HC50" s="194"/>
      <c r="HD50" s="194"/>
      <c r="HE50" s="194"/>
      <c r="HF50" s="194"/>
      <c r="HG50" s="194"/>
      <c r="HH50" s="194"/>
      <c r="HI50" s="194"/>
      <c r="HJ50" s="194"/>
      <c r="HK50" s="194"/>
      <c r="HL50" s="194"/>
      <c r="HM50" s="194"/>
      <c r="HN50" s="194"/>
      <c r="HO50" s="194"/>
      <c r="HP50" s="194"/>
      <c r="HQ50" s="194"/>
      <c r="HR50" s="194"/>
      <c r="HS50" s="194"/>
      <c r="HT50" s="194"/>
      <c r="HU50" s="194"/>
      <c r="HV50" s="194"/>
      <c r="HW50" s="194"/>
      <c r="HX50" s="194"/>
      <c r="HY50" s="194"/>
      <c r="HZ50" s="194"/>
      <c r="IA50" s="194"/>
      <c r="IB50" s="194"/>
      <c r="IC50" s="194"/>
      <c r="ID50" s="194"/>
      <c r="IE50" s="194"/>
      <c r="IF50" s="194"/>
      <c r="IG50" s="194"/>
      <c r="IH50" s="194"/>
      <c r="II50" s="194"/>
      <c r="IJ50" s="194"/>
      <c r="IK50" s="194"/>
      <c r="IL50" s="194"/>
      <c r="IM50" s="194"/>
      <c r="IN50" s="194"/>
      <c r="IO50" s="194"/>
      <c r="IP50" s="194"/>
      <c r="IQ50" s="194"/>
      <c r="IR50" s="194"/>
      <c r="IS50" s="194"/>
      <c r="IT50" s="194"/>
      <c r="IU50" s="52"/>
      <c r="IV50" s="52"/>
    </row>
    <row r="51" spans="1:256" ht="17.25">
      <c r="A51" s="219">
        <v>24</v>
      </c>
      <c r="B51" s="762" t="s">
        <v>128</v>
      </c>
      <c r="C51" s="763"/>
      <c r="D51" s="763"/>
      <c r="E51" s="763"/>
      <c r="F51" s="764"/>
      <c r="G51" s="767">
        <f t="shared" si="0"/>
        <v>1868</v>
      </c>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847">
        <v>1868</v>
      </c>
      <c r="AT51" s="847"/>
      <c r="AU51" s="847"/>
      <c r="AV51" s="847"/>
      <c r="AW51" s="847"/>
      <c r="AX51" s="847"/>
      <c r="AY51" s="847"/>
      <c r="AZ51" s="847"/>
      <c r="BA51" s="847"/>
      <c r="BB51" s="847"/>
      <c r="BC51" s="847"/>
      <c r="BD51" s="847"/>
      <c r="BE51" s="847"/>
      <c r="BF51" s="847"/>
      <c r="BG51" s="847"/>
      <c r="BH51" s="847"/>
      <c r="BI51" s="847"/>
      <c r="BJ51" s="847"/>
      <c r="BK51" s="847"/>
      <c r="BL51" s="847"/>
      <c r="BM51" s="847"/>
      <c r="BN51" s="847"/>
      <c r="BO51" s="847"/>
      <c r="BP51" s="847"/>
      <c r="BQ51" s="847"/>
      <c r="BR51" s="847"/>
      <c r="BS51" s="847"/>
      <c r="BT51" s="847"/>
      <c r="BU51" s="847"/>
      <c r="BV51" s="847"/>
      <c r="BW51" s="847"/>
      <c r="BX51" s="847"/>
      <c r="BY51" s="847"/>
      <c r="BZ51" s="847"/>
      <c r="CA51" s="847"/>
      <c r="CB51" s="847"/>
      <c r="CC51" s="847"/>
      <c r="CD51" s="847"/>
      <c r="CE51" s="847"/>
      <c r="CF51" s="760">
        <f>AS51/365</f>
        <v>5.117808219178082</v>
      </c>
      <c r="CG51" s="760"/>
      <c r="CH51" s="760"/>
      <c r="CI51" s="760"/>
      <c r="CJ51" s="760"/>
      <c r="CK51" s="760"/>
      <c r="CL51" s="760"/>
      <c r="CM51" s="760"/>
      <c r="CN51" s="760"/>
      <c r="CO51" s="760"/>
      <c r="CP51" s="760"/>
      <c r="CQ51" s="760"/>
      <c r="CR51" s="760"/>
      <c r="CS51" s="760"/>
      <c r="CT51" s="760"/>
      <c r="CU51" s="760"/>
      <c r="CV51" s="760"/>
      <c r="CW51" s="760"/>
      <c r="CX51" s="760"/>
      <c r="CY51" s="760"/>
      <c r="CZ51" s="760"/>
      <c r="DA51" s="760"/>
      <c r="DB51" s="760"/>
      <c r="DC51" s="760"/>
      <c r="DD51" s="760"/>
      <c r="DE51" s="760"/>
      <c r="DF51" s="760"/>
      <c r="DG51" s="760"/>
      <c r="DH51" s="760"/>
      <c r="DI51" s="760"/>
      <c r="DJ51" s="760"/>
      <c r="DK51" s="760"/>
      <c r="DL51" s="760"/>
      <c r="DM51" s="760"/>
      <c r="DN51" s="760"/>
      <c r="DO51" s="760"/>
      <c r="DP51" s="760"/>
      <c r="DQ51" s="760"/>
      <c r="DR51" s="760"/>
      <c r="DS51" s="761" t="s">
        <v>305</v>
      </c>
      <c r="DT51" s="761"/>
      <c r="DU51" s="761"/>
      <c r="DV51" s="761"/>
      <c r="DW51" s="761"/>
      <c r="DX51" s="761"/>
      <c r="DY51" s="761"/>
      <c r="DZ51" s="761"/>
      <c r="EA51" s="761"/>
      <c r="EB51" s="761"/>
      <c r="EC51" s="761"/>
      <c r="ED51" s="761"/>
      <c r="EE51" s="761"/>
      <c r="EF51" s="761"/>
      <c r="EG51" s="761"/>
      <c r="EH51" s="761"/>
      <c r="EI51" s="761"/>
      <c r="EJ51" s="761"/>
      <c r="EK51" s="761"/>
      <c r="EL51" s="761"/>
      <c r="EM51" s="761"/>
      <c r="EN51" s="761"/>
      <c r="EO51" s="761"/>
      <c r="EP51" s="761"/>
      <c r="EQ51" s="761"/>
      <c r="ER51" s="761"/>
      <c r="ES51" s="761"/>
      <c r="ET51" s="761"/>
      <c r="EU51" s="761"/>
      <c r="EV51" s="761"/>
      <c r="EW51" s="761"/>
      <c r="EX51" s="761"/>
      <c r="EY51" s="761"/>
      <c r="EZ51" s="761"/>
      <c r="FA51" s="761"/>
      <c r="FB51" s="761"/>
      <c r="FC51" s="761"/>
      <c r="FD51" s="761"/>
      <c r="FE51" s="761"/>
      <c r="FF51" s="760" t="s">
        <v>305</v>
      </c>
      <c r="FG51" s="760"/>
      <c r="FH51" s="760"/>
      <c r="FI51" s="760"/>
      <c r="FJ51" s="760"/>
      <c r="FK51" s="760"/>
      <c r="FL51" s="760"/>
      <c r="FM51" s="760"/>
      <c r="FN51" s="760"/>
      <c r="FO51" s="760"/>
      <c r="FP51" s="760"/>
      <c r="FQ51" s="760"/>
      <c r="FR51" s="760"/>
      <c r="FS51" s="760"/>
      <c r="FT51" s="760"/>
      <c r="FU51" s="760"/>
      <c r="FV51" s="760"/>
      <c r="FW51" s="760"/>
      <c r="FX51" s="760"/>
      <c r="FY51" s="760"/>
      <c r="FZ51" s="760"/>
      <c r="GA51" s="760"/>
      <c r="GB51" s="760"/>
      <c r="GC51" s="760"/>
      <c r="GD51" s="760"/>
      <c r="GE51" s="760"/>
      <c r="GF51" s="760"/>
      <c r="GG51" s="760"/>
      <c r="GH51" s="760"/>
      <c r="GI51" s="760"/>
      <c r="GJ51" s="760"/>
      <c r="GK51" s="760"/>
      <c r="GL51" s="760"/>
      <c r="GM51" s="760"/>
      <c r="GN51" s="760"/>
      <c r="GO51" s="760"/>
      <c r="GP51" s="760"/>
      <c r="GQ51" s="760"/>
      <c r="GR51" s="760"/>
      <c r="GS51" s="194"/>
      <c r="GT51" s="194"/>
      <c r="GU51" s="194"/>
      <c r="GV51" s="194"/>
      <c r="GW51" s="194"/>
      <c r="GX51" s="194"/>
      <c r="GY51" s="194"/>
      <c r="GZ51" s="194"/>
      <c r="HA51" s="194"/>
      <c r="HB51" s="194"/>
      <c r="HC51" s="194"/>
      <c r="HD51" s="194"/>
      <c r="HE51" s="194"/>
      <c r="HF51" s="194"/>
      <c r="HG51" s="194"/>
      <c r="HH51" s="194"/>
      <c r="HI51" s="194"/>
      <c r="HJ51" s="194"/>
      <c r="HK51" s="194"/>
      <c r="HL51" s="194"/>
      <c r="HM51" s="194"/>
      <c r="HN51" s="194"/>
      <c r="HO51" s="194"/>
      <c r="HP51" s="194"/>
      <c r="HQ51" s="194"/>
      <c r="HR51" s="194"/>
      <c r="HS51" s="194"/>
      <c r="HT51" s="194"/>
      <c r="HU51" s="194"/>
      <c r="HV51" s="194"/>
      <c r="HW51" s="194"/>
      <c r="HX51" s="194"/>
      <c r="HY51" s="194"/>
      <c r="HZ51" s="194"/>
      <c r="IA51" s="194"/>
      <c r="IB51" s="194"/>
      <c r="IC51" s="194"/>
      <c r="ID51" s="194"/>
      <c r="IE51" s="194"/>
      <c r="IF51" s="194"/>
      <c r="IG51" s="194"/>
      <c r="IH51" s="194"/>
      <c r="II51" s="194"/>
      <c r="IJ51" s="194"/>
      <c r="IK51" s="194"/>
      <c r="IL51" s="194"/>
      <c r="IM51" s="194"/>
      <c r="IN51" s="194"/>
      <c r="IO51" s="194"/>
      <c r="IP51" s="194"/>
      <c r="IQ51" s="194"/>
      <c r="IR51" s="194"/>
      <c r="IS51" s="194"/>
      <c r="IT51" s="194"/>
      <c r="IU51" s="52"/>
      <c r="IV51" s="52"/>
    </row>
    <row r="52" spans="1:256" ht="17.25">
      <c r="A52" s="850" t="s">
        <v>129</v>
      </c>
      <c r="B52" s="762" t="s">
        <v>130</v>
      </c>
      <c r="C52" s="763"/>
      <c r="D52" s="763"/>
      <c r="E52" s="763"/>
      <c r="F52" s="764"/>
      <c r="G52" s="767">
        <f t="shared" si="0"/>
        <v>231</v>
      </c>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t="s">
        <v>305</v>
      </c>
      <c r="AT52" s="761"/>
      <c r="AU52" s="761"/>
      <c r="AV52" s="761"/>
      <c r="AW52" s="761"/>
      <c r="AX52" s="761"/>
      <c r="AY52" s="761"/>
      <c r="AZ52" s="761"/>
      <c r="BA52" s="761"/>
      <c r="BB52" s="761"/>
      <c r="BC52" s="761"/>
      <c r="BD52" s="761"/>
      <c r="BE52" s="761"/>
      <c r="BF52" s="761"/>
      <c r="BG52" s="761"/>
      <c r="BH52" s="761"/>
      <c r="BI52" s="761"/>
      <c r="BJ52" s="761"/>
      <c r="BK52" s="761"/>
      <c r="BL52" s="761"/>
      <c r="BM52" s="761"/>
      <c r="BN52" s="761"/>
      <c r="BO52" s="761"/>
      <c r="BP52" s="761"/>
      <c r="BQ52" s="761"/>
      <c r="BR52" s="761"/>
      <c r="BS52" s="761"/>
      <c r="BT52" s="761"/>
      <c r="BU52" s="761"/>
      <c r="BV52" s="761"/>
      <c r="BW52" s="761"/>
      <c r="BX52" s="761"/>
      <c r="BY52" s="761"/>
      <c r="BZ52" s="761"/>
      <c r="CA52" s="761"/>
      <c r="CB52" s="761"/>
      <c r="CC52" s="761"/>
      <c r="CD52" s="761"/>
      <c r="CE52" s="761"/>
      <c r="CF52" s="760" t="s">
        <v>305</v>
      </c>
      <c r="CG52" s="760"/>
      <c r="CH52" s="760"/>
      <c r="CI52" s="760"/>
      <c r="CJ52" s="760"/>
      <c r="CK52" s="760"/>
      <c r="CL52" s="760"/>
      <c r="CM52" s="760"/>
      <c r="CN52" s="760"/>
      <c r="CO52" s="760"/>
      <c r="CP52" s="760"/>
      <c r="CQ52" s="760"/>
      <c r="CR52" s="760"/>
      <c r="CS52" s="760"/>
      <c r="CT52" s="760"/>
      <c r="CU52" s="760"/>
      <c r="CV52" s="760"/>
      <c r="CW52" s="760"/>
      <c r="CX52" s="760"/>
      <c r="CY52" s="760"/>
      <c r="CZ52" s="760"/>
      <c r="DA52" s="760"/>
      <c r="DB52" s="760"/>
      <c r="DC52" s="760"/>
      <c r="DD52" s="760"/>
      <c r="DE52" s="760"/>
      <c r="DF52" s="760"/>
      <c r="DG52" s="760"/>
      <c r="DH52" s="760"/>
      <c r="DI52" s="760"/>
      <c r="DJ52" s="760"/>
      <c r="DK52" s="760"/>
      <c r="DL52" s="760"/>
      <c r="DM52" s="760"/>
      <c r="DN52" s="760"/>
      <c r="DO52" s="760"/>
      <c r="DP52" s="760"/>
      <c r="DQ52" s="760"/>
      <c r="DR52" s="760"/>
      <c r="DS52" s="847">
        <v>231</v>
      </c>
      <c r="DT52" s="847"/>
      <c r="DU52" s="847"/>
      <c r="DV52" s="847"/>
      <c r="DW52" s="847"/>
      <c r="DX52" s="847"/>
      <c r="DY52" s="847"/>
      <c r="DZ52" s="847"/>
      <c r="EA52" s="847"/>
      <c r="EB52" s="847"/>
      <c r="EC52" s="847"/>
      <c r="ED52" s="847"/>
      <c r="EE52" s="847"/>
      <c r="EF52" s="847"/>
      <c r="EG52" s="847"/>
      <c r="EH52" s="847"/>
      <c r="EI52" s="847"/>
      <c r="EJ52" s="847"/>
      <c r="EK52" s="847"/>
      <c r="EL52" s="847"/>
      <c r="EM52" s="847"/>
      <c r="EN52" s="847"/>
      <c r="EO52" s="847"/>
      <c r="EP52" s="847"/>
      <c r="EQ52" s="847"/>
      <c r="ER52" s="847"/>
      <c r="ES52" s="847"/>
      <c r="ET52" s="847"/>
      <c r="EU52" s="847"/>
      <c r="EV52" s="847"/>
      <c r="EW52" s="847"/>
      <c r="EX52" s="847"/>
      <c r="EY52" s="847"/>
      <c r="EZ52" s="847"/>
      <c r="FA52" s="847"/>
      <c r="FB52" s="847"/>
      <c r="FC52" s="847"/>
      <c r="FD52" s="847"/>
      <c r="FE52" s="847"/>
      <c r="FF52" s="760">
        <f>DS52/245</f>
        <v>0.9428571428571428</v>
      </c>
      <c r="FG52" s="760"/>
      <c r="FH52" s="760"/>
      <c r="FI52" s="760"/>
      <c r="FJ52" s="760"/>
      <c r="FK52" s="760"/>
      <c r="FL52" s="760"/>
      <c r="FM52" s="760"/>
      <c r="FN52" s="760"/>
      <c r="FO52" s="760"/>
      <c r="FP52" s="760"/>
      <c r="FQ52" s="760"/>
      <c r="FR52" s="760"/>
      <c r="FS52" s="760"/>
      <c r="FT52" s="760"/>
      <c r="FU52" s="760"/>
      <c r="FV52" s="760"/>
      <c r="FW52" s="760"/>
      <c r="FX52" s="760"/>
      <c r="FY52" s="760"/>
      <c r="FZ52" s="760"/>
      <c r="GA52" s="760"/>
      <c r="GB52" s="760"/>
      <c r="GC52" s="760"/>
      <c r="GD52" s="760"/>
      <c r="GE52" s="760"/>
      <c r="GF52" s="760"/>
      <c r="GG52" s="760"/>
      <c r="GH52" s="760"/>
      <c r="GI52" s="760"/>
      <c r="GJ52" s="760"/>
      <c r="GK52" s="760"/>
      <c r="GL52" s="760"/>
      <c r="GM52" s="760"/>
      <c r="GN52" s="760"/>
      <c r="GO52" s="760"/>
      <c r="GP52" s="760"/>
      <c r="GQ52" s="760"/>
      <c r="GR52" s="760"/>
      <c r="GS52" s="194"/>
      <c r="GT52" s="194"/>
      <c r="GU52" s="194"/>
      <c r="GV52" s="194"/>
      <c r="GW52" s="194"/>
      <c r="GX52" s="194"/>
      <c r="GY52" s="194"/>
      <c r="GZ52" s="194"/>
      <c r="HA52" s="194"/>
      <c r="HB52" s="194"/>
      <c r="HC52" s="194"/>
      <c r="HD52" s="194"/>
      <c r="HE52" s="194"/>
      <c r="HF52" s="194"/>
      <c r="HG52" s="194"/>
      <c r="HH52" s="194"/>
      <c r="HI52" s="194"/>
      <c r="HJ52" s="194"/>
      <c r="HK52" s="194"/>
      <c r="HL52" s="194"/>
      <c r="HM52" s="194"/>
      <c r="HN52" s="194"/>
      <c r="HO52" s="194"/>
      <c r="HP52" s="194"/>
      <c r="HQ52" s="194"/>
      <c r="HR52" s="194"/>
      <c r="HS52" s="194"/>
      <c r="HT52" s="194"/>
      <c r="HU52" s="194"/>
      <c r="HV52" s="194"/>
      <c r="HW52" s="194"/>
      <c r="HX52" s="194"/>
      <c r="HY52" s="194"/>
      <c r="HZ52" s="194"/>
      <c r="IA52" s="194"/>
      <c r="IB52" s="194"/>
      <c r="IC52" s="194"/>
      <c r="ID52" s="194"/>
      <c r="IE52" s="194"/>
      <c r="IF52" s="194"/>
      <c r="IG52" s="194"/>
      <c r="IH52" s="194"/>
      <c r="II52" s="194"/>
      <c r="IJ52" s="194"/>
      <c r="IK52" s="194"/>
      <c r="IL52" s="194"/>
      <c r="IM52" s="194"/>
      <c r="IN52" s="194"/>
      <c r="IO52" s="194"/>
      <c r="IP52" s="194"/>
      <c r="IQ52" s="194"/>
      <c r="IR52" s="194"/>
      <c r="IS52" s="194"/>
      <c r="IT52" s="194"/>
      <c r="IU52" s="52"/>
      <c r="IV52" s="52"/>
    </row>
    <row r="53" spans="1:256" ht="17.25" customHeight="1">
      <c r="A53" s="850"/>
      <c r="B53" s="762" t="s">
        <v>131</v>
      </c>
      <c r="C53" s="765"/>
      <c r="D53" s="765"/>
      <c r="E53" s="765"/>
      <c r="F53" s="766"/>
      <c r="G53" s="767">
        <f t="shared" si="0"/>
        <v>450</v>
      </c>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v>408</v>
      </c>
      <c r="AT53" s="761"/>
      <c r="AU53" s="761"/>
      <c r="AV53" s="761"/>
      <c r="AW53" s="761"/>
      <c r="AX53" s="761"/>
      <c r="AY53" s="761"/>
      <c r="AZ53" s="761"/>
      <c r="BA53" s="761"/>
      <c r="BB53" s="761"/>
      <c r="BC53" s="761"/>
      <c r="BD53" s="761"/>
      <c r="BE53" s="761"/>
      <c r="BF53" s="761"/>
      <c r="BG53" s="761"/>
      <c r="BH53" s="761"/>
      <c r="BI53" s="761"/>
      <c r="BJ53" s="761"/>
      <c r="BK53" s="761"/>
      <c r="BL53" s="761"/>
      <c r="BM53" s="761"/>
      <c r="BN53" s="761"/>
      <c r="BO53" s="761"/>
      <c r="BP53" s="761"/>
      <c r="BQ53" s="761"/>
      <c r="BR53" s="761"/>
      <c r="BS53" s="761"/>
      <c r="BT53" s="761"/>
      <c r="BU53" s="761"/>
      <c r="BV53" s="761"/>
      <c r="BW53" s="761"/>
      <c r="BX53" s="761"/>
      <c r="BY53" s="761"/>
      <c r="BZ53" s="761"/>
      <c r="CA53" s="761"/>
      <c r="CB53" s="761"/>
      <c r="CC53" s="761"/>
      <c r="CD53" s="761"/>
      <c r="CE53" s="761"/>
      <c r="CF53" s="760">
        <f aca="true" t="shared" si="1" ref="CF53:CF61">AS53/365</f>
        <v>1.1178082191780823</v>
      </c>
      <c r="CG53" s="760"/>
      <c r="CH53" s="760"/>
      <c r="CI53" s="760"/>
      <c r="CJ53" s="760"/>
      <c r="CK53" s="760"/>
      <c r="CL53" s="760"/>
      <c r="CM53" s="760"/>
      <c r="CN53" s="760"/>
      <c r="CO53" s="760"/>
      <c r="CP53" s="760"/>
      <c r="CQ53" s="760"/>
      <c r="CR53" s="760"/>
      <c r="CS53" s="760"/>
      <c r="CT53" s="760"/>
      <c r="CU53" s="760"/>
      <c r="CV53" s="760"/>
      <c r="CW53" s="760"/>
      <c r="CX53" s="760"/>
      <c r="CY53" s="760"/>
      <c r="CZ53" s="760"/>
      <c r="DA53" s="760"/>
      <c r="DB53" s="760"/>
      <c r="DC53" s="760"/>
      <c r="DD53" s="760"/>
      <c r="DE53" s="760"/>
      <c r="DF53" s="760"/>
      <c r="DG53" s="760"/>
      <c r="DH53" s="760"/>
      <c r="DI53" s="760"/>
      <c r="DJ53" s="760"/>
      <c r="DK53" s="760"/>
      <c r="DL53" s="760"/>
      <c r="DM53" s="760"/>
      <c r="DN53" s="760"/>
      <c r="DO53" s="760"/>
      <c r="DP53" s="760"/>
      <c r="DQ53" s="760"/>
      <c r="DR53" s="760"/>
      <c r="DS53" s="761">
        <v>42</v>
      </c>
      <c r="DT53" s="761"/>
      <c r="DU53" s="761"/>
      <c r="DV53" s="761"/>
      <c r="DW53" s="761"/>
      <c r="DX53" s="761"/>
      <c r="DY53" s="761"/>
      <c r="DZ53" s="761"/>
      <c r="EA53" s="761"/>
      <c r="EB53" s="761"/>
      <c r="EC53" s="761"/>
      <c r="ED53" s="761"/>
      <c r="EE53" s="761"/>
      <c r="EF53" s="761"/>
      <c r="EG53" s="761"/>
      <c r="EH53" s="761"/>
      <c r="EI53" s="761"/>
      <c r="EJ53" s="761"/>
      <c r="EK53" s="761"/>
      <c r="EL53" s="761"/>
      <c r="EM53" s="761"/>
      <c r="EN53" s="761"/>
      <c r="EO53" s="761"/>
      <c r="EP53" s="761"/>
      <c r="EQ53" s="761"/>
      <c r="ER53" s="761"/>
      <c r="ES53" s="761"/>
      <c r="ET53" s="761"/>
      <c r="EU53" s="761"/>
      <c r="EV53" s="761"/>
      <c r="EW53" s="761"/>
      <c r="EX53" s="761"/>
      <c r="EY53" s="761"/>
      <c r="EZ53" s="761"/>
      <c r="FA53" s="761"/>
      <c r="FB53" s="761"/>
      <c r="FC53" s="761"/>
      <c r="FD53" s="761"/>
      <c r="FE53" s="761"/>
      <c r="FF53" s="760">
        <f>DS53/245</f>
        <v>0.17142857142857143</v>
      </c>
      <c r="FG53" s="760"/>
      <c r="FH53" s="760"/>
      <c r="FI53" s="760"/>
      <c r="FJ53" s="760"/>
      <c r="FK53" s="760"/>
      <c r="FL53" s="760"/>
      <c r="FM53" s="760"/>
      <c r="FN53" s="760"/>
      <c r="FO53" s="760"/>
      <c r="FP53" s="760"/>
      <c r="FQ53" s="760"/>
      <c r="FR53" s="760"/>
      <c r="FS53" s="760"/>
      <c r="FT53" s="760"/>
      <c r="FU53" s="760"/>
      <c r="FV53" s="760"/>
      <c r="FW53" s="760"/>
      <c r="FX53" s="760"/>
      <c r="FY53" s="760"/>
      <c r="FZ53" s="760"/>
      <c r="GA53" s="760"/>
      <c r="GB53" s="760"/>
      <c r="GC53" s="760"/>
      <c r="GD53" s="760"/>
      <c r="GE53" s="760"/>
      <c r="GF53" s="760"/>
      <c r="GG53" s="760"/>
      <c r="GH53" s="760"/>
      <c r="GI53" s="760"/>
      <c r="GJ53" s="760"/>
      <c r="GK53" s="760"/>
      <c r="GL53" s="760"/>
      <c r="GM53" s="760"/>
      <c r="GN53" s="760"/>
      <c r="GO53" s="760"/>
      <c r="GP53" s="760"/>
      <c r="GQ53" s="760"/>
      <c r="GR53" s="760"/>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c r="HP53" s="194"/>
      <c r="HQ53" s="194"/>
      <c r="HR53" s="194"/>
      <c r="HS53" s="194"/>
      <c r="HT53" s="194"/>
      <c r="HU53" s="194"/>
      <c r="HV53" s="194"/>
      <c r="HW53" s="194"/>
      <c r="HX53" s="194"/>
      <c r="HY53" s="194"/>
      <c r="HZ53" s="194"/>
      <c r="IA53" s="194"/>
      <c r="IB53" s="194"/>
      <c r="IC53" s="194"/>
      <c r="ID53" s="194"/>
      <c r="IE53" s="194"/>
      <c r="IF53" s="194"/>
      <c r="IG53" s="194"/>
      <c r="IH53" s="194"/>
      <c r="II53" s="194"/>
      <c r="IJ53" s="194"/>
      <c r="IK53" s="194"/>
      <c r="IL53" s="194"/>
      <c r="IM53" s="194"/>
      <c r="IN53" s="194"/>
      <c r="IO53" s="194"/>
      <c r="IP53" s="194"/>
      <c r="IQ53" s="194"/>
      <c r="IR53" s="194"/>
      <c r="IS53" s="194"/>
      <c r="IT53" s="194"/>
      <c r="IU53" s="52"/>
      <c r="IV53" s="52"/>
    </row>
    <row r="54" spans="1:256" ht="17.25">
      <c r="A54" s="850"/>
      <c r="B54" s="762" t="s">
        <v>132</v>
      </c>
      <c r="C54" s="765"/>
      <c r="D54" s="765"/>
      <c r="E54" s="765"/>
      <c r="F54" s="766"/>
      <c r="G54" s="767">
        <f t="shared" si="0"/>
        <v>8362</v>
      </c>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v>2025</v>
      </c>
      <c r="AT54" s="761"/>
      <c r="AU54" s="761"/>
      <c r="AV54" s="761"/>
      <c r="AW54" s="761"/>
      <c r="AX54" s="761"/>
      <c r="AY54" s="761"/>
      <c r="AZ54" s="761"/>
      <c r="BA54" s="761"/>
      <c r="BB54" s="761"/>
      <c r="BC54" s="761"/>
      <c r="BD54" s="761"/>
      <c r="BE54" s="761"/>
      <c r="BF54" s="761"/>
      <c r="BG54" s="761"/>
      <c r="BH54" s="761"/>
      <c r="BI54" s="761"/>
      <c r="BJ54" s="761"/>
      <c r="BK54" s="761"/>
      <c r="BL54" s="761"/>
      <c r="BM54" s="761"/>
      <c r="BN54" s="761"/>
      <c r="BO54" s="761"/>
      <c r="BP54" s="761"/>
      <c r="BQ54" s="761"/>
      <c r="BR54" s="761"/>
      <c r="BS54" s="761"/>
      <c r="BT54" s="761"/>
      <c r="BU54" s="761"/>
      <c r="BV54" s="761"/>
      <c r="BW54" s="761"/>
      <c r="BX54" s="761"/>
      <c r="BY54" s="761"/>
      <c r="BZ54" s="761"/>
      <c r="CA54" s="761"/>
      <c r="CB54" s="761"/>
      <c r="CC54" s="761"/>
      <c r="CD54" s="761"/>
      <c r="CE54" s="761"/>
      <c r="CF54" s="760">
        <f t="shared" si="1"/>
        <v>5.5479452054794525</v>
      </c>
      <c r="CG54" s="760"/>
      <c r="CH54" s="760"/>
      <c r="CI54" s="760"/>
      <c r="CJ54" s="760"/>
      <c r="CK54" s="760"/>
      <c r="CL54" s="760"/>
      <c r="CM54" s="760"/>
      <c r="CN54" s="760"/>
      <c r="CO54" s="760"/>
      <c r="CP54" s="760"/>
      <c r="CQ54" s="760"/>
      <c r="CR54" s="760"/>
      <c r="CS54" s="760"/>
      <c r="CT54" s="760"/>
      <c r="CU54" s="760"/>
      <c r="CV54" s="760"/>
      <c r="CW54" s="760"/>
      <c r="CX54" s="760"/>
      <c r="CY54" s="760"/>
      <c r="CZ54" s="760"/>
      <c r="DA54" s="760"/>
      <c r="DB54" s="760"/>
      <c r="DC54" s="760"/>
      <c r="DD54" s="760"/>
      <c r="DE54" s="760"/>
      <c r="DF54" s="760"/>
      <c r="DG54" s="760"/>
      <c r="DH54" s="760"/>
      <c r="DI54" s="760"/>
      <c r="DJ54" s="760"/>
      <c r="DK54" s="760"/>
      <c r="DL54" s="760"/>
      <c r="DM54" s="760"/>
      <c r="DN54" s="760"/>
      <c r="DO54" s="760"/>
      <c r="DP54" s="760"/>
      <c r="DQ54" s="760"/>
      <c r="DR54" s="760"/>
      <c r="DS54" s="761">
        <v>6337</v>
      </c>
      <c r="DT54" s="761"/>
      <c r="DU54" s="761"/>
      <c r="DV54" s="761"/>
      <c r="DW54" s="761"/>
      <c r="DX54" s="761"/>
      <c r="DY54" s="761"/>
      <c r="DZ54" s="761"/>
      <c r="EA54" s="761"/>
      <c r="EB54" s="761"/>
      <c r="EC54" s="761"/>
      <c r="ED54" s="761"/>
      <c r="EE54" s="761"/>
      <c r="EF54" s="761"/>
      <c r="EG54" s="761"/>
      <c r="EH54" s="761"/>
      <c r="EI54" s="761"/>
      <c r="EJ54" s="761"/>
      <c r="EK54" s="761"/>
      <c r="EL54" s="761"/>
      <c r="EM54" s="761"/>
      <c r="EN54" s="761"/>
      <c r="EO54" s="761"/>
      <c r="EP54" s="761"/>
      <c r="EQ54" s="761"/>
      <c r="ER54" s="761"/>
      <c r="ES54" s="761"/>
      <c r="ET54" s="761"/>
      <c r="EU54" s="761"/>
      <c r="EV54" s="761"/>
      <c r="EW54" s="761"/>
      <c r="EX54" s="761"/>
      <c r="EY54" s="761"/>
      <c r="EZ54" s="761"/>
      <c r="FA54" s="761"/>
      <c r="FB54" s="761"/>
      <c r="FC54" s="761"/>
      <c r="FD54" s="761"/>
      <c r="FE54" s="761"/>
      <c r="FF54" s="760">
        <f>DS54/245</f>
        <v>25.86530612244898</v>
      </c>
      <c r="FG54" s="760"/>
      <c r="FH54" s="760"/>
      <c r="FI54" s="760"/>
      <c r="FJ54" s="760"/>
      <c r="FK54" s="760"/>
      <c r="FL54" s="760"/>
      <c r="FM54" s="760"/>
      <c r="FN54" s="760"/>
      <c r="FO54" s="760"/>
      <c r="FP54" s="760"/>
      <c r="FQ54" s="760"/>
      <c r="FR54" s="760"/>
      <c r="FS54" s="760"/>
      <c r="FT54" s="760"/>
      <c r="FU54" s="760"/>
      <c r="FV54" s="760"/>
      <c r="FW54" s="760"/>
      <c r="FX54" s="760"/>
      <c r="FY54" s="760"/>
      <c r="FZ54" s="760"/>
      <c r="GA54" s="760"/>
      <c r="GB54" s="760"/>
      <c r="GC54" s="760"/>
      <c r="GD54" s="760"/>
      <c r="GE54" s="760"/>
      <c r="GF54" s="760"/>
      <c r="GG54" s="760"/>
      <c r="GH54" s="760"/>
      <c r="GI54" s="760"/>
      <c r="GJ54" s="760"/>
      <c r="GK54" s="760"/>
      <c r="GL54" s="760"/>
      <c r="GM54" s="760"/>
      <c r="GN54" s="760"/>
      <c r="GO54" s="760"/>
      <c r="GP54" s="760"/>
      <c r="GQ54" s="760"/>
      <c r="GR54" s="760"/>
      <c r="GS54" s="194"/>
      <c r="GT54" s="194"/>
      <c r="GU54" s="194"/>
      <c r="GV54" s="194"/>
      <c r="GW54" s="194"/>
      <c r="GX54" s="194"/>
      <c r="GY54" s="194"/>
      <c r="GZ54" s="194"/>
      <c r="HA54" s="194"/>
      <c r="HB54" s="194"/>
      <c r="HC54" s="194"/>
      <c r="HD54" s="194"/>
      <c r="HE54" s="194"/>
      <c r="HF54" s="194"/>
      <c r="HG54" s="194"/>
      <c r="HH54" s="194"/>
      <c r="HI54" s="194"/>
      <c r="HJ54" s="194"/>
      <c r="HK54" s="194"/>
      <c r="HL54" s="194"/>
      <c r="HM54" s="194"/>
      <c r="HN54" s="194"/>
      <c r="HO54" s="194"/>
      <c r="HP54" s="194"/>
      <c r="HQ54" s="194"/>
      <c r="HR54" s="194"/>
      <c r="HS54" s="194"/>
      <c r="HT54" s="194"/>
      <c r="HU54" s="194"/>
      <c r="HV54" s="194"/>
      <c r="HW54" s="194"/>
      <c r="HX54" s="194"/>
      <c r="HY54" s="194"/>
      <c r="HZ54" s="194"/>
      <c r="IA54" s="194"/>
      <c r="IB54" s="194"/>
      <c r="IC54" s="194"/>
      <c r="ID54" s="194"/>
      <c r="IE54" s="194"/>
      <c r="IF54" s="194"/>
      <c r="IG54" s="194"/>
      <c r="IH54" s="194"/>
      <c r="II54" s="194"/>
      <c r="IJ54" s="194"/>
      <c r="IK54" s="194"/>
      <c r="IL54" s="194"/>
      <c r="IM54" s="194"/>
      <c r="IN54" s="194"/>
      <c r="IO54" s="194"/>
      <c r="IP54" s="194"/>
      <c r="IQ54" s="194"/>
      <c r="IR54" s="194"/>
      <c r="IS54" s="194"/>
      <c r="IT54" s="194"/>
      <c r="IU54" s="52"/>
      <c r="IV54" s="52"/>
    </row>
    <row r="55" spans="1:256" ht="17.25">
      <c r="A55" s="850"/>
      <c r="B55" s="762" t="s">
        <v>133</v>
      </c>
      <c r="C55" s="763"/>
      <c r="D55" s="763"/>
      <c r="E55" s="763"/>
      <c r="F55" s="764"/>
      <c r="G55" s="767">
        <f t="shared" si="0"/>
        <v>3640</v>
      </c>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v>728</v>
      </c>
      <c r="AT55" s="761"/>
      <c r="AU55" s="761"/>
      <c r="AV55" s="761"/>
      <c r="AW55" s="761"/>
      <c r="AX55" s="761"/>
      <c r="AY55" s="761"/>
      <c r="AZ55" s="761"/>
      <c r="BA55" s="761"/>
      <c r="BB55" s="761"/>
      <c r="BC55" s="761"/>
      <c r="BD55" s="761"/>
      <c r="BE55" s="761"/>
      <c r="BF55" s="761"/>
      <c r="BG55" s="761"/>
      <c r="BH55" s="761"/>
      <c r="BI55" s="761"/>
      <c r="BJ55" s="761"/>
      <c r="BK55" s="761"/>
      <c r="BL55" s="761"/>
      <c r="BM55" s="761"/>
      <c r="BN55" s="761"/>
      <c r="BO55" s="761"/>
      <c r="BP55" s="761"/>
      <c r="BQ55" s="761"/>
      <c r="BR55" s="761"/>
      <c r="BS55" s="761"/>
      <c r="BT55" s="761"/>
      <c r="BU55" s="761"/>
      <c r="BV55" s="761"/>
      <c r="BW55" s="761"/>
      <c r="BX55" s="761"/>
      <c r="BY55" s="761"/>
      <c r="BZ55" s="761"/>
      <c r="CA55" s="761"/>
      <c r="CB55" s="761"/>
      <c r="CC55" s="761"/>
      <c r="CD55" s="761"/>
      <c r="CE55" s="761"/>
      <c r="CF55" s="760">
        <f t="shared" si="1"/>
        <v>1.9945205479452055</v>
      </c>
      <c r="CG55" s="760"/>
      <c r="CH55" s="760"/>
      <c r="CI55" s="760"/>
      <c r="CJ55" s="760"/>
      <c r="CK55" s="760"/>
      <c r="CL55" s="760"/>
      <c r="CM55" s="760"/>
      <c r="CN55" s="760"/>
      <c r="CO55" s="760"/>
      <c r="CP55" s="760"/>
      <c r="CQ55" s="760"/>
      <c r="CR55" s="760"/>
      <c r="CS55" s="760"/>
      <c r="CT55" s="760"/>
      <c r="CU55" s="760"/>
      <c r="CV55" s="760"/>
      <c r="CW55" s="760"/>
      <c r="CX55" s="760"/>
      <c r="CY55" s="760"/>
      <c r="CZ55" s="760"/>
      <c r="DA55" s="760"/>
      <c r="DB55" s="760"/>
      <c r="DC55" s="760"/>
      <c r="DD55" s="760"/>
      <c r="DE55" s="760"/>
      <c r="DF55" s="760"/>
      <c r="DG55" s="760"/>
      <c r="DH55" s="760"/>
      <c r="DI55" s="760"/>
      <c r="DJ55" s="760"/>
      <c r="DK55" s="760"/>
      <c r="DL55" s="760"/>
      <c r="DM55" s="760"/>
      <c r="DN55" s="760"/>
      <c r="DO55" s="760"/>
      <c r="DP55" s="760"/>
      <c r="DQ55" s="760"/>
      <c r="DR55" s="760"/>
      <c r="DS55" s="761">
        <v>2912</v>
      </c>
      <c r="DT55" s="761"/>
      <c r="DU55" s="761"/>
      <c r="DV55" s="761"/>
      <c r="DW55" s="761"/>
      <c r="DX55" s="761"/>
      <c r="DY55" s="761"/>
      <c r="DZ55" s="761"/>
      <c r="EA55" s="761"/>
      <c r="EB55" s="761"/>
      <c r="EC55" s="761"/>
      <c r="ED55" s="761"/>
      <c r="EE55" s="761"/>
      <c r="EF55" s="761"/>
      <c r="EG55" s="761"/>
      <c r="EH55" s="761"/>
      <c r="EI55" s="761"/>
      <c r="EJ55" s="761"/>
      <c r="EK55" s="761"/>
      <c r="EL55" s="761"/>
      <c r="EM55" s="761"/>
      <c r="EN55" s="761"/>
      <c r="EO55" s="761"/>
      <c r="EP55" s="761"/>
      <c r="EQ55" s="761"/>
      <c r="ER55" s="761"/>
      <c r="ES55" s="761"/>
      <c r="ET55" s="761"/>
      <c r="EU55" s="761"/>
      <c r="EV55" s="761"/>
      <c r="EW55" s="761"/>
      <c r="EX55" s="761"/>
      <c r="EY55" s="761"/>
      <c r="EZ55" s="761"/>
      <c r="FA55" s="761"/>
      <c r="FB55" s="761"/>
      <c r="FC55" s="761"/>
      <c r="FD55" s="761"/>
      <c r="FE55" s="761"/>
      <c r="FF55" s="760">
        <f>DS55/245</f>
        <v>11.885714285714286</v>
      </c>
      <c r="FG55" s="760"/>
      <c r="FH55" s="760"/>
      <c r="FI55" s="760"/>
      <c r="FJ55" s="760"/>
      <c r="FK55" s="760"/>
      <c r="FL55" s="760"/>
      <c r="FM55" s="760"/>
      <c r="FN55" s="760"/>
      <c r="FO55" s="760"/>
      <c r="FP55" s="760"/>
      <c r="FQ55" s="760"/>
      <c r="FR55" s="760"/>
      <c r="FS55" s="760"/>
      <c r="FT55" s="760"/>
      <c r="FU55" s="760"/>
      <c r="FV55" s="760"/>
      <c r="FW55" s="760"/>
      <c r="FX55" s="760"/>
      <c r="FY55" s="760"/>
      <c r="FZ55" s="760"/>
      <c r="GA55" s="760"/>
      <c r="GB55" s="760"/>
      <c r="GC55" s="760"/>
      <c r="GD55" s="760"/>
      <c r="GE55" s="760"/>
      <c r="GF55" s="760"/>
      <c r="GG55" s="760"/>
      <c r="GH55" s="760"/>
      <c r="GI55" s="760"/>
      <c r="GJ55" s="760"/>
      <c r="GK55" s="760"/>
      <c r="GL55" s="760"/>
      <c r="GM55" s="760"/>
      <c r="GN55" s="760"/>
      <c r="GO55" s="760"/>
      <c r="GP55" s="760"/>
      <c r="GQ55" s="760"/>
      <c r="GR55" s="760"/>
      <c r="GS55" s="194"/>
      <c r="GT55" s="194"/>
      <c r="GU55" s="194"/>
      <c r="GV55" s="194"/>
      <c r="GW55" s="194"/>
      <c r="GX55" s="194"/>
      <c r="GY55" s="194"/>
      <c r="GZ55" s="194"/>
      <c r="HA55" s="194"/>
      <c r="HB55" s="194"/>
      <c r="HC55" s="194"/>
      <c r="HD55" s="194"/>
      <c r="HE55" s="194"/>
      <c r="HF55" s="194"/>
      <c r="HG55" s="194"/>
      <c r="HH55" s="194"/>
      <c r="HI55" s="194"/>
      <c r="HJ55" s="194"/>
      <c r="HK55" s="194"/>
      <c r="HL55" s="194"/>
      <c r="HM55" s="194"/>
      <c r="HN55" s="194"/>
      <c r="HO55" s="194"/>
      <c r="HP55" s="194"/>
      <c r="HQ55" s="194"/>
      <c r="HR55" s="194"/>
      <c r="HS55" s="194"/>
      <c r="HT55" s="194"/>
      <c r="HU55" s="194"/>
      <c r="HV55" s="194"/>
      <c r="HW55" s="194"/>
      <c r="HX55" s="194"/>
      <c r="HY55" s="194"/>
      <c r="HZ55" s="194"/>
      <c r="IA55" s="194"/>
      <c r="IB55" s="194"/>
      <c r="IC55" s="194"/>
      <c r="ID55" s="194"/>
      <c r="IE55" s="194"/>
      <c r="IF55" s="194"/>
      <c r="IG55" s="194"/>
      <c r="IH55" s="194"/>
      <c r="II55" s="194"/>
      <c r="IJ55" s="194"/>
      <c r="IK55" s="194"/>
      <c r="IL55" s="194"/>
      <c r="IM55" s="194"/>
      <c r="IN55" s="194"/>
      <c r="IO55" s="194"/>
      <c r="IP55" s="194"/>
      <c r="IQ55" s="194"/>
      <c r="IR55" s="194"/>
      <c r="IS55" s="194"/>
      <c r="IT55" s="194"/>
      <c r="IU55" s="52"/>
      <c r="IV55" s="52"/>
    </row>
    <row r="56" spans="1:256" ht="17.25">
      <c r="A56" s="851"/>
      <c r="B56" s="777" t="s">
        <v>134</v>
      </c>
      <c r="C56" s="778"/>
      <c r="D56" s="778"/>
      <c r="E56" s="778"/>
      <c r="F56" s="779"/>
      <c r="G56" s="773">
        <f t="shared" si="0"/>
        <v>341</v>
      </c>
      <c r="H56" s="772"/>
      <c r="I56" s="772"/>
      <c r="J56" s="772"/>
      <c r="K56" s="772"/>
      <c r="L56" s="772"/>
      <c r="M56" s="772"/>
      <c r="N56" s="772"/>
      <c r="O56" s="772"/>
      <c r="P56" s="772"/>
      <c r="Q56" s="772"/>
      <c r="R56" s="772"/>
      <c r="S56" s="772"/>
      <c r="T56" s="772"/>
      <c r="U56" s="772"/>
      <c r="V56" s="772"/>
      <c r="W56" s="772"/>
      <c r="X56" s="772"/>
      <c r="Y56" s="772"/>
      <c r="Z56" s="772"/>
      <c r="AA56" s="772"/>
      <c r="AB56" s="772"/>
      <c r="AC56" s="772"/>
      <c r="AD56" s="772"/>
      <c r="AE56" s="772"/>
      <c r="AF56" s="772"/>
      <c r="AG56" s="772"/>
      <c r="AH56" s="772"/>
      <c r="AI56" s="772"/>
      <c r="AJ56" s="772"/>
      <c r="AK56" s="772"/>
      <c r="AL56" s="772"/>
      <c r="AM56" s="772"/>
      <c r="AN56" s="772"/>
      <c r="AO56" s="772"/>
      <c r="AP56" s="772"/>
      <c r="AQ56" s="772"/>
      <c r="AR56" s="772"/>
      <c r="AS56" s="772">
        <v>341</v>
      </c>
      <c r="AT56" s="772"/>
      <c r="AU56" s="772"/>
      <c r="AV56" s="772"/>
      <c r="AW56" s="772"/>
      <c r="AX56" s="772"/>
      <c r="AY56" s="772"/>
      <c r="AZ56" s="772"/>
      <c r="BA56" s="772"/>
      <c r="BB56" s="772"/>
      <c r="BC56" s="772"/>
      <c r="BD56" s="772"/>
      <c r="BE56" s="772"/>
      <c r="BF56" s="772"/>
      <c r="BG56" s="772"/>
      <c r="BH56" s="772"/>
      <c r="BI56" s="772"/>
      <c r="BJ56" s="772"/>
      <c r="BK56" s="772"/>
      <c r="BL56" s="772"/>
      <c r="BM56" s="772"/>
      <c r="BN56" s="772"/>
      <c r="BO56" s="772"/>
      <c r="BP56" s="772"/>
      <c r="BQ56" s="772"/>
      <c r="BR56" s="772"/>
      <c r="BS56" s="772"/>
      <c r="BT56" s="772"/>
      <c r="BU56" s="772"/>
      <c r="BV56" s="772"/>
      <c r="BW56" s="772"/>
      <c r="BX56" s="772"/>
      <c r="BY56" s="772"/>
      <c r="BZ56" s="772"/>
      <c r="CA56" s="772"/>
      <c r="CB56" s="772"/>
      <c r="CC56" s="772"/>
      <c r="CD56" s="772"/>
      <c r="CE56" s="772"/>
      <c r="CF56" s="768">
        <f t="shared" si="1"/>
        <v>0.9342465753424658</v>
      </c>
      <c r="CG56" s="768"/>
      <c r="CH56" s="768"/>
      <c r="CI56" s="768"/>
      <c r="CJ56" s="768"/>
      <c r="CK56" s="768"/>
      <c r="CL56" s="768"/>
      <c r="CM56" s="768"/>
      <c r="CN56" s="768"/>
      <c r="CO56" s="768"/>
      <c r="CP56" s="768"/>
      <c r="CQ56" s="768"/>
      <c r="CR56" s="768"/>
      <c r="CS56" s="768"/>
      <c r="CT56" s="768"/>
      <c r="CU56" s="768"/>
      <c r="CV56" s="768"/>
      <c r="CW56" s="768"/>
      <c r="CX56" s="768"/>
      <c r="CY56" s="768"/>
      <c r="CZ56" s="768"/>
      <c r="DA56" s="768"/>
      <c r="DB56" s="768"/>
      <c r="DC56" s="768"/>
      <c r="DD56" s="768"/>
      <c r="DE56" s="768"/>
      <c r="DF56" s="768"/>
      <c r="DG56" s="768"/>
      <c r="DH56" s="768"/>
      <c r="DI56" s="768"/>
      <c r="DJ56" s="768"/>
      <c r="DK56" s="768"/>
      <c r="DL56" s="768"/>
      <c r="DM56" s="768"/>
      <c r="DN56" s="768"/>
      <c r="DO56" s="768"/>
      <c r="DP56" s="768"/>
      <c r="DQ56" s="768"/>
      <c r="DR56" s="768"/>
      <c r="DS56" s="772" t="s">
        <v>305</v>
      </c>
      <c r="DT56" s="772"/>
      <c r="DU56" s="772"/>
      <c r="DV56" s="772"/>
      <c r="DW56" s="772"/>
      <c r="DX56" s="772"/>
      <c r="DY56" s="772"/>
      <c r="DZ56" s="772"/>
      <c r="EA56" s="772"/>
      <c r="EB56" s="772"/>
      <c r="EC56" s="772"/>
      <c r="ED56" s="772"/>
      <c r="EE56" s="772"/>
      <c r="EF56" s="772"/>
      <c r="EG56" s="772"/>
      <c r="EH56" s="772"/>
      <c r="EI56" s="772"/>
      <c r="EJ56" s="772"/>
      <c r="EK56" s="772"/>
      <c r="EL56" s="772"/>
      <c r="EM56" s="772"/>
      <c r="EN56" s="772"/>
      <c r="EO56" s="772"/>
      <c r="EP56" s="772"/>
      <c r="EQ56" s="772"/>
      <c r="ER56" s="772"/>
      <c r="ES56" s="772"/>
      <c r="ET56" s="772"/>
      <c r="EU56" s="772"/>
      <c r="EV56" s="772"/>
      <c r="EW56" s="772"/>
      <c r="EX56" s="772"/>
      <c r="EY56" s="772"/>
      <c r="EZ56" s="772"/>
      <c r="FA56" s="772"/>
      <c r="FB56" s="772"/>
      <c r="FC56" s="772"/>
      <c r="FD56" s="772"/>
      <c r="FE56" s="772"/>
      <c r="FF56" s="768" t="s">
        <v>305</v>
      </c>
      <c r="FG56" s="768"/>
      <c r="FH56" s="768"/>
      <c r="FI56" s="768"/>
      <c r="FJ56" s="768"/>
      <c r="FK56" s="768"/>
      <c r="FL56" s="768"/>
      <c r="FM56" s="768"/>
      <c r="FN56" s="768"/>
      <c r="FO56" s="768"/>
      <c r="FP56" s="768"/>
      <c r="FQ56" s="768"/>
      <c r="FR56" s="768"/>
      <c r="FS56" s="768"/>
      <c r="FT56" s="768"/>
      <c r="FU56" s="768"/>
      <c r="FV56" s="768"/>
      <c r="FW56" s="768"/>
      <c r="FX56" s="768"/>
      <c r="FY56" s="768"/>
      <c r="FZ56" s="768"/>
      <c r="GA56" s="768"/>
      <c r="GB56" s="768"/>
      <c r="GC56" s="768"/>
      <c r="GD56" s="768"/>
      <c r="GE56" s="768"/>
      <c r="GF56" s="768"/>
      <c r="GG56" s="768"/>
      <c r="GH56" s="768"/>
      <c r="GI56" s="768"/>
      <c r="GJ56" s="768"/>
      <c r="GK56" s="768"/>
      <c r="GL56" s="768"/>
      <c r="GM56" s="768"/>
      <c r="GN56" s="768"/>
      <c r="GO56" s="768"/>
      <c r="GP56" s="768"/>
      <c r="GQ56" s="768"/>
      <c r="GR56" s="768"/>
      <c r="GS56" s="194"/>
      <c r="GT56" s="194"/>
      <c r="GU56" s="194"/>
      <c r="GV56" s="194"/>
      <c r="GW56" s="194"/>
      <c r="GX56" s="194"/>
      <c r="GY56" s="194"/>
      <c r="GZ56" s="194"/>
      <c r="HA56" s="194"/>
      <c r="HB56" s="194"/>
      <c r="HC56" s="194"/>
      <c r="HD56" s="194"/>
      <c r="HE56" s="194"/>
      <c r="HF56" s="194"/>
      <c r="HG56" s="194"/>
      <c r="HH56" s="194"/>
      <c r="HI56" s="194"/>
      <c r="HJ56" s="194"/>
      <c r="HK56" s="194"/>
      <c r="HL56" s="194"/>
      <c r="HM56" s="194"/>
      <c r="HN56" s="194"/>
      <c r="HO56" s="194"/>
      <c r="HP56" s="194"/>
      <c r="HQ56" s="194"/>
      <c r="HR56" s="194"/>
      <c r="HS56" s="194"/>
      <c r="HT56" s="194"/>
      <c r="HU56" s="194"/>
      <c r="HV56" s="194"/>
      <c r="HW56" s="194"/>
      <c r="HX56" s="194"/>
      <c r="HY56" s="194"/>
      <c r="HZ56" s="194"/>
      <c r="IA56" s="194"/>
      <c r="IB56" s="194"/>
      <c r="IC56" s="194"/>
      <c r="ID56" s="194"/>
      <c r="IE56" s="194"/>
      <c r="IF56" s="194"/>
      <c r="IG56" s="194"/>
      <c r="IH56" s="194"/>
      <c r="II56" s="194"/>
      <c r="IJ56" s="194"/>
      <c r="IK56" s="194"/>
      <c r="IL56" s="194"/>
      <c r="IM56" s="194"/>
      <c r="IN56" s="194"/>
      <c r="IO56" s="194"/>
      <c r="IP56" s="194"/>
      <c r="IQ56" s="194"/>
      <c r="IR56" s="194"/>
      <c r="IS56" s="194"/>
      <c r="IT56" s="194"/>
      <c r="IU56" s="52"/>
      <c r="IV56" s="52"/>
    </row>
    <row r="57" spans="1:256" ht="17.25" customHeight="1">
      <c r="A57" s="780" t="s">
        <v>306</v>
      </c>
      <c r="B57" s="774" t="s">
        <v>58</v>
      </c>
      <c r="C57" s="775"/>
      <c r="D57" s="775"/>
      <c r="E57" s="775"/>
      <c r="F57" s="776"/>
      <c r="G57" s="770">
        <f t="shared" si="0"/>
        <v>56948</v>
      </c>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f>SUM(AS58:CE66)</f>
        <v>16309</v>
      </c>
      <c r="AT57" s="771"/>
      <c r="AU57" s="771"/>
      <c r="AV57" s="771"/>
      <c r="AW57" s="771"/>
      <c r="AX57" s="771"/>
      <c r="AY57" s="771"/>
      <c r="AZ57" s="771"/>
      <c r="BA57" s="771"/>
      <c r="BB57" s="771"/>
      <c r="BC57" s="771"/>
      <c r="BD57" s="771"/>
      <c r="BE57" s="771"/>
      <c r="BF57" s="771"/>
      <c r="BG57" s="771"/>
      <c r="BH57" s="771"/>
      <c r="BI57" s="771"/>
      <c r="BJ57" s="771"/>
      <c r="BK57" s="771"/>
      <c r="BL57" s="771"/>
      <c r="BM57" s="771"/>
      <c r="BN57" s="771"/>
      <c r="BO57" s="771"/>
      <c r="BP57" s="771"/>
      <c r="BQ57" s="771"/>
      <c r="BR57" s="771"/>
      <c r="BS57" s="771"/>
      <c r="BT57" s="771"/>
      <c r="BU57" s="771"/>
      <c r="BV57" s="771"/>
      <c r="BW57" s="771"/>
      <c r="BX57" s="771"/>
      <c r="BY57" s="771"/>
      <c r="BZ57" s="771"/>
      <c r="CA57" s="771"/>
      <c r="CB57" s="771"/>
      <c r="CC57" s="771"/>
      <c r="CD57" s="771"/>
      <c r="CE57" s="771"/>
      <c r="CF57" s="769">
        <f t="shared" si="1"/>
        <v>44.68219178082192</v>
      </c>
      <c r="CG57" s="769"/>
      <c r="CH57" s="769"/>
      <c r="CI57" s="769"/>
      <c r="CJ57" s="769"/>
      <c r="CK57" s="769"/>
      <c r="CL57" s="769"/>
      <c r="CM57" s="769"/>
      <c r="CN57" s="769"/>
      <c r="CO57" s="769"/>
      <c r="CP57" s="769"/>
      <c r="CQ57" s="769"/>
      <c r="CR57" s="769"/>
      <c r="CS57" s="769"/>
      <c r="CT57" s="769"/>
      <c r="CU57" s="769"/>
      <c r="CV57" s="769"/>
      <c r="CW57" s="769"/>
      <c r="CX57" s="769"/>
      <c r="CY57" s="769"/>
      <c r="CZ57" s="769"/>
      <c r="DA57" s="769"/>
      <c r="DB57" s="769"/>
      <c r="DC57" s="769"/>
      <c r="DD57" s="769"/>
      <c r="DE57" s="769"/>
      <c r="DF57" s="769"/>
      <c r="DG57" s="769"/>
      <c r="DH57" s="769"/>
      <c r="DI57" s="769"/>
      <c r="DJ57" s="769"/>
      <c r="DK57" s="769"/>
      <c r="DL57" s="769"/>
      <c r="DM57" s="769"/>
      <c r="DN57" s="769"/>
      <c r="DO57" s="769"/>
      <c r="DP57" s="769"/>
      <c r="DQ57" s="769"/>
      <c r="DR57" s="769"/>
      <c r="DS57" s="771">
        <f>SUM(DS58:FE66)</f>
        <v>40639</v>
      </c>
      <c r="DT57" s="771"/>
      <c r="DU57" s="771"/>
      <c r="DV57" s="771"/>
      <c r="DW57" s="771"/>
      <c r="DX57" s="771"/>
      <c r="DY57" s="771"/>
      <c r="DZ57" s="771"/>
      <c r="EA57" s="771"/>
      <c r="EB57" s="771"/>
      <c r="EC57" s="771"/>
      <c r="ED57" s="771"/>
      <c r="EE57" s="771"/>
      <c r="EF57" s="771"/>
      <c r="EG57" s="771"/>
      <c r="EH57" s="771"/>
      <c r="EI57" s="771"/>
      <c r="EJ57" s="771"/>
      <c r="EK57" s="771"/>
      <c r="EL57" s="771"/>
      <c r="EM57" s="771"/>
      <c r="EN57" s="771"/>
      <c r="EO57" s="771"/>
      <c r="EP57" s="771"/>
      <c r="EQ57" s="771"/>
      <c r="ER57" s="771"/>
      <c r="ES57" s="771"/>
      <c r="ET57" s="771"/>
      <c r="EU57" s="771"/>
      <c r="EV57" s="771"/>
      <c r="EW57" s="771"/>
      <c r="EX57" s="771"/>
      <c r="EY57" s="771"/>
      <c r="EZ57" s="771"/>
      <c r="FA57" s="771"/>
      <c r="FB57" s="771"/>
      <c r="FC57" s="771"/>
      <c r="FD57" s="771"/>
      <c r="FE57" s="771"/>
      <c r="FF57" s="769">
        <f>DS57/245</f>
        <v>165.8734693877551</v>
      </c>
      <c r="FG57" s="769"/>
      <c r="FH57" s="769"/>
      <c r="FI57" s="769"/>
      <c r="FJ57" s="769"/>
      <c r="FK57" s="769"/>
      <c r="FL57" s="769"/>
      <c r="FM57" s="769"/>
      <c r="FN57" s="769"/>
      <c r="FO57" s="769"/>
      <c r="FP57" s="769"/>
      <c r="FQ57" s="769"/>
      <c r="FR57" s="769"/>
      <c r="FS57" s="769"/>
      <c r="FT57" s="769"/>
      <c r="FU57" s="769"/>
      <c r="FV57" s="769"/>
      <c r="FW57" s="769"/>
      <c r="FX57" s="769"/>
      <c r="FY57" s="769"/>
      <c r="FZ57" s="769"/>
      <c r="GA57" s="769"/>
      <c r="GB57" s="769"/>
      <c r="GC57" s="769"/>
      <c r="GD57" s="769"/>
      <c r="GE57" s="769"/>
      <c r="GF57" s="769"/>
      <c r="GG57" s="769"/>
      <c r="GH57" s="769"/>
      <c r="GI57" s="769"/>
      <c r="GJ57" s="769"/>
      <c r="GK57" s="769"/>
      <c r="GL57" s="769"/>
      <c r="GM57" s="769"/>
      <c r="GN57" s="769"/>
      <c r="GO57" s="769"/>
      <c r="GP57" s="769"/>
      <c r="GQ57" s="769"/>
      <c r="GR57" s="769"/>
      <c r="GS57" s="194"/>
      <c r="GT57" s="194"/>
      <c r="GU57" s="194"/>
      <c r="GV57" s="194"/>
      <c r="GW57" s="194"/>
      <c r="GX57" s="194"/>
      <c r="GY57" s="194"/>
      <c r="GZ57" s="194"/>
      <c r="HA57" s="194"/>
      <c r="HB57" s="194"/>
      <c r="HC57" s="194"/>
      <c r="HD57" s="194"/>
      <c r="HE57" s="194"/>
      <c r="HF57" s="194"/>
      <c r="HG57" s="194"/>
      <c r="HH57" s="194"/>
      <c r="HI57" s="194"/>
      <c r="HJ57" s="194"/>
      <c r="HK57" s="194"/>
      <c r="HL57" s="194"/>
      <c r="HM57" s="194"/>
      <c r="HN57" s="194"/>
      <c r="HO57" s="194"/>
      <c r="HP57" s="194"/>
      <c r="HQ57" s="194"/>
      <c r="HR57" s="194"/>
      <c r="HS57" s="194"/>
      <c r="HT57" s="194"/>
      <c r="HU57" s="194"/>
      <c r="HV57" s="194"/>
      <c r="HW57" s="194"/>
      <c r="HX57" s="194"/>
      <c r="HY57" s="194"/>
      <c r="HZ57" s="194"/>
      <c r="IA57" s="194"/>
      <c r="IB57" s="194"/>
      <c r="IC57" s="194"/>
      <c r="ID57" s="194"/>
      <c r="IE57" s="194"/>
      <c r="IF57" s="194"/>
      <c r="IG57" s="194"/>
      <c r="IH57" s="194"/>
      <c r="II57" s="194"/>
      <c r="IJ57" s="194"/>
      <c r="IK57" s="194"/>
      <c r="IL57" s="194"/>
      <c r="IM57" s="194"/>
      <c r="IN57" s="194"/>
      <c r="IO57" s="194"/>
      <c r="IP57" s="194"/>
      <c r="IQ57" s="194"/>
      <c r="IR57" s="194"/>
      <c r="IS57" s="194"/>
      <c r="IT57" s="194"/>
      <c r="IU57" s="52"/>
      <c r="IV57" s="52"/>
    </row>
    <row r="58" spans="1:256" ht="17.25">
      <c r="A58" s="781"/>
      <c r="B58" s="762" t="s">
        <v>126</v>
      </c>
      <c r="C58" s="765"/>
      <c r="D58" s="765"/>
      <c r="E58" s="765"/>
      <c r="F58" s="766"/>
      <c r="G58" s="767">
        <f t="shared" si="0"/>
        <v>36586</v>
      </c>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v>5657</v>
      </c>
      <c r="AT58" s="761"/>
      <c r="AU58" s="761"/>
      <c r="AV58" s="761"/>
      <c r="AW58" s="761"/>
      <c r="AX58" s="761"/>
      <c r="AY58" s="761"/>
      <c r="AZ58" s="761"/>
      <c r="BA58" s="761"/>
      <c r="BB58" s="761"/>
      <c r="BC58" s="761"/>
      <c r="BD58" s="761"/>
      <c r="BE58" s="761"/>
      <c r="BF58" s="761"/>
      <c r="BG58" s="761"/>
      <c r="BH58" s="761"/>
      <c r="BI58" s="761"/>
      <c r="BJ58" s="761"/>
      <c r="BK58" s="761"/>
      <c r="BL58" s="761"/>
      <c r="BM58" s="761"/>
      <c r="BN58" s="761"/>
      <c r="BO58" s="761"/>
      <c r="BP58" s="761"/>
      <c r="BQ58" s="761"/>
      <c r="BR58" s="761"/>
      <c r="BS58" s="761"/>
      <c r="BT58" s="761"/>
      <c r="BU58" s="761"/>
      <c r="BV58" s="761"/>
      <c r="BW58" s="761"/>
      <c r="BX58" s="761"/>
      <c r="BY58" s="761"/>
      <c r="BZ58" s="761"/>
      <c r="CA58" s="761"/>
      <c r="CB58" s="761"/>
      <c r="CC58" s="761"/>
      <c r="CD58" s="761"/>
      <c r="CE58" s="761"/>
      <c r="CF58" s="760">
        <f t="shared" si="1"/>
        <v>15.498630136986302</v>
      </c>
      <c r="CG58" s="760"/>
      <c r="CH58" s="760"/>
      <c r="CI58" s="760"/>
      <c r="CJ58" s="760"/>
      <c r="CK58" s="760"/>
      <c r="CL58" s="760"/>
      <c r="CM58" s="760"/>
      <c r="CN58" s="760"/>
      <c r="CO58" s="760"/>
      <c r="CP58" s="760"/>
      <c r="CQ58" s="760"/>
      <c r="CR58" s="760"/>
      <c r="CS58" s="760"/>
      <c r="CT58" s="760"/>
      <c r="CU58" s="760"/>
      <c r="CV58" s="760"/>
      <c r="CW58" s="760"/>
      <c r="CX58" s="760"/>
      <c r="CY58" s="760"/>
      <c r="CZ58" s="760"/>
      <c r="DA58" s="760"/>
      <c r="DB58" s="760"/>
      <c r="DC58" s="760"/>
      <c r="DD58" s="760"/>
      <c r="DE58" s="760"/>
      <c r="DF58" s="760"/>
      <c r="DG58" s="760"/>
      <c r="DH58" s="760"/>
      <c r="DI58" s="760"/>
      <c r="DJ58" s="760"/>
      <c r="DK58" s="760"/>
      <c r="DL58" s="760"/>
      <c r="DM58" s="760"/>
      <c r="DN58" s="760"/>
      <c r="DO58" s="760"/>
      <c r="DP58" s="760"/>
      <c r="DQ58" s="760"/>
      <c r="DR58" s="760"/>
      <c r="DS58" s="761">
        <v>30929</v>
      </c>
      <c r="DT58" s="761"/>
      <c r="DU58" s="761"/>
      <c r="DV58" s="761"/>
      <c r="DW58" s="761"/>
      <c r="DX58" s="761"/>
      <c r="DY58" s="761"/>
      <c r="DZ58" s="761"/>
      <c r="EA58" s="761"/>
      <c r="EB58" s="761"/>
      <c r="EC58" s="761"/>
      <c r="ED58" s="761"/>
      <c r="EE58" s="761"/>
      <c r="EF58" s="761"/>
      <c r="EG58" s="761"/>
      <c r="EH58" s="761"/>
      <c r="EI58" s="761"/>
      <c r="EJ58" s="761"/>
      <c r="EK58" s="761"/>
      <c r="EL58" s="761"/>
      <c r="EM58" s="761"/>
      <c r="EN58" s="761"/>
      <c r="EO58" s="761"/>
      <c r="EP58" s="761"/>
      <c r="EQ58" s="761"/>
      <c r="ER58" s="761"/>
      <c r="ES58" s="761"/>
      <c r="ET58" s="761"/>
      <c r="EU58" s="761"/>
      <c r="EV58" s="761"/>
      <c r="EW58" s="761"/>
      <c r="EX58" s="761"/>
      <c r="EY58" s="761"/>
      <c r="EZ58" s="761"/>
      <c r="FA58" s="761"/>
      <c r="FB58" s="761"/>
      <c r="FC58" s="761"/>
      <c r="FD58" s="761"/>
      <c r="FE58" s="761"/>
      <c r="FF58" s="760">
        <f>DS58/245</f>
        <v>126.2408163265306</v>
      </c>
      <c r="FG58" s="760"/>
      <c r="FH58" s="760"/>
      <c r="FI58" s="760"/>
      <c r="FJ58" s="760"/>
      <c r="FK58" s="760"/>
      <c r="FL58" s="760"/>
      <c r="FM58" s="760"/>
      <c r="FN58" s="760"/>
      <c r="FO58" s="760"/>
      <c r="FP58" s="760"/>
      <c r="FQ58" s="760"/>
      <c r="FR58" s="760"/>
      <c r="FS58" s="760"/>
      <c r="FT58" s="760"/>
      <c r="FU58" s="760"/>
      <c r="FV58" s="760"/>
      <c r="FW58" s="760"/>
      <c r="FX58" s="760"/>
      <c r="FY58" s="760"/>
      <c r="FZ58" s="760"/>
      <c r="GA58" s="760"/>
      <c r="GB58" s="760"/>
      <c r="GC58" s="760"/>
      <c r="GD58" s="760"/>
      <c r="GE58" s="760"/>
      <c r="GF58" s="760"/>
      <c r="GG58" s="760"/>
      <c r="GH58" s="760"/>
      <c r="GI58" s="760"/>
      <c r="GJ58" s="760"/>
      <c r="GK58" s="760"/>
      <c r="GL58" s="760"/>
      <c r="GM58" s="760"/>
      <c r="GN58" s="760"/>
      <c r="GO58" s="760"/>
      <c r="GP58" s="760"/>
      <c r="GQ58" s="760"/>
      <c r="GR58" s="760"/>
      <c r="GS58" s="194"/>
      <c r="GT58" s="194"/>
      <c r="GU58" s="194"/>
      <c r="GV58" s="194"/>
      <c r="GW58" s="194"/>
      <c r="GX58" s="194"/>
      <c r="GY58" s="194"/>
      <c r="GZ58" s="194"/>
      <c r="HA58" s="194"/>
      <c r="HB58" s="194"/>
      <c r="HC58" s="194"/>
      <c r="HD58" s="194"/>
      <c r="HE58" s="194"/>
      <c r="HF58" s="194"/>
      <c r="HG58" s="194"/>
      <c r="HH58" s="194"/>
      <c r="HI58" s="194"/>
      <c r="HJ58" s="194"/>
      <c r="HK58" s="194"/>
      <c r="HL58" s="194"/>
      <c r="HM58" s="194"/>
      <c r="HN58" s="194"/>
      <c r="HO58" s="194"/>
      <c r="HP58" s="194"/>
      <c r="HQ58" s="194"/>
      <c r="HR58" s="194"/>
      <c r="HS58" s="194"/>
      <c r="HT58" s="194"/>
      <c r="HU58" s="194"/>
      <c r="HV58" s="194"/>
      <c r="HW58" s="194"/>
      <c r="HX58" s="194"/>
      <c r="HY58" s="194"/>
      <c r="HZ58" s="194"/>
      <c r="IA58" s="194"/>
      <c r="IB58" s="194"/>
      <c r="IC58" s="194"/>
      <c r="ID58" s="194"/>
      <c r="IE58" s="194"/>
      <c r="IF58" s="194"/>
      <c r="IG58" s="194"/>
      <c r="IH58" s="194"/>
      <c r="II58" s="194"/>
      <c r="IJ58" s="194"/>
      <c r="IK58" s="194"/>
      <c r="IL58" s="194"/>
      <c r="IM58" s="194"/>
      <c r="IN58" s="194"/>
      <c r="IO58" s="194"/>
      <c r="IP58" s="194"/>
      <c r="IQ58" s="194"/>
      <c r="IR58" s="194"/>
      <c r="IS58" s="194"/>
      <c r="IT58" s="194"/>
      <c r="IU58" s="52"/>
      <c r="IV58" s="52"/>
    </row>
    <row r="59" spans="1:256" ht="17.25">
      <c r="A59" s="781"/>
      <c r="B59" s="762" t="s">
        <v>336</v>
      </c>
      <c r="C59" s="765"/>
      <c r="D59" s="765"/>
      <c r="E59" s="765"/>
      <c r="F59" s="766"/>
      <c r="G59" s="767">
        <f t="shared" si="0"/>
        <v>2952</v>
      </c>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v>2717</v>
      </c>
      <c r="AT59" s="761"/>
      <c r="AU59" s="761"/>
      <c r="AV59" s="761"/>
      <c r="AW59" s="761"/>
      <c r="AX59" s="761"/>
      <c r="AY59" s="761"/>
      <c r="AZ59" s="761"/>
      <c r="BA59" s="761"/>
      <c r="BB59" s="761"/>
      <c r="BC59" s="761"/>
      <c r="BD59" s="761"/>
      <c r="BE59" s="761"/>
      <c r="BF59" s="761"/>
      <c r="BG59" s="761"/>
      <c r="BH59" s="761"/>
      <c r="BI59" s="761"/>
      <c r="BJ59" s="761"/>
      <c r="BK59" s="761"/>
      <c r="BL59" s="761"/>
      <c r="BM59" s="761"/>
      <c r="BN59" s="761"/>
      <c r="BO59" s="761"/>
      <c r="BP59" s="761"/>
      <c r="BQ59" s="761"/>
      <c r="BR59" s="761"/>
      <c r="BS59" s="761"/>
      <c r="BT59" s="761"/>
      <c r="BU59" s="761"/>
      <c r="BV59" s="761"/>
      <c r="BW59" s="761"/>
      <c r="BX59" s="761"/>
      <c r="BY59" s="761"/>
      <c r="BZ59" s="761"/>
      <c r="CA59" s="761"/>
      <c r="CB59" s="761"/>
      <c r="CC59" s="761"/>
      <c r="CD59" s="761"/>
      <c r="CE59" s="761"/>
      <c r="CF59" s="760">
        <f t="shared" si="1"/>
        <v>7.443835616438356</v>
      </c>
      <c r="CG59" s="760"/>
      <c r="CH59" s="760"/>
      <c r="CI59" s="760"/>
      <c r="CJ59" s="760"/>
      <c r="CK59" s="760"/>
      <c r="CL59" s="760"/>
      <c r="CM59" s="760"/>
      <c r="CN59" s="760"/>
      <c r="CO59" s="760"/>
      <c r="CP59" s="760"/>
      <c r="CQ59" s="760"/>
      <c r="CR59" s="760"/>
      <c r="CS59" s="760"/>
      <c r="CT59" s="760"/>
      <c r="CU59" s="760"/>
      <c r="CV59" s="760"/>
      <c r="CW59" s="760"/>
      <c r="CX59" s="760"/>
      <c r="CY59" s="760"/>
      <c r="CZ59" s="760"/>
      <c r="DA59" s="760"/>
      <c r="DB59" s="760"/>
      <c r="DC59" s="760"/>
      <c r="DD59" s="760"/>
      <c r="DE59" s="760"/>
      <c r="DF59" s="760"/>
      <c r="DG59" s="760"/>
      <c r="DH59" s="760"/>
      <c r="DI59" s="760"/>
      <c r="DJ59" s="760"/>
      <c r="DK59" s="760"/>
      <c r="DL59" s="760"/>
      <c r="DM59" s="760"/>
      <c r="DN59" s="760"/>
      <c r="DO59" s="760"/>
      <c r="DP59" s="760"/>
      <c r="DQ59" s="760"/>
      <c r="DR59" s="760"/>
      <c r="DS59" s="761">
        <v>235</v>
      </c>
      <c r="DT59" s="761"/>
      <c r="DU59" s="761"/>
      <c r="DV59" s="761"/>
      <c r="DW59" s="761"/>
      <c r="DX59" s="761"/>
      <c r="DY59" s="761"/>
      <c r="DZ59" s="761"/>
      <c r="EA59" s="761"/>
      <c r="EB59" s="761"/>
      <c r="EC59" s="761"/>
      <c r="ED59" s="761"/>
      <c r="EE59" s="761"/>
      <c r="EF59" s="761"/>
      <c r="EG59" s="761"/>
      <c r="EH59" s="761"/>
      <c r="EI59" s="761"/>
      <c r="EJ59" s="761"/>
      <c r="EK59" s="761"/>
      <c r="EL59" s="761"/>
      <c r="EM59" s="761"/>
      <c r="EN59" s="761"/>
      <c r="EO59" s="761"/>
      <c r="EP59" s="761"/>
      <c r="EQ59" s="761"/>
      <c r="ER59" s="761"/>
      <c r="ES59" s="761"/>
      <c r="ET59" s="761"/>
      <c r="EU59" s="761"/>
      <c r="EV59" s="761"/>
      <c r="EW59" s="761"/>
      <c r="EX59" s="761"/>
      <c r="EY59" s="761"/>
      <c r="EZ59" s="761"/>
      <c r="FA59" s="761"/>
      <c r="FB59" s="761"/>
      <c r="FC59" s="761"/>
      <c r="FD59" s="761"/>
      <c r="FE59" s="761"/>
      <c r="FF59" s="760">
        <f>DS59/245</f>
        <v>0.9591836734693877</v>
      </c>
      <c r="FG59" s="760"/>
      <c r="FH59" s="760"/>
      <c r="FI59" s="760"/>
      <c r="FJ59" s="760"/>
      <c r="FK59" s="760"/>
      <c r="FL59" s="760"/>
      <c r="FM59" s="760"/>
      <c r="FN59" s="760"/>
      <c r="FO59" s="760"/>
      <c r="FP59" s="760"/>
      <c r="FQ59" s="760"/>
      <c r="FR59" s="760"/>
      <c r="FS59" s="760"/>
      <c r="FT59" s="760"/>
      <c r="FU59" s="760"/>
      <c r="FV59" s="760"/>
      <c r="FW59" s="760"/>
      <c r="FX59" s="760"/>
      <c r="FY59" s="760"/>
      <c r="FZ59" s="760"/>
      <c r="GA59" s="760"/>
      <c r="GB59" s="760"/>
      <c r="GC59" s="760"/>
      <c r="GD59" s="760"/>
      <c r="GE59" s="760"/>
      <c r="GF59" s="760"/>
      <c r="GG59" s="760"/>
      <c r="GH59" s="760"/>
      <c r="GI59" s="760"/>
      <c r="GJ59" s="760"/>
      <c r="GK59" s="760"/>
      <c r="GL59" s="760"/>
      <c r="GM59" s="760"/>
      <c r="GN59" s="760"/>
      <c r="GO59" s="760"/>
      <c r="GP59" s="760"/>
      <c r="GQ59" s="760"/>
      <c r="GR59" s="760"/>
      <c r="GS59" s="194"/>
      <c r="GT59" s="194"/>
      <c r="GU59" s="194"/>
      <c r="GV59" s="194"/>
      <c r="GW59" s="194"/>
      <c r="GX59" s="194"/>
      <c r="GY59" s="194"/>
      <c r="GZ59" s="194"/>
      <c r="HA59" s="194"/>
      <c r="HB59" s="194"/>
      <c r="HC59" s="194"/>
      <c r="HD59" s="194"/>
      <c r="HE59" s="194"/>
      <c r="HF59" s="194"/>
      <c r="HG59" s="194"/>
      <c r="HH59" s="194"/>
      <c r="HI59" s="194"/>
      <c r="HJ59" s="194"/>
      <c r="HK59" s="194"/>
      <c r="HL59" s="194"/>
      <c r="HM59" s="194"/>
      <c r="HN59" s="194"/>
      <c r="HO59" s="194"/>
      <c r="HP59" s="194"/>
      <c r="HQ59" s="194"/>
      <c r="HR59" s="194"/>
      <c r="HS59" s="194"/>
      <c r="HT59" s="194"/>
      <c r="HU59" s="194"/>
      <c r="HV59" s="194"/>
      <c r="HW59" s="194"/>
      <c r="HX59" s="194"/>
      <c r="HY59" s="194"/>
      <c r="HZ59" s="194"/>
      <c r="IA59" s="194"/>
      <c r="IB59" s="194"/>
      <c r="IC59" s="194"/>
      <c r="ID59" s="194"/>
      <c r="IE59" s="194"/>
      <c r="IF59" s="194"/>
      <c r="IG59" s="194"/>
      <c r="IH59" s="194"/>
      <c r="II59" s="194"/>
      <c r="IJ59" s="194"/>
      <c r="IK59" s="194"/>
      <c r="IL59" s="194"/>
      <c r="IM59" s="194"/>
      <c r="IN59" s="194"/>
      <c r="IO59" s="194"/>
      <c r="IP59" s="194"/>
      <c r="IQ59" s="194"/>
      <c r="IR59" s="194"/>
      <c r="IS59" s="194"/>
      <c r="IT59" s="194"/>
      <c r="IU59" s="52"/>
      <c r="IV59" s="52"/>
    </row>
    <row r="60" spans="1:256" ht="17.25">
      <c r="A60" s="781"/>
      <c r="B60" s="762" t="s">
        <v>127</v>
      </c>
      <c r="C60" s="765"/>
      <c r="D60" s="765"/>
      <c r="E60" s="765"/>
      <c r="F60" s="766"/>
      <c r="G60" s="767">
        <f t="shared" si="0"/>
        <v>1105</v>
      </c>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v>705</v>
      </c>
      <c r="AT60" s="761"/>
      <c r="AU60" s="761"/>
      <c r="AV60" s="761"/>
      <c r="AW60" s="761"/>
      <c r="AX60" s="761"/>
      <c r="AY60" s="761"/>
      <c r="AZ60" s="761"/>
      <c r="BA60" s="761"/>
      <c r="BB60" s="761"/>
      <c r="BC60" s="761"/>
      <c r="BD60" s="761"/>
      <c r="BE60" s="761"/>
      <c r="BF60" s="761"/>
      <c r="BG60" s="761"/>
      <c r="BH60" s="761"/>
      <c r="BI60" s="761"/>
      <c r="BJ60" s="761"/>
      <c r="BK60" s="761"/>
      <c r="BL60" s="761"/>
      <c r="BM60" s="761"/>
      <c r="BN60" s="761"/>
      <c r="BO60" s="761"/>
      <c r="BP60" s="761"/>
      <c r="BQ60" s="761"/>
      <c r="BR60" s="761"/>
      <c r="BS60" s="761"/>
      <c r="BT60" s="761"/>
      <c r="BU60" s="761"/>
      <c r="BV60" s="761"/>
      <c r="BW60" s="761"/>
      <c r="BX60" s="761"/>
      <c r="BY60" s="761"/>
      <c r="BZ60" s="761"/>
      <c r="CA60" s="761"/>
      <c r="CB60" s="761"/>
      <c r="CC60" s="761"/>
      <c r="CD60" s="761"/>
      <c r="CE60" s="761"/>
      <c r="CF60" s="760">
        <f t="shared" si="1"/>
        <v>1.9315068493150684</v>
      </c>
      <c r="CG60" s="760"/>
      <c r="CH60" s="760"/>
      <c r="CI60" s="760"/>
      <c r="CJ60" s="760"/>
      <c r="CK60" s="760"/>
      <c r="CL60" s="760"/>
      <c r="CM60" s="760"/>
      <c r="CN60" s="760"/>
      <c r="CO60" s="760"/>
      <c r="CP60" s="760"/>
      <c r="CQ60" s="760"/>
      <c r="CR60" s="760"/>
      <c r="CS60" s="760"/>
      <c r="CT60" s="760"/>
      <c r="CU60" s="760"/>
      <c r="CV60" s="760"/>
      <c r="CW60" s="760"/>
      <c r="CX60" s="760"/>
      <c r="CY60" s="760"/>
      <c r="CZ60" s="760"/>
      <c r="DA60" s="760"/>
      <c r="DB60" s="760"/>
      <c r="DC60" s="760"/>
      <c r="DD60" s="760"/>
      <c r="DE60" s="760"/>
      <c r="DF60" s="760"/>
      <c r="DG60" s="760"/>
      <c r="DH60" s="760"/>
      <c r="DI60" s="760"/>
      <c r="DJ60" s="760"/>
      <c r="DK60" s="760"/>
      <c r="DL60" s="760"/>
      <c r="DM60" s="760"/>
      <c r="DN60" s="760"/>
      <c r="DO60" s="760"/>
      <c r="DP60" s="760"/>
      <c r="DQ60" s="760"/>
      <c r="DR60" s="760"/>
      <c r="DS60" s="761">
        <v>400</v>
      </c>
      <c r="DT60" s="761"/>
      <c r="DU60" s="761"/>
      <c r="DV60" s="761"/>
      <c r="DW60" s="761"/>
      <c r="DX60" s="761"/>
      <c r="DY60" s="761"/>
      <c r="DZ60" s="761"/>
      <c r="EA60" s="761"/>
      <c r="EB60" s="761"/>
      <c r="EC60" s="761"/>
      <c r="ED60" s="761"/>
      <c r="EE60" s="761"/>
      <c r="EF60" s="761"/>
      <c r="EG60" s="761"/>
      <c r="EH60" s="761"/>
      <c r="EI60" s="761"/>
      <c r="EJ60" s="761"/>
      <c r="EK60" s="761"/>
      <c r="EL60" s="761"/>
      <c r="EM60" s="761"/>
      <c r="EN60" s="761"/>
      <c r="EO60" s="761"/>
      <c r="EP60" s="761"/>
      <c r="EQ60" s="761"/>
      <c r="ER60" s="761"/>
      <c r="ES60" s="761"/>
      <c r="ET60" s="761"/>
      <c r="EU60" s="761"/>
      <c r="EV60" s="761"/>
      <c r="EW60" s="761"/>
      <c r="EX60" s="761"/>
      <c r="EY60" s="761"/>
      <c r="EZ60" s="761"/>
      <c r="FA60" s="761"/>
      <c r="FB60" s="761"/>
      <c r="FC60" s="761"/>
      <c r="FD60" s="761"/>
      <c r="FE60" s="761"/>
      <c r="FF60" s="760">
        <f>DS60/245</f>
        <v>1.6326530612244898</v>
      </c>
      <c r="FG60" s="760"/>
      <c r="FH60" s="760"/>
      <c r="FI60" s="760"/>
      <c r="FJ60" s="760"/>
      <c r="FK60" s="760"/>
      <c r="FL60" s="760"/>
      <c r="FM60" s="760"/>
      <c r="FN60" s="760"/>
      <c r="FO60" s="760"/>
      <c r="FP60" s="760"/>
      <c r="FQ60" s="760"/>
      <c r="FR60" s="760"/>
      <c r="FS60" s="760"/>
      <c r="FT60" s="760"/>
      <c r="FU60" s="760"/>
      <c r="FV60" s="760"/>
      <c r="FW60" s="760"/>
      <c r="FX60" s="760"/>
      <c r="FY60" s="760"/>
      <c r="FZ60" s="760"/>
      <c r="GA60" s="760"/>
      <c r="GB60" s="760"/>
      <c r="GC60" s="760"/>
      <c r="GD60" s="760"/>
      <c r="GE60" s="760"/>
      <c r="GF60" s="760"/>
      <c r="GG60" s="760"/>
      <c r="GH60" s="760"/>
      <c r="GI60" s="760"/>
      <c r="GJ60" s="760"/>
      <c r="GK60" s="760"/>
      <c r="GL60" s="760"/>
      <c r="GM60" s="760"/>
      <c r="GN60" s="760"/>
      <c r="GO60" s="760"/>
      <c r="GP60" s="760"/>
      <c r="GQ60" s="760"/>
      <c r="GR60" s="760"/>
      <c r="GS60" s="194"/>
      <c r="GT60" s="194"/>
      <c r="GU60" s="194"/>
      <c r="GV60" s="194"/>
      <c r="GW60" s="194"/>
      <c r="GX60" s="194"/>
      <c r="GY60" s="194"/>
      <c r="GZ60" s="194"/>
      <c r="HA60" s="194"/>
      <c r="HB60" s="194"/>
      <c r="HC60" s="194"/>
      <c r="HD60" s="194"/>
      <c r="HE60" s="194"/>
      <c r="HF60" s="194"/>
      <c r="HG60" s="194"/>
      <c r="HH60" s="194"/>
      <c r="HI60" s="194"/>
      <c r="HJ60" s="194"/>
      <c r="HK60" s="194"/>
      <c r="HL60" s="194"/>
      <c r="HM60" s="194"/>
      <c r="HN60" s="194"/>
      <c r="HO60" s="194"/>
      <c r="HP60" s="194"/>
      <c r="HQ60" s="194"/>
      <c r="HR60" s="194"/>
      <c r="HS60" s="194"/>
      <c r="HT60" s="194"/>
      <c r="HU60" s="194"/>
      <c r="HV60" s="194"/>
      <c r="HW60" s="194"/>
      <c r="HX60" s="194"/>
      <c r="HY60" s="194"/>
      <c r="HZ60" s="194"/>
      <c r="IA60" s="194"/>
      <c r="IB60" s="194"/>
      <c r="IC60" s="194"/>
      <c r="ID60" s="194"/>
      <c r="IE60" s="194"/>
      <c r="IF60" s="194"/>
      <c r="IG60" s="194"/>
      <c r="IH60" s="194"/>
      <c r="II60" s="194"/>
      <c r="IJ60" s="194"/>
      <c r="IK60" s="194"/>
      <c r="IL60" s="194"/>
      <c r="IM60" s="194"/>
      <c r="IN60" s="194"/>
      <c r="IO60" s="194"/>
      <c r="IP60" s="194"/>
      <c r="IQ60" s="194"/>
      <c r="IR60" s="194"/>
      <c r="IS60" s="194"/>
      <c r="IT60" s="194"/>
      <c r="IU60" s="52"/>
      <c r="IV60" s="52"/>
    </row>
    <row r="61" spans="1:256" ht="17.25">
      <c r="A61" s="219">
        <v>25</v>
      </c>
      <c r="B61" s="762" t="s">
        <v>128</v>
      </c>
      <c r="C61" s="763"/>
      <c r="D61" s="763"/>
      <c r="E61" s="763"/>
      <c r="F61" s="764"/>
      <c r="G61" s="767">
        <f t="shared" si="0"/>
        <v>3297</v>
      </c>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v>3297</v>
      </c>
      <c r="AT61" s="761"/>
      <c r="AU61" s="761"/>
      <c r="AV61" s="761"/>
      <c r="AW61" s="761"/>
      <c r="AX61" s="761"/>
      <c r="AY61" s="761"/>
      <c r="AZ61" s="761"/>
      <c r="BA61" s="761"/>
      <c r="BB61" s="761"/>
      <c r="BC61" s="761"/>
      <c r="BD61" s="761"/>
      <c r="BE61" s="761"/>
      <c r="BF61" s="761"/>
      <c r="BG61" s="761"/>
      <c r="BH61" s="761"/>
      <c r="BI61" s="761"/>
      <c r="BJ61" s="761"/>
      <c r="BK61" s="761"/>
      <c r="BL61" s="761"/>
      <c r="BM61" s="761"/>
      <c r="BN61" s="761"/>
      <c r="BO61" s="761"/>
      <c r="BP61" s="761"/>
      <c r="BQ61" s="761"/>
      <c r="BR61" s="761"/>
      <c r="BS61" s="761"/>
      <c r="BT61" s="761"/>
      <c r="BU61" s="761"/>
      <c r="BV61" s="761"/>
      <c r="BW61" s="761"/>
      <c r="BX61" s="761"/>
      <c r="BY61" s="761"/>
      <c r="BZ61" s="761"/>
      <c r="CA61" s="761"/>
      <c r="CB61" s="761"/>
      <c r="CC61" s="761"/>
      <c r="CD61" s="761"/>
      <c r="CE61" s="761"/>
      <c r="CF61" s="760">
        <f t="shared" si="1"/>
        <v>9.032876712328767</v>
      </c>
      <c r="CG61" s="760"/>
      <c r="CH61" s="760"/>
      <c r="CI61" s="760"/>
      <c r="CJ61" s="760"/>
      <c r="CK61" s="760"/>
      <c r="CL61" s="760"/>
      <c r="CM61" s="760"/>
      <c r="CN61" s="760"/>
      <c r="CO61" s="760"/>
      <c r="CP61" s="760"/>
      <c r="CQ61" s="760"/>
      <c r="CR61" s="760"/>
      <c r="CS61" s="760"/>
      <c r="CT61" s="760"/>
      <c r="CU61" s="760"/>
      <c r="CV61" s="760"/>
      <c r="CW61" s="760"/>
      <c r="CX61" s="760"/>
      <c r="CY61" s="760"/>
      <c r="CZ61" s="760"/>
      <c r="DA61" s="760"/>
      <c r="DB61" s="760"/>
      <c r="DC61" s="760"/>
      <c r="DD61" s="760"/>
      <c r="DE61" s="760"/>
      <c r="DF61" s="760"/>
      <c r="DG61" s="760"/>
      <c r="DH61" s="760"/>
      <c r="DI61" s="760"/>
      <c r="DJ61" s="760"/>
      <c r="DK61" s="760"/>
      <c r="DL61" s="760"/>
      <c r="DM61" s="760"/>
      <c r="DN61" s="760"/>
      <c r="DO61" s="760"/>
      <c r="DP61" s="760"/>
      <c r="DQ61" s="760"/>
      <c r="DR61" s="760"/>
      <c r="DS61" s="761" t="s">
        <v>305</v>
      </c>
      <c r="DT61" s="761"/>
      <c r="DU61" s="761"/>
      <c r="DV61" s="761"/>
      <c r="DW61" s="761"/>
      <c r="DX61" s="761"/>
      <c r="DY61" s="761"/>
      <c r="DZ61" s="761"/>
      <c r="EA61" s="761"/>
      <c r="EB61" s="761"/>
      <c r="EC61" s="761"/>
      <c r="ED61" s="761"/>
      <c r="EE61" s="761"/>
      <c r="EF61" s="761"/>
      <c r="EG61" s="761"/>
      <c r="EH61" s="761"/>
      <c r="EI61" s="761"/>
      <c r="EJ61" s="761"/>
      <c r="EK61" s="761"/>
      <c r="EL61" s="761"/>
      <c r="EM61" s="761"/>
      <c r="EN61" s="761"/>
      <c r="EO61" s="761"/>
      <c r="EP61" s="761"/>
      <c r="EQ61" s="761"/>
      <c r="ER61" s="761"/>
      <c r="ES61" s="761"/>
      <c r="ET61" s="761"/>
      <c r="EU61" s="761"/>
      <c r="EV61" s="761"/>
      <c r="EW61" s="761"/>
      <c r="EX61" s="761"/>
      <c r="EY61" s="761"/>
      <c r="EZ61" s="761"/>
      <c r="FA61" s="761"/>
      <c r="FB61" s="761"/>
      <c r="FC61" s="761"/>
      <c r="FD61" s="761"/>
      <c r="FE61" s="761"/>
      <c r="FF61" s="760" t="s">
        <v>305</v>
      </c>
      <c r="FG61" s="760"/>
      <c r="FH61" s="760"/>
      <c r="FI61" s="760"/>
      <c r="FJ61" s="760"/>
      <c r="FK61" s="760"/>
      <c r="FL61" s="760"/>
      <c r="FM61" s="760"/>
      <c r="FN61" s="760"/>
      <c r="FO61" s="760"/>
      <c r="FP61" s="760"/>
      <c r="FQ61" s="760"/>
      <c r="FR61" s="760"/>
      <c r="FS61" s="760"/>
      <c r="FT61" s="760"/>
      <c r="FU61" s="760"/>
      <c r="FV61" s="760"/>
      <c r="FW61" s="760"/>
      <c r="FX61" s="760"/>
      <c r="FY61" s="760"/>
      <c r="FZ61" s="760"/>
      <c r="GA61" s="760"/>
      <c r="GB61" s="760"/>
      <c r="GC61" s="760"/>
      <c r="GD61" s="760"/>
      <c r="GE61" s="760"/>
      <c r="GF61" s="760"/>
      <c r="GG61" s="760"/>
      <c r="GH61" s="760"/>
      <c r="GI61" s="760"/>
      <c r="GJ61" s="760"/>
      <c r="GK61" s="760"/>
      <c r="GL61" s="760"/>
      <c r="GM61" s="760"/>
      <c r="GN61" s="760"/>
      <c r="GO61" s="760"/>
      <c r="GP61" s="760"/>
      <c r="GQ61" s="760"/>
      <c r="GR61" s="760"/>
      <c r="GS61" s="194"/>
      <c r="GT61" s="194"/>
      <c r="GU61" s="194"/>
      <c r="GV61" s="194"/>
      <c r="GW61" s="194"/>
      <c r="GX61" s="194"/>
      <c r="GY61" s="194"/>
      <c r="GZ61" s="194"/>
      <c r="HA61" s="194"/>
      <c r="HB61" s="194"/>
      <c r="HC61" s="194"/>
      <c r="HD61" s="194"/>
      <c r="HE61" s="194"/>
      <c r="HF61" s="194"/>
      <c r="HG61" s="194"/>
      <c r="HH61" s="194"/>
      <c r="HI61" s="194"/>
      <c r="HJ61" s="194"/>
      <c r="HK61" s="194"/>
      <c r="HL61" s="194"/>
      <c r="HM61" s="194"/>
      <c r="HN61" s="194"/>
      <c r="HO61" s="194"/>
      <c r="HP61" s="194"/>
      <c r="HQ61" s="194"/>
      <c r="HR61" s="194"/>
      <c r="HS61" s="194"/>
      <c r="HT61" s="194"/>
      <c r="HU61" s="194"/>
      <c r="HV61" s="194"/>
      <c r="HW61" s="194"/>
      <c r="HX61" s="194"/>
      <c r="HY61" s="194"/>
      <c r="HZ61" s="194"/>
      <c r="IA61" s="194"/>
      <c r="IB61" s="194"/>
      <c r="IC61" s="194"/>
      <c r="ID61" s="194"/>
      <c r="IE61" s="194"/>
      <c r="IF61" s="194"/>
      <c r="IG61" s="194"/>
      <c r="IH61" s="194"/>
      <c r="II61" s="194"/>
      <c r="IJ61" s="194"/>
      <c r="IK61" s="194"/>
      <c r="IL61" s="194"/>
      <c r="IM61" s="194"/>
      <c r="IN61" s="194"/>
      <c r="IO61" s="194"/>
      <c r="IP61" s="194"/>
      <c r="IQ61" s="194"/>
      <c r="IR61" s="194"/>
      <c r="IS61" s="194"/>
      <c r="IT61" s="194"/>
      <c r="IU61" s="52"/>
      <c r="IV61" s="52"/>
    </row>
    <row r="62" spans="1:256" ht="17.25">
      <c r="A62" s="850" t="s">
        <v>129</v>
      </c>
      <c r="B62" s="762" t="s">
        <v>130</v>
      </c>
      <c r="C62" s="763"/>
      <c r="D62" s="763"/>
      <c r="E62" s="763"/>
      <c r="F62" s="764"/>
      <c r="G62" s="767">
        <f t="shared" si="0"/>
        <v>188</v>
      </c>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t="s">
        <v>305</v>
      </c>
      <c r="AT62" s="761"/>
      <c r="AU62" s="761"/>
      <c r="AV62" s="761"/>
      <c r="AW62" s="761"/>
      <c r="AX62" s="761"/>
      <c r="AY62" s="761"/>
      <c r="AZ62" s="761"/>
      <c r="BA62" s="761"/>
      <c r="BB62" s="761"/>
      <c r="BC62" s="761"/>
      <c r="BD62" s="761"/>
      <c r="BE62" s="761"/>
      <c r="BF62" s="761"/>
      <c r="BG62" s="761"/>
      <c r="BH62" s="761"/>
      <c r="BI62" s="761"/>
      <c r="BJ62" s="761"/>
      <c r="BK62" s="761"/>
      <c r="BL62" s="761"/>
      <c r="BM62" s="761"/>
      <c r="BN62" s="761"/>
      <c r="BO62" s="761"/>
      <c r="BP62" s="761"/>
      <c r="BQ62" s="761"/>
      <c r="BR62" s="761"/>
      <c r="BS62" s="761"/>
      <c r="BT62" s="761"/>
      <c r="BU62" s="761"/>
      <c r="BV62" s="761"/>
      <c r="BW62" s="761"/>
      <c r="BX62" s="761"/>
      <c r="BY62" s="761"/>
      <c r="BZ62" s="761"/>
      <c r="CA62" s="761"/>
      <c r="CB62" s="761"/>
      <c r="CC62" s="761"/>
      <c r="CD62" s="761"/>
      <c r="CE62" s="761"/>
      <c r="CF62" s="760" t="s">
        <v>305</v>
      </c>
      <c r="CG62" s="760"/>
      <c r="CH62" s="760"/>
      <c r="CI62" s="760"/>
      <c r="CJ62" s="760"/>
      <c r="CK62" s="760"/>
      <c r="CL62" s="760"/>
      <c r="CM62" s="760"/>
      <c r="CN62" s="760"/>
      <c r="CO62" s="760"/>
      <c r="CP62" s="760"/>
      <c r="CQ62" s="760"/>
      <c r="CR62" s="760"/>
      <c r="CS62" s="760"/>
      <c r="CT62" s="760"/>
      <c r="CU62" s="760"/>
      <c r="CV62" s="760"/>
      <c r="CW62" s="760"/>
      <c r="CX62" s="760"/>
      <c r="CY62" s="760"/>
      <c r="CZ62" s="760"/>
      <c r="DA62" s="760"/>
      <c r="DB62" s="760"/>
      <c r="DC62" s="760"/>
      <c r="DD62" s="760"/>
      <c r="DE62" s="760"/>
      <c r="DF62" s="760"/>
      <c r="DG62" s="760"/>
      <c r="DH62" s="760"/>
      <c r="DI62" s="760"/>
      <c r="DJ62" s="760"/>
      <c r="DK62" s="760"/>
      <c r="DL62" s="760"/>
      <c r="DM62" s="760"/>
      <c r="DN62" s="760"/>
      <c r="DO62" s="760"/>
      <c r="DP62" s="760"/>
      <c r="DQ62" s="760"/>
      <c r="DR62" s="760"/>
      <c r="DS62" s="761">
        <v>188</v>
      </c>
      <c r="DT62" s="761"/>
      <c r="DU62" s="761"/>
      <c r="DV62" s="761"/>
      <c r="DW62" s="761"/>
      <c r="DX62" s="761"/>
      <c r="DY62" s="761"/>
      <c r="DZ62" s="761"/>
      <c r="EA62" s="761"/>
      <c r="EB62" s="761"/>
      <c r="EC62" s="761"/>
      <c r="ED62" s="761"/>
      <c r="EE62" s="761"/>
      <c r="EF62" s="761"/>
      <c r="EG62" s="761"/>
      <c r="EH62" s="761"/>
      <c r="EI62" s="761"/>
      <c r="EJ62" s="761"/>
      <c r="EK62" s="761"/>
      <c r="EL62" s="761"/>
      <c r="EM62" s="761"/>
      <c r="EN62" s="761"/>
      <c r="EO62" s="761"/>
      <c r="EP62" s="761"/>
      <c r="EQ62" s="761"/>
      <c r="ER62" s="761"/>
      <c r="ES62" s="761"/>
      <c r="ET62" s="761"/>
      <c r="EU62" s="761"/>
      <c r="EV62" s="761"/>
      <c r="EW62" s="761"/>
      <c r="EX62" s="761"/>
      <c r="EY62" s="761"/>
      <c r="EZ62" s="761"/>
      <c r="FA62" s="761"/>
      <c r="FB62" s="761"/>
      <c r="FC62" s="761"/>
      <c r="FD62" s="761"/>
      <c r="FE62" s="761"/>
      <c r="FF62" s="760">
        <f>DS62/245</f>
        <v>0.7673469387755102</v>
      </c>
      <c r="FG62" s="760"/>
      <c r="FH62" s="760"/>
      <c r="FI62" s="760"/>
      <c r="FJ62" s="760"/>
      <c r="FK62" s="760"/>
      <c r="FL62" s="760"/>
      <c r="FM62" s="760"/>
      <c r="FN62" s="760"/>
      <c r="FO62" s="760"/>
      <c r="FP62" s="760"/>
      <c r="FQ62" s="760"/>
      <c r="FR62" s="760"/>
      <c r="FS62" s="760"/>
      <c r="FT62" s="760"/>
      <c r="FU62" s="760"/>
      <c r="FV62" s="760"/>
      <c r="FW62" s="760"/>
      <c r="FX62" s="760"/>
      <c r="FY62" s="760"/>
      <c r="FZ62" s="760"/>
      <c r="GA62" s="760"/>
      <c r="GB62" s="760"/>
      <c r="GC62" s="760"/>
      <c r="GD62" s="760"/>
      <c r="GE62" s="760"/>
      <c r="GF62" s="760"/>
      <c r="GG62" s="760"/>
      <c r="GH62" s="760"/>
      <c r="GI62" s="760"/>
      <c r="GJ62" s="760"/>
      <c r="GK62" s="760"/>
      <c r="GL62" s="760"/>
      <c r="GM62" s="760"/>
      <c r="GN62" s="760"/>
      <c r="GO62" s="760"/>
      <c r="GP62" s="760"/>
      <c r="GQ62" s="760"/>
      <c r="GR62" s="760"/>
      <c r="GS62" s="194"/>
      <c r="GT62" s="194"/>
      <c r="GU62" s="194"/>
      <c r="GV62" s="194"/>
      <c r="GW62" s="194"/>
      <c r="GX62" s="194"/>
      <c r="GY62" s="194"/>
      <c r="GZ62" s="194"/>
      <c r="HA62" s="194"/>
      <c r="HB62" s="194"/>
      <c r="HC62" s="194"/>
      <c r="HD62" s="194"/>
      <c r="HE62" s="194"/>
      <c r="HF62" s="194"/>
      <c r="HG62" s="194"/>
      <c r="HH62" s="194"/>
      <c r="HI62" s="194"/>
      <c r="HJ62" s="194"/>
      <c r="HK62" s="194"/>
      <c r="HL62" s="194"/>
      <c r="HM62" s="194"/>
      <c r="HN62" s="194"/>
      <c r="HO62" s="194"/>
      <c r="HP62" s="194"/>
      <c r="HQ62" s="194"/>
      <c r="HR62" s="194"/>
      <c r="HS62" s="194"/>
      <c r="HT62" s="194"/>
      <c r="HU62" s="194"/>
      <c r="HV62" s="194"/>
      <c r="HW62" s="194"/>
      <c r="HX62" s="194"/>
      <c r="HY62" s="194"/>
      <c r="HZ62" s="194"/>
      <c r="IA62" s="194"/>
      <c r="IB62" s="194"/>
      <c r="IC62" s="194"/>
      <c r="ID62" s="194"/>
      <c r="IE62" s="194"/>
      <c r="IF62" s="194"/>
      <c r="IG62" s="194"/>
      <c r="IH62" s="194"/>
      <c r="II62" s="194"/>
      <c r="IJ62" s="194"/>
      <c r="IK62" s="194"/>
      <c r="IL62" s="194"/>
      <c r="IM62" s="194"/>
      <c r="IN62" s="194"/>
      <c r="IO62" s="194"/>
      <c r="IP62" s="194"/>
      <c r="IQ62" s="194"/>
      <c r="IR62" s="194"/>
      <c r="IS62" s="194"/>
      <c r="IT62" s="194"/>
      <c r="IU62" s="52"/>
      <c r="IV62" s="52"/>
    </row>
    <row r="63" spans="1:256" ht="17.25" customHeight="1">
      <c r="A63" s="850"/>
      <c r="B63" s="762" t="s">
        <v>131</v>
      </c>
      <c r="C63" s="765"/>
      <c r="D63" s="765"/>
      <c r="E63" s="765"/>
      <c r="F63" s="766"/>
      <c r="G63" s="767">
        <f t="shared" si="0"/>
        <v>440</v>
      </c>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v>419</v>
      </c>
      <c r="AT63" s="761"/>
      <c r="AU63" s="761"/>
      <c r="AV63" s="761"/>
      <c r="AW63" s="761"/>
      <c r="AX63" s="761"/>
      <c r="AY63" s="761"/>
      <c r="AZ63" s="761"/>
      <c r="BA63" s="761"/>
      <c r="BB63" s="761"/>
      <c r="BC63" s="761"/>
      <c r="BD63" s="761"/>
      <c r="BE63" s="761"/>
      <c r="BF63" s="761"/>
      <c r="BG63" s="761"/>
      <c r="BH63" s="761"/>
      <c r="BI63" s="761"/>
      <c r="BJ63" s="761"/>
      <c r="BK63" s="761"/>
      <c r="BL63" s="761"/>
      <c r="BM63" s="761"/>
      <c r="BN63" s="761"/>
      <c r="BO63" s="761"/>
      <c r="BP63" s="761"/>
      <c r="BQ63" s="761"/>
      <c r="BR63" s="761"/>
      <c r="BS63" s="761"/>
      <c r="BT63" s="761"/>
      <c r="BU63" s="761"/>
      <c r="BV63" s="761"/>
      <c r="BW63" s="761"/>
      <c r="BX63" s="761"/>
      <c r="BY63" s="761"/>
      <c r="BZ63" s="761"/>
      <c r="CA63" s="761"/>
      <c r="CB63" s="761"/>
      <c r="CC63" s="761"/>
      <c r="CD63" s="761"/>
      <c r="CE63" s="761"/>
      <c r="CF63" s="760">
        <f>AS63/365</f>
        <v>1.1479452054794521</v>
      </c>
      <c r="CG63" s="760"/>
      <c r="CH63" s="760"/>
      <c r="CI63" s="760"/>
      <c r="CJ63" s="760"/>
      <c r="CK63" s="760"/>
      <c r="CL63" s="760"/>
      <c r="CM63" s="760"/>
      <c r="CN63" s="760"/>
      <c r="CO63" s="760"/>
      <c r="CP63" s="760"/>
      <c r="CQ63" s="760"/>
      <c r="CR63" s="760"/>
      <c r="CS63" s="760"/>
      <c r="CT63" s="760"/>
      <c r="CU63" s="760"/>
      <c r="CV63" s="760"/>
      <c r="CW63" s="760"/>
      <c r="CX63" s="760"/>
      <c r="CY63" s="760"/>
      <c r="CZ63" s="760"/>
      <c r="DA63" s="760"/>
      <c r="DB63" s="760"/>
      <c r="DC63" s="760"/>
      <c r="DD63" s="760"/>
      <c r="DE63" s="760"/>
      <c r="DF63" s="760"/>
      <c r="DG63" s="760"/>
      <c r="DH63" s="760"/>
      <c r="DI63" s="760"/>
      <c r="DJ63" s="760"/>
      <c r="DK63" s="760"/>
      <c r="DL63" s="760"/>
      <c r="DM63" s="760"/>
      <c r="DN63" s="760"/>
      <c r="DO63" s="760"/>
      <c r="DP63" s="760"/>
      <c r="DQ63" s="760"/>
      <c r="DR63" s="760"/>
      <c r="DS63" s="761">
        <v>21</v>
      </c>
      <c r="DT63" s="761"/>
      <c r="DU63" s="761"/>
      <c r="DV63" s="761"/>
      <c r="DW63" s="761"/>
      <c r="DX63" s="761"/>
      <c r="DY63" s="761"/>
      <c r="DZ63" s="761"/>
      <c r="EA63" s="761"/>
      <c r="EB63" s="761"/>
      <c r="EC63" s="761"/>
      <c r="ED63" s="761"/>
      <c r="EE63" s="761"/>
      <c r="EF63" s="761"/>
      <c r="EG63" s="761"/>
      <c r="EH63" s="761"/>
      <c r="EI63" s="761"/>
      <c r="EJ63" s="761"/>
      <c r="EK63" s="761"/>
      <c r="EL63" s="761"/>
      <c r="EM63" s="761"/>
      <c r="EN63" s="761"/>
      <c r="EO63" s="761"/>
      <c r="EP63" s="761"/>
      <c r="EQ63" s="761"/>
      <c r="ER63" s="761"/>
      <c r="ES63" s="761"/>
      <c r="ET63" s="761"/>
      <c r="EU63" s="761"/>
      <c r="EV63" s="761"/>
      <c r="EW63" s="761"/>
      <c r="EX63" s="761"/>
      <c r="EY63" s="761"/>
      <c r="EZ63" s="761"/>
      <c r="FA63" s="761"/>
      <c r="FB63" s="761"/>
      <c r="FC63" s="761"/>
      <c r="FD63" s="761"/>
      <c r="FE63" s="761"/>
      <c r="FF63" s="760">
        <f>DS63/245</f>
        <v>0.08571428571428572</v>
      </c>
      <c r="FG63" s="760"/>
      <c r="FH63" s="760"/>
      <c r="FI63" s="760"/>
      <c r="FJ63" s="760"/>
      <c r="FK63" s="760"/>
      <c r="FL63" s="760"/>
      <c r="FM63" s="760"/>
      <c r="FN63" s="760"/>
      <c r="FO63" s="760"/>
      <c r="FP63" s="760"/>
      <c r="FQ63" s="760"/>
      <c r="FR63" s="760"/>
      <c r="FS63" s="760"/>
      <c r="FT63" s="760"/>
      <c r="FU63" s="760"/>
      <c r="FV63" s="760"/>
      <c r="FW63" s="760"/>
      <c r="FX63" s="760"/>
      <c r="FY63" s="760"/>
      <c r="FZ63" s="760"/>
      <c r="GA63" s="760"/>
      <c r="GB63" s="760"/>
      <c r="GC63" s="760"/>
      <c r="GD63" s="760"/>
      <c r="GE63" s="760"/>
      <c r="GF63" s="760"/>
      <c r="GG63" s="760"/>
      <c r="GH63" s="760"/>
      <c r="GI63" s="760"/>
      <c r="GJ63" s="760"/>
      <c r="GK63" s="760"/>
      <c r="GL63" s="760"/>
      <c r="GM63" s="760"/>
      <c r="GN63" s="760"/>
      <c r="GO63" s="760"/>
      <c r="GP63" s="760"/>
      <c r="GQ63" s="760"/>
      <c r="GR63" s="760"/>
      <c r="GS63" s="194"/>
      <c r="GT63" s="194"/>
      <c r="GU63" s="194"/>
      <c r="GV63" s="194"/>
      <c r="GW63" s="194"/>
      <c r="GX63" s="194"/>
      <c r="GY63" s="194"/>
      <c r="GZ63" s="194"/>
      <c r="HA63" s="194"/>
      <c r="HB63" s="194"/>
      <c r="HC63" s="194"/>
      <c r="HD63" s="194"/>
      <c r="HE63" s="194"/>
      <c r="HF63" s="194"/>
      <c r="HG63" s="194"/>
      <c r="HH63" s="194"/>
      <c r="HI63" s="194"/>
      <c r="HJ63" s="194"/>
      <c r="HK63" s="194"/>
      <c r="HL63" s="194"/>
      <c r="HM63" s="194"/>
      <c r="HN63" s="194"/>
      <c r="HO63" s="194"/>
      <c r="HP63" s="194"/>
      <c r="HQ63" s="194"/>
      <c r="HR63" s="194"/>
      <c r="HS63" s="194"/>
      <c r="HT63" s="194"/>
      <c r="HU63" s="194"/>
      <c r="HV63" s="194"/>
      <c r="HW63" s="194"/>
      <c r="HX63" s="194"/>
      <c r="HY63" s="194"/>
      <c r="HZ63" s="194"/>
      <c r="IA63" s="194"/>
      <c r="IB63" s="194"/>
      <c r="IC63" s="194"/>
      <c r="ID63" s="194"/>
      <c r="IE63" s="194"/>
      <c r="IF63" s="194"/>
      <c r="IG63" s="194"/>
      <c r="IH63" s="194"/>
      <c r="II63" s="194"/>
      <c r="IJ63" s="194"/>
      <c r="IK63" s="194"/>
      <c r="IL63" s="194"/>
      <c r="IM63" s="194"/>
      <c r="IN63" s="194"/>
      <c r="IO63" s="194"/>
      <c r="IP63" s="194"/>
      <c r="IQ63" s="194"/>
      <c r="IR63" s="194"/>
      <c r="IS63" s="194"/>
      <c r="IT63" s="194"/>
      <c r="IU63" s="52"/>
      <c r="IV63" s="52"/>
    </row>
    <row r="64" spans="1:256" ht="17.25">
      <c r="A64" s="850"/>
      <c r="B64" s="762" t="s">
        <v>132</v>
      </c>
      <c r="C64" s="765"/>
      <c r="D64" s="765"/>
      <c r="E64" s="765"/>
      <c r="F64" s="766"/>
      <c r="G64" s="767">
        <f t="shared" si="0"/>
        <v>8175</v>
      </c>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v>2262</v>
      </c>
      <c r="AT64" s="761"/>
      <c r="AU64" s="761"/>
      <c r="AV64" s="761"/>
      <c r="AW64" s="761"/>
      <c r="AX64" s="761"/>
      <c r="AY64" s="761"/>
      <c r="AZ64" s="761"/>
      <c r="BA64" s="761"/>
      <c r="BB64" s="761"/>
      <c r="BC64" s="761"/>
      <c r="BD64" s="761"/>
      <c r="BE64" s="761"/>
      <c r="BF64" s="761"/>
      <c r="BG64" s="761"/>
      <c r="BH64" s="761"/>
      <c r="BI64" s="761"/>
      <c r="BJ64" s="761"/>
      <c r="BK64" s="761"/>
      <c r="BL64" s="761"/>
      <c r="BM64" s="761"/>
      <c r="BN64" s="761"/>
      <c r="BO64" s="761"/>
      <c r="BP64" s="761"/>
      <c r="BQ64" s="761"/>
      <c r="BR64" s="761"/>
      <c r="BS64" s="761"/>
      <c r="BT64" s="761"/>
      <c r="BU64" s="761"/>
      <c r="BV64" s="761"/>
      <c r="BW64" s="761"/>
      <c r="BX64" s="761"/>
      <c r="BY64" s="761"/>
      <c r="BZ64" s="761"/>
      <c r="CA64" s="761"/>
      <c r="CB64" s="761"/>
      <c r="CC64" s="761"/>
      <c r="CD64" s="761"/>
      <c r="CE64" s="761"/>
      <c r="CF64" s="760">
        <f>AS64/365</f>
        <v>6.197260273972603</v>
      </c>
      <c r="CG64" s="760"/>
      <c r="CH64" s="760"/>
      <c r="CI64" s="760"/>
      <c r="CJ64" s="760"/>
      <c r="CK64" s="760"/>
      <c r="CL64" s="760"/>
      <c r="CM64" s="760"/>
      <c r="CN64" s="760"/>
      <c r="CO64" s="760"/>
      <c r="CP64" s="760"/>
      <c r="CQ64" s="760"/>
      <c r="CR64" s="760"/>
      <c r="CS64" s="760"/>
      <c r="CT64" s="760"/>
      <c r="CU64" s="760"/>
      <c r="CV64" s="760"/>
      <c r="CW64" s="760"/>
      <c r="CX64" s="760"/>
      <c r="CY64" s="760"/>
      <c r="CZ64" s="760"/>
      <c r="DA64" s="760"/>
      <c r="DB64" s="760"/>
      <c r="DC64" s="760"/>
      <c r="DD64" s="760"/>
      <c r="DE64" s="760"/>
      <c r="DF64" s="760"/>
      <c r="DG64" s="760"/>
      <c r="DH64" s="760"/>
      <c r="DI64" s="760"/>
      <c r="DJ64" s="760"/>
      <c r="DK64" s="760"/>
      <c r="DL64" s="760"/>
      <c r="DM64" s="760"/>
      <c r="DN64" s="760"/>
      <c r="DO64" s="760"/>
      <c r="DP64" s="760"/>
      <c r="DQ64" s="760"/>
      <c r="DR64" s="760"/>
      <c r="DS64" s="761">
        <v>5913</v>
      </c>
      <c r="DT64" s="761"/>
      <c r="DU64" s="761"/>
      <c r="DV64" s="761"/>
      <c r="DW64" s="761"/>
      <c r="DX64" s="761"/>
      <c r="DY64" s="761"/>
      <c r="DZ64" s="761"/>
      <c r="EA64" s="761"/>
      <c r="EB64" s="761"/>
      <c r="EC64" s="761"/>
      <c r="ED64" s="761"/>
      <c r="EE64" s="761"/>
      <c r="EF64" s="761"/>
      <c r="EG64" s="761"/>
      <c r="EH64" s="761"/>
      <c r="EI64" s="761"/>
      <c r="EJ64" s="761"/>
      <c r="EK64" s="761"/>
      <c r="EL64" s="761"/>
      <c r="EM64" s="761"/>
      <c r="EN64" s="761"/>
      <c r="EO64" s="761"/>
      <c r="EP64" s="761"/>
      <c r="EQ64" s="761"/>
      <c r="ER64" s="761"/>
      <c r="ES64" s="761"/>
      <c r="ET64" s="761"/>
      <c r="EU64" s="761"/>
      <c r="EV64" s="761"/>
      <c r="EW64" s="761"/>
      <c r="EX64" s="761"/>
      <c r="EY64" s="761"/>
      <c r="EZ64" s="761"/>
      <c r="FA64" s="761"/>
      <c r="FB64" s="761"/>
      <c r="FC64" s="761"/>
      <c r="FD64" s="761"/>
      <c r="FE64" s="761"/>
      <c r="FF64" s="760">
        <f>DS64/245</f>
        <v>24.13469387755102</v>
      </c>
      <c r="FG64" s="760"/>
      <c r="FH64" s="760"/>
      <c r="FI64" s="760"/>
      <c r="FJ64" s="760"/>
      <c r="FK64" s="760"/>
      <c r="FL64" s="760"/>
      <c r="FM64" s="760"/>
      <c r="FN64" s="760"/>
      <c r="FO64" s="760"/>
      <c r="FP64" s="760"/>
      <c r="FQ64" s="760"/>
      <c r="FR64" s="760"/>
      <c r="FS64" s="760"/>
      <c r="FT64" s="760"/>
      <c r="FU64" s="760"/>
      <c r="FV64" s="760"/>
      <c r="FW64" s="760"/>
      <c r="FX64" s="760"/>
      <c r="FY64" s="760"/>
      <c r="FZ64" s="760"/>
      <c r="GA64" s="760"/>
      <c r="GB64" s="760"/>
      <c r="GC64" s="760"/>
      <c r="GD64" s="760"/>
      <c r="GE64" s="760"/>
      <c r="GF64" s="760"/>
      <c r="GG64" s="760"/>
      <c r="GH64" s="760"/>
      <c r="GI64" s="760"/>
      <c r="GJ64" s="760"/>
      <c r="GK64" s="760"/>
      <c r="GL64" s="760"/>
      <c r="GM64" s="760"/>
      <c r="GN64" s="760"/>
      <c r="GO64" s="760"/>
      <c r="GP64" s="760"/>
      <c r="GQ64" s="760"/>
      <c r="GR64" s="760"/>
      <c r="GS64" s="194"/>
      <c r="GT64" s="194"/>
      <c r="GU64" s="194"/>
      <c r="GV64" s="194"/>
      <c r="GW64" s="194"/>
      <c r="GX64" s="194"/>
      <c r="GY64" s="194"/>
      <c r="GZ64" s="194"/>
      <c r="HA64" s="194"/>
      <c r="HB64" s="194"/>
      <c r="HC64" s="194"/>
      <c r="HD64" s="194"/>
      <c r="HE64" s="194"/>
      <c r="HF64" s="194"/>
      <c r="HG64" s="194"/>
      <c r="HH64" s="194"/>
      <c r="HI64" s="194"/>
      <c r="HJ64" s="194"/>
      <c r="HK64" s="194"/>
      <c r="HL64" s="194"/>
      <c r="HM64" s="194"/>
      <c r="HN64" s="194"/>
      <c r="HO64" s="194"/>
      <c r="HP64" s="194"/>
      <c r="HQ64" s="194"/>
      <c r="HR64" s="194"/>
      <c r="HS64" s="194"/>
      <c r="HT64" s="194"/>
      <c r="HU64" s="194"/>
      <c r="HV64" s="194"/>
      <c r="HW64" s="194"/>
      <c r="HX64" s="194"/>
      <c r="HY64" s="194"/>
      <c r="HZ64" s="194"/>
      <c r="IA64" s="194"/>
      <c r="IB64" s="194"/>
      <c r="IC64" s="194"/>
      <c r="ID64" s="194"/>
      <c r="IE64" s="194"/>
      <c r="IF64" s="194"/>
      <c r="IG64" s="194"/>
      <c r="IH64" s="194"/>
      <c r="II64" s="194"/>
      <c r="IJ64" s="194"/>
      <c r="IK64" s="194"/>
      <c r="IL64" s="194"/>
      <c r="IM64" s="194"/>
      <c r="IN64" s="194"/>
      <c r="IO64" s="194"/>
      <c r="IP64" s="194"/>
      <c r="IQ64" s="194"/>
      <c r="IR64" s="194"/>
      <c r="IS64" s="194"/>
      <c r="IT64" s="194"/>
      <c r="IU64" s="52"/>
      <c r="IV64" s="52"/>
    </row>
    <row r="65" spans="1:256" ht="17.25">
      <c r="A65" s="850"/>
      <c r="B65" s="762" t="s">
        <v>133</v>
      </c>
      <c r="C65" s="763"/>
      <c r="D65" s="763"/>
      <c r="E65" s="763"/>
      <c r="F65" s="764"/>
      <c r="G65" s="767">
        <f t="shared" si="0"/>
        <v>3891</v>
      </c>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v>938</v>
      </c>
      <c r="AT65" s="761"/>
      <c r="AU65" s="761"/>
      <c r="AV65" s="761"/>
      <c r="AW65" s="761"/>
      <c r="AX65" s="761"/>
      <c r="AY65" s="761"/>
      <c r="AZ65" s="761"/>
      <c r="BA65" s="761"/>
      <c r="BB65" s="761"/>
      <c r="BC65" s="761"/>
      <c r="BD65" s="761"/>
      <c r="BE65" s="761"/>
      <c r="BF65" s="761"/>
      <c r="BG65" s="761"/>
      <c r="BH65" s="761"/>
      <c r="BI65" s="761"/>
      <c r="BJ65" s="761"/>
      <c r="BK65" s="761"/>
      <c r="BL65" s="761"/>
      <c r="BM65" s="761"/>
      <c r="BN65" s="761"/>
      <c r="BO65" s="761"/>
      <c r="BP65" s="761"/>
      <c r="BQ65" s="761"/>
      <c r="BR65" s="761"/>
      <c r="BS65" s="761"/>
      <c r="BT65" s="761"/>
      <c r="BU65" s="761"/>
      <c r="BV65" s="761"/>
      <c r="BW65" s="761"/>
      <c r="BX65" s="761"/>
      <c r="BY65" s="761"/>
      <c r="BZ65" s="761"/>
      <c r="CA65" s="761"/>
      <c r="CB65" s="761"/>
      <c r="CC65" s="761"/>
      <c r="CD65" s="761"/>
      <c r="CE65" s="761"/>
      <c r="CF65" s="760">
        <f>AS65/365</f>
        <v>2.56986301369863</v>
      </c>
      <c r="CG65" s="760"/>
      <c r="CH65" s="760"/>
      <c r="CI65" s="760"/>
      <c r="CJ65" s="760"/>
      <c r="CK65" s="760"/>
      <c r="CL65" s="760"/>
      <c r="CM65" s="760"/>
      <c r="CN65" s="760"/>
      <c r="CO65" s="760"/>
      <c r="CP65" s="760"/>
      <c r="CQ65" s="760"/>
      <c r="CR65" s="760"/>
      <c r="CS65" s="760"/>
      <c r="CT65" s="760"/>
      <c r="CU65" s="760"/>
      <c r="CV65" s="760"/>
      <c r="CW65" s="760"/>
      <c r="CX65" s="760"/>
      <c r="CY65" s="760"/>
      <c r="CZ65" s="760"/>
      <c r="DA65" s="760"/>
      <c r="DB65" s="760"/>
      <c r="DC65" s="760"/>
      <c r="DD65" s="760"/>
      <c r="DE65" s="760"/>
      <c r="DF65" s="760"/>
      <c r="DG65" s="760"/>
      <c r="DH65" s="760"/>
      <c r="DI65" s="760"/>
      <c r="DJ65" s="760"/>
      <c r="DK65" s="760"/>
      <c r="DL65" s="760"/>
      <c r="DM65" s="760"/>
      <c r="DN65" s="760"/>
      <c r="DO65" s="760"/>
      <c r="DP65" s="760"/>
      <c r="DQ65" s="760"/>
      <c r="DR65" s="760"/>
      <c r="DS65" s="761">
        <v>2953</v>
      </c>
      <c r="DT65" s="761"/>
      <c r="DU65" s="761"/>
      <c r="DV65" s="761"/>
      <c r="DW65" s="761"/>
      <c r="DX65" s="761"/>
      <c r="DY65" s="761"/>
      <c r="DZ65" s="761"/>
      <c r="EA65" s="761"/>
      <c r="EB65" s="761"/>
      <c r="EC65" s="761"/>
      <c r="ED65" s="761"/>
      <c r="EE65" s="761"/>
      <c r="EF65" s="761"/>
      <c r="EG65" s="761"/>
      <c r="EH65" s="761"/>
      <c r="EI65" s="761"/>
      <c r="EJ65" s="761"/>
      <c r="EK65" s="761"/>
      <c r="EL65" s="761"/>
      <c r="EM65" s="761"/>
      <c r="EN65" s="761"/>
      <c r="EO65" s="761"/>
      <c r="EP65" s="761"/>
      <c r="EQ65" s="761"/>
      <c r="ER65" s="761"/>
      <c r="ES65" s="761"/>
      <c r="ET65" s="761"/>
      <c r="EU65" s="761"/>
      <c r="EV65" s="761"/>
      <c r="EW65" s="761"/>
      <c r="EX65" s="761"/>
      <c r="EY65" s="761"/>
      <c r="EZ65" s="761"/>
      <c r="FA65" s="761"/>
      <c r="FB65" s="761"/>
      <c r="FC65" s="761"/>
      <c r="FD65" s="761"/>
      <c r="FE65" s="761"/>
      <c r="FF65" s="760">
        <f>DS65/245</f>
        <v>12.053061224489795</v>
      </c>
      <c r="FG65" s="760"/>
      <c r="FH65" s="760"/>
      <c r="FI65" s="760"/>
      <c r="FJ65" s="760"/>
      <c r="FK65" s="760"/>
      <c r="FL65" s="760"/>
      <c r="FM65" s="760"/>
      <c r="FN65" s="760"/>
      <c r="FO65" s="760"/>
      <c r="FP65" s="760"/>
      <c r="FQ65" s="760"/>
      <c r="FR65" s="760"/>
      <c r="FS65" s="760"/>
      <c r="FT65" s="760"/>
      <c r="FU65" s="760"/>
      <c r="FV65" s="760"/>
      <c r="FW65" s="760"/>
      <c r="FX65" s="760"/>
      <c r="FY65" s="760"/>
      <c r="FZ65" s="760"/>
      <c r="GA65" s="760"/>
      <c r="GB65" s="760"/>
      <c r="GC65" s="760"/>
      <c r="GD65" s="760"/>
      <c r="GE65" s="760"/>
      <c r="GF65" s="760"/>
      <c r="GG65" s="760"/>
      <c r="GH65" s="760"/>
      <c r="GI65" s="760"/>
      <c r="GJ65" s="760"/>
      <c r="GK65" s="760"/>
      <c r="GL65" s="760"/>
      <c r="GM65" s="760"/>
      <c r="GN65" s="760"/>
      <c r="GO65" s="760"/>
      <c r="GP65" s="760"/>
      <c r="GQ65" s="760"/>
      <c r="GR65" s="760"/>
      <c r="GS65" s="194"/>
      <c r="GT65" s="194"/>
      <c r="GU65" s="194"/>
      <c r="GV65" s="194"/>
      <c r="GW65" s="194"/>
      <c r="GX65" s="194"/>
      <c r="GY65" s="194"/>
      <c r="GZ65" s="194"/>
      <c r="HA65" s="194"/>
      <c r="HB65" s="194"/>
      <c r="HC65" s="194"/>
      <c r="HD65" s="194"/>
      <c r="HE65" s="194"/>
      <c r="HF65" s="194"/>
      <c r="HG65" s="194"/>
      <c r="HH65" s="194"/>
      <c r="HI65" s="194"/>
      <c r="HJ65" s="194"/>
      <c r="HK65" s="194"/>
      <c r="HL65" s="194"/>
      <c r="HM65" s="194"/>
      <c r="HN65" s="194"/>
      <c r="HO65" s="194"/>
      <c r="HP65" s="194"/>
      <c r="HQ65" s="194"/>
      <c r="HR65" s="194"/>
      <c r="HS65" s="194"/>
      <c r="HT65" s="194"/>
      <c r="HU65" s="194"/>
      <c r="HV65" s="194"/>
      <c r="HW65" s="194"/>
      <c r="HX65" s="194"/>
      <c r="HY65" s="194"/>
      <c r="HZ65" s="194"/>
      <c r="IA65" s="194"/>
      <c r="IB65" s="194"/>
      <c r="IC65" s="194"/>
      <c r="ID65" s="194"/>
      <c r="IE65" s="194"/>
      <c r="IF65" s="194"/>
      <c r="IG65" s="194"/>
      <c r="IH65" s="194"/>
      <c r="II65" s="194"/>
      <c r="IJ65" s="194"/>
      <c r="IK65" s="194"/>
      <c r="IL65" s="194"/>
      <c r="IM65" s="194"/>
      <c r="IN65" s="194"/>
      <c r="IO65" s="194"/>
      <c r="IP65" s="194"/>
      <c r="IQ65" s="194"/>
      <c r="IR65" s="194"/>
      <c r="IS65" s="194"/>
      <c r="IT65" s="194"/>
      <c r="IU65" s="52"/>
      <c r="IV65" s="52"/>
    </row>
    <row r="66" spans="1:256" ht="18" thickBot="1">
      <c r="A66" s="851"/>
      <c r="B66" s="777" t="s">
        <v>134</v>
      </c>
      <c r="C66" s="778"/>
      <c r="D66" s="778"/>
      <c r="E66" s="778"/>
      <c r="F66" s="779"/>
      <c r="G66" s="773">
        <f t="shared" si="0"/>
        <v>314</v>
      </c>
      <c r="H66" s="772"/>
      <c r="I66" s="772"/>
      <c r="J66" s="772"/>
      <c r="K66" s="772"/>
      <c r="L66" s="772"/>
      <c r="M66" s="772"/>
      <c r="N66" s="772"/>
      <c r="O66" s="772"/>
      <c r="P66" s="772"/>
      <c r="Q66" s="772"/>
      <c r="R66" s="772"/>
      <c r="S66" s="772"/>
      <c r="T66" s="772"/>
      <c r="U66" s="772"/>
      <c r="V66" s="772"/>
      <c r="W66" s="772"/>
      <c r="X66" s="772"/>
      <c r="Y66" s="772"/>
      <c r="Z66" s="772"/>
      <c r="AA66" s="772"/>
      <c r="AB66" s="772"/>
      <c r="AC66" s="772"/>
      <c r="AD66" s="772"/>
      <c r="AE66" s="772"/>
      <c r="AF66" s="772"/>
      <c r="AG66" s="772"/>
      <c r="AH66" s="772"/>
      <c r="AI66" s="772"/>
      <c r="AJ66" s="772"/>
      <c r="AK66" s="772"/>
      <c r="AL66" s="772"/>
      <c r="AM66" s="772"/>
      <c r="AN66" s="772"/>
      <c r="AO66" s="772"/>
      <c r="AP66" s="772"/>
      <c r="AQ66" s="772"/>
      <c r="AR66" s="772"/>
      <c r="AS66" s="772">
        <v>314</v>
      </c>
      <c r="AT66" s="772"/>
      <c r="AU66" s="772"/>
      <c r="AV66" s="772"/>
      <c r="AW66" s="772"/>
      <c r="AX66" s="772"/>
      <c r="AY66" s="772"/>
      <c r="AZ66" s="772"/>
      <c r="BA66" s="772"/>
      <c r="BB66" s="772"/>
      <c r="BC66" s="772"/>
      <c r="BD66" s="772"/>
      <c r="BE66" s="772"/>
      <c r="BF66" s="772"/>
      <c r="BG66" s="772"/>
      <c r="BH66" s="772"/>
      <c r="BI66" s="772"/>
      <c r="BJ66" s="772"/>
      <c r="BK66" s="772"/>
      <c r="BL66" s="772"/>
      <c r="BM66" s="772"/>
      <c r="BN66" s="772"/>
      <c r="BO66" s="772"/>
      <c r="BP66" s="772"/>
      <c r="BQ66" s="772"/>
      <c r="BR66" s="772"/>
      <c r="BS66" s="772"/>
      <c r="BT66" s="772"/>
      <c r="BU66" s="772"/>
      <c r="BV66" s="772"/>
      <c r="BW66" s="772"/>
      <c r="BX66" s="772"/>
      <c r="BY66" s="772"/>
      <c r="BZ66" s="772"/>
      <c r="CA66" s="772"/>
      <c r="CB66" s="772"/>
      <c r="CC66" s="772"/>
      <c r="CD66" s="772"/>
      <c r="CE66" s="772"/>
      <c r="CF66" s="768">
        <f>AS66/365</f>
        <v>0.8602739726027397</v>
      </c>
      <c r="CG66" s="768"/>
      <c r="CH66" s="768"/>
      <c r="CI66" s="768"/>
      <c r="CJ66" s="768"/>
      <c r="CK66" s="768"/>
      <c r="CL66" s="768"/>
      <c r="CM66" s="768"/>
      <c r="CN66" s="768"/>
      <c r="CO66" s="768"/>
      <c r="CP66" s="768"/>
      <c r="CQ66" s="768"/>
      <c r="CR66" s="768"/>
      <c r="CS66" s="768"/>
      <c r="CT66" s="768"/>
      <c r="CU66" s="768"/>
      <c r="CV66" s="768"/>
      <c r="CW66" s="768"/>
      <c r="CX66" s="768"/>
      <c r="CY66" s="768"/>
      <c r="CZ66" s="768"/>
      <c r="DA66" s="768"/>
      <c r="DB66" s="768"/>
      <c r="DC66" s="768"/>
      <c r="DD66" s="768"/>
      <c r="DE66" s="768"/>
      <c r="DF66" s="768"/>
      <c r="DG66" s="768"/>
      <c r="DH66" s="768"/>
      <c r="DI66" s="768"/>
      <c r="DJ66" s="768"/>
      <c r="DK66" s="768"/>
      <c r="DL66" s="768"/>
      <c r="DM66" s="768"/>
      <c r="DN66" s="768"/>
      <c r="DO66" s="768"/>
      <c r="DP66" s="768"/>
      <c r="DQ66" s="768"/>
      <c r="DR66" s="768"/>
      <c r="DS66" s="772" t="s">
        <v>305</v>
      </c>
      <c r="DT66" s="772"/>
      <c r="DU66" s="772"/>
      <c r="DV66" s="772"/>
      <c r="DW66" s="772"/>
      <c r="DX66" s="772"/>
      <c r="DY66" s="772"/>
      <c r="DZ66" s="772"/>
      <c r="EA66" s="772"/>
      <c r="EB66" s="772"/>
      <c r="EC66" s="772"/>
      <c r="ED66" s="772"/>
      <c r="EE66" s="772"/>
      <c r="EF66" s="772"/>
      <c r="EG66" s="772"/>
      <c r="EH66" s="772"/>
      <c r="EI66" s="772"/>
      <c r="EJ66" s="772"/>
      <c r="EK66" s="772"/>
      <c r="EL66" s="772"/>
      <c r="EM66" s="772"/>
      <c r="EN66" s="772"/>
      <c r="EO66" s="772"/>
      <c r="EP66" s="772"/>
      <c r="EQ66" s="772"/>
      <c r="ER66" s="772"/>
      <c r="ES66" s="772"/>
      <c r="ET66" s="772"/>
      <c r="EU66" s="772"/>
      <c r="EV66" s="772"/>
      <c r="EW66" s="772"/>
      <c r="EX66" s="772"/>
      <c r="EY66" s="772"/>
      <c r="EZ66" s="772"/>
      <c r="FA66" s="772"/>
      <c r="FB66" s="772"/>
      <c r="FC66" s="772"/>
      <c r="FD66" s="772"/>
      <c r="FE66" s="772"/>
      <c r="FF66" s="768" t="s">
        <v>335</v>
      </c>
      <c r="FG66" s="768"/>
      <c r="FH66" s="768"/>
      <c r="FI66" s="768"/>
      <c r="FJ66" s="768"/>
      <c r="FK66" s="768"/>
      <c r="FL66" s="768"/>
      <c r="FM66" s="768"/>
      <c r="FN66" s="768"/>
      <c r="FO66" s="768"/>
      <c r="FP66" s="768"/>
      <c r="FQ66" s="768"/>
      <c r="FR66" s="768"/>
      <c r="FS66" s="768"/>
      <c r="FT66" s="768"/>
      <c r="FU66" s="768"/>
      <c r="FV66" s="768"/>
      <c r="FW66" s="768"/>
      <c r="FX66" s="768"/>
      <c r="FY66" s="768"/>
      <c r="FZ66" s="768"/>
      <c r="GA66" s="768"/>
      <c r="GB66" s="768"/>
      <c r="GC66" s="768"/>
      <c r="GD66" s="768"/>
      <c r="GE66" s="768"/>
      <c r="GF66" s="768"/>
      <c r="GG66" s="768"/>
      <c r="GH66" s="768"/>
      <c r="GI66" s="768"/>
      <c r="GJ66" s="768"/>
      <c r="GK66" s="768"/>
      <c r="GL66" s="768"/>
      <c r="GM66" s="768"/>
      <c r="GN66" s="768"/>
      <c r="GO66" s="768"/>
      <c r="GP66" s="768"/>
      <c r="GQ66" s="768"/>
      <c r="GR66" s="768"/>
      <c r="GS66" s="194"/>
      <c r="GT66" s="194"/>
      <c r="GU66" s="194"/>
      <c r="GV66" s="194"/>
      <c r="GW66" s="194"/>
      <c r="GX66" s="194"/>
      <c r="GY66" s="194"/>
      <c r="GZ66" s="194"/>
      <c r="HA66" s="194"/>
      <c r="HB66" s="194"/>
      <c r="HC66" s="194"/>
      <c r="HD66" s="194"/>
      <c r="HE66" s="194"/>
      <c r="HF66" s="194"/>
      <c r="HG66" s="194"/>
      <c r="HH66" s="194"/>
      <c r="HI66" s="194"/>
      <c r="HJ66" s="194"/>
      <c r="HK66" s="194"/>
      <c r="HL66" s="194"/>
      <c r="HM66" s="194"/>
      <c r="HN66" s="194"/>
      <c r="HO66" s="194"/>
      <c r="HP66" s="194"/>
      <c r="HQ66" s="194"/>
      <c r="HR66" s="194"/>
      <c r="HS66" s="194"/>
      <c r="HT66" s="194"/>
      <c r="HU66" s="194"/>
      <c r="HV66" s="194"/>
      <c r="HW66" s="194"/>
      <c r="HX66" s="194"/>
      <c r="HY66" s="194"/>
      <c r="HZ66" s="194"/>
      <c r="IA66" s="194"/>
      <c r="IB66" s="194"/>
      <c r="IC66" s="194"/>
      <c r="ID66" s="194"/>
      <c r="IE66" s="194"/>
      <c r="IF66" s="194"/>
      <c r="IG66" s="194"/>
      <c r="IH66" s="194"/>
      <c r="II66" s="194"/>
      <c r="IJ66" s="194"/>
      <c r="IK66" s="194"/>
      <c r="IL66" s="194"/>
      <c r="IM66" s="194"/>
      <c r="IN66" s="194"/>
      <c r="IO66" s="194"/>
      <c r="IP66" s="194"/>
      <c r="IQ66" s="194"/>
      <c r="IR66" s="194"/>
      <c r="IS66" s="194"/>
      <c r="IT66" s="194"/>
      <c r="IU66" s="52"/>
      <c r="IV66" s="52"/>
    </row>
    <row r="67" spans="1:254" ht="15.75" customHeight="1">
      <c r="A67" s="200"/>
      <c r="B67" s="221" t="s">
        <v>135</v>
      </c>
      <c r="C67" s="286"/>
      <c r="D67" s="286"/>
      <c r="E67" s="352"/>
      <c r="F67" s="286"/>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578" t="s">
        <v>136</v>
      </c>
      <c r="EG67" s="578"/>
      <c r="EH67" s="578"/>
      <c r="EI67" s="578"/>
      <c r="EJ67" s="578"/>
      <c r="EK67" s="578"/>
      <c r="EL67" s="578"/>
      <c r="EM67" s="578"/>
      <c r="EN67" s="578"/>
      <c r="EO67" s="578"/>
      <c r="EP67" s="578"/>
      <c r="EQ67" s="578"/>
      <c r="ER67" s="578"/>
      <c r="ES67" s="578"/>
      <c r="ET67" s="578"/>
      <c r="EU67" s="578"/>
      <c r="EV67" s="578"/>
      <c r="EW67" s="578"/>
      <c r="EX67" s="578"/>
      <c r="EY67" s="578"/>
      <c r="EZ67" s="578"/>
      <c r="FA67" s="578"/>
      <c r="FB67" s="578"/>
      <c r="FC67" s="578"/>
      <c r="FD67" s="578"/>
      <c r="FE67" s="578"/>
      <c r="FF67" s="578"/>
      <c r="FG67" s="578"/>
      <c r="FH67" s="578"/>
      <c r="FI67" s="578"/>
      <c r="FJ67" s="578"/>
      <c r="FK67" s="578"/>
      <c r="FL67" s="578"/>
      <c r="FM67" s="578"/>
      <c r="FN67" s="578"/>
      <c r="FO67" s="578"/>
      <c r="FP67" s="578"/>
      <c r="FQ67" s="578"/>
      <c r="FR67" s="578"/>
      <c r="FS67" s="578"/>
      <c r="FT67" s="578"/>
      <c r="FU67" s="578"/>
      <c r="FV67" s="578"/>
      <c r="FW67" s="578"/>
      <c r="FX67" s="578"/>
      <c r="FY67" s="578"/>
      <c r="FZ67" s="578"/>
      <c r="GA67" s="578"/>
      <c r="GB67" s="578"/>
      <c r="GC67" s="578"/>
      <c r="GD67" s="578"/>
      <c r="GE67" s="578"/>
      <c r="GF67" s="578"/>
      <c r="GG67" s="578"/>
      <c r="GH67" s="578"/>
      <c r="GI67" s="578"/>
      <c r="GJ67" s="578"/>
      <c r="GK67" s="578"/>
      <c r="GL67" s="578"/>
      <c r="GM67" s="578"/>
      <c r="GN67" s="578"/>
      <c r="GO67" s="578"/>
      <c r="GP67" s="578"/>
      <c r="GQ67" s="578"/>
      <c r="GR67" s="578"/>
      <c r="GS67" s="53"/>
      <c r="GT67" s="53"/>
      <c r="GU67" s="53"/>
      <c r="GV67" s="53"/>
      <c r="GW67" s="53"/>
      <c r="GX67" s="53"/>
      <c r="GY67" s="53"/>
      <c r="GZ67" s="53"/>
      <c r="HA67" s="53"/>
      <c r="HB67" s="53"/>
      <c r="HC67" s="53"/>
      <c r="HD67" s="53"/>
      <c r="HE67" s="53"/>
      <c r="HF67" s="53"/>
      <c r="HG67" s="53"/>
      <c r="HH67" s="53"/>
      <c r="HI67" s="53"/>
      <c r="HJ67" s="53"/>
      <c r="HK67" s="53"/>
      <c r="HL67" s="53"/>
      <c r="HM67" s="53"/>
      <c r="HN67" s="53"/>
      <c r="HO67" s="53"/>
      <c r="HP67" s="53"/>
      <c r="HQ67" s="53"/>
      <c r="HR67" s="53"/>
      <c r="HS67" s="53"/>
      <c r="HT67" s="53"/>
      <c r="HU67" s="53"/>
      <c r="HV67" s="53"/>
      <c r="HW67" s="53"/>
      <c r="HX67" s="53"/>
      <c r="HY67" s="53"/>
      <c r="HZ67" s="53"/>
      <c r="IA67" s="193"/>
      <c r="IB67" s="193"/>
      <c r="IC67" s="193"/>
      <c r="ID67" s="193"/>
      <c r="IE67" s="193"/>
      <c r="IF67" s="193"/>
      <c r="IG67" s="193"/>
      <c r="IH67" s="193"/>
      <c r="II67" s="193"/>
      <c r="IJ67" s="193"/>
      <c r="IK67" s="193"/>
      <c r="IL67" s="193"/>
      <c r="IM67" s="193"/>
      <c r="IN67" s="193"/>
      <c r="IO67" s="193"/>
      <c r="IP67" s="193"/>
      <c r="IQ67" s="193"/>
      <c r="IR67" s="193"/>
      <c r="IS67" s="193"/>
      <c r="IT67" s="193"/>
    </row>
    <row r="68" spans="1:200" ht="17.2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c r="EN68" s="193"/>
      <c r="EO68" s="193"/>
      <c r="EP68" s="193"/>
      <c r="EQ68" s="193"/>
      <c r="ER68" s="193"/>
      <c r="ES68" s="193"/>
      <c r="ET68" s="193"/>
      <c r="EU68" s="193"/>
      <c r="EV68" s="193"/>
      <c r="EW68" s="193"/>
      <c r="EX68" s="193"/>
      <c r="EY68" s="193"/>
      <c r="EZ68" s="193"/>
      <c r="FA68" s="193"/>
      <c r="FB68" s="193"/>
      <c r="FC68" s="193"/>
      <c r="FD68" s="193"/>
      <c r="FE68" s="193"/>
      <c r="FF68" s="193"/>
      <c r="FG68" s="193"/>
      <c r="FH68" s="193"/>
      <c r="FI68" s="193"/>
      <c r="FJ68" s="193"/>
      <c r="FK68" s="193"/>
      <c r="FL68" s="193"/>
      <c r="FM68" s="193"/>
      <c r="FN68" s="193"/>
      <c r="FO68" s="193"/>
      <c r="FP68" s="193"/>
      <c r="FQ68" s="193"/>
      <c r="FR68" s="193"/>
      <c r="FS68" s="193"/>
      <c r="FT68" s="193"/>
      <c r="FU68" s="193"/>
      <c r="FV68" s="193"/>
      <c r="FW68" s="193"/>
      <c r="FX68" s="193"/>
      <c r="FY68" s="193"/>
      <c r="FZ68" s="193"/>
      <c r="GA68" s="193"/>
      <c r="GB68" s="193"/>
      <c r="GC68" s="193"/>
      <c r="GD68" s="193"/>
      <c r="GE68" s="193"/>
      <c r="GF68" s="193"/>
      <c r="GG68" s="193"/>
      <c r="GH68" s="193"/>
      <c r="GI68" s="193"/>
      <c r="GJ68" s="193"/>
      <c r="GK68" s="193"/>
      <c r="GL68" s="193"/>
      <c r="GM68" s="193"/>
      <c r="GN68" s="193"/>
      <c r="GO68" s="193"/>
      <c r="GP68" s="193"/>
      <c r="GQ68" s="193"/>
      <c r="GR68" s="193"/>
    </row>
    <row r="69" spans="1:200" ht="17.25">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c r="EI69" s="193"/>
      <c r="EJ69" s="193"/>
      <c r="EK69" s="193"/>
      <c r="EL69" s="193"/>
      <c r="EM69" s="193"/>
      <c r="EN69" s="193"/>
      <c r="EO69" s="193"/>
      <c r="EP69" s="193"/>
      <c r="EQ69" s="193"/>
      <c r="ER69" s="193"/>
      <c r="ES69" s="193"/>
      <c r="ET69" s="193"/>
      <c r="EU69" s="193"/>
      <c r="EV69" s="193"/>
      <c r="EW69" s="193"/>
      <c r="EX69" s="193"/>
      <c r="EY69" s="193"/>
      <c r="EZ69" s="193"/>
      <c r="FA69" s="193"/>
      <c r="FB69" s="193"/>
      <c r="FC69" s="193"/>
      <c r="FD69" s="193"/>
      <c r="FE69" s="193"/>
      <c r="FF69" s="193"/>
      <c r="FG69" s="193"/>
      <c r="FH69" s="193"/>
      <c r="FI69" s="193"/>
      <c r="FJ69" s="193"/>
      <c r="FK69" s="193"/>
      <c r="FL69" s="193"/>
      <c r="FM69" s="193"/>
      <c r="FN69" s="193"/>
      <c r="FO69" s="193"/>
      <c r="FP69" s="193"/>
      <c r="FQ69" s="193"/>
      <c r="FR69" s="193"/>
      <c r="FS69" s="193"/>
      <c r="FT69" s="193"/>
      <c r="FU69" s="193"/>
      <c r="FV69" s="193"/>
      <c r="FW69" s="193"/>
      <c r="FX69" s="193"/>
      <c r="FY69" s="193"/>
      <c r="FZ69" s="193"/>
      <c r="GA69" s="193"/>
      <c r="GB69" s="193"/>
      <c r="GC69" s="193"/>
      <c r="GD69" s="193"/>
      <c r="GE69" s="193"/>
      <c r="GF69" s="193"/>
      <c r="GG69" s="193"/>
      <c r="GH69" s="193"/>
      <c r="GI69" s="193"/>
      <c r="GJ69" s="193"/>
      <c r="GK69" s="193"/>
      <c r="GL69" s="193"/>
      <c r="GM69" s="193"/>
      <c r="GN69" s="193"/>
      <c r="GO69" s="193"/>
      <c r="GP69" s="193"/>
      <c r="GQ69" s="193"/>
      <c r="GR69" s="193"/>
    </row>
  </sheetData>
  <sheetProtection/>
  <mergeCells count="485">
    <mergeCell ref="AM15:BD15"/>
    <mergeCell ref="DG15:DX15"/>
    <mergeCell ref="DG2:DX2"/>
    <mergeCell ref="DG3:DX3"/>
    <mergeCell ref="DG4:DX4"/>
    <mergeCell ref="DG5:DX5"/>
    <mergeCell ref="DG12:DX12"/>
    <mergeCell ref="DG13:DX13"/>
    <mergeCell ref="DG6:DX6"/>
    <mergeCell ref="DG7:DX7"/>
    <mergeCell ref="DG8:DX8"/>
    <mergeCell ref="BE14:BV14"/>
    <mergeCell ref="BW8:CN8"/>
    <mergeCell ref="CO8:DF8"/>
    <mergeCell ref="CO9:DF9"/>
    <mergeCell ref="DG14:DX14"/>
    <mergeCell ref="FF59:GR59"/>
    <mergeCell ref="DS59:FE59"/>
    <mergeCell ref="FF57:GR57"/>
    <mergeCell ref="FF60:GR60"/>
    <mergeCell ref="BE13:BV13"/>
    <mergeCell ref="CO15:DF15"/>
    <mergeCell ref="CO14:DF14"/>
    <mergeCell ref="FF54:GR54"/>
    <mergeCell ref="FF52:GR52"/>
    <mergeCell ref="CM21:DH21"/>
    <mergeCell ref="AM16:BD16"/>
    <mergeCell ref="AM17:BD17"/>
    <mergeCell ref="DG18:DX18"/>
    <mergeCell ref="FF49:GR49"/>
    <mergeCell ref="FF47:GR47"/>
    <mergeCell ref="G47:AR47"/>
    <mergeCell ref="DG16:DX16"/>
    <mergeCell ref="AS48:CE48"/>
    <mergeCell ref="CF48:DR48"/>
    <mergeCell ref="DS54:FE54"/>
    <mergeCell ref="B61:F61"/>
    <mergeCell ref="B58:F58"/>
    <mergeCell ref="G58:AR58"/>
    <mergeCell ref="AS58:CE58"/>
    <mergeCell ref="G59:AR59"/>
    <mergeCell ref="DS58:FE58"/>
    <mergeCell ref="G61:AR61"/>
    <mergeCell ref="AS61:CE61"/>
    <mergeCell ref="CF61:DR61"/>
    <mergeCell ref="A62:A66"/>
    <mergeCell ref="B62:F62"/>
    <mergeCell ref="G62:AR62"/>
    <mergeCell ref="AS62:CE62"/>
    <mergeCell ref="CF62:DR62"/>
    <mergeCell ref="B65:F65"/>
    <mergeCell ref="G65:AR65"/>
    <mergeCell ref="AS65:CE65"/>
    <mergeCell ref="CF65:DR65"/>
    <mergeCell ref="AS63:CE63"/>
    <mergeCell ref="FF65:GR65"/>
    <mergeCell ref="DS60:FE60"/>
    <mergeCell ref="DS62:FE62"/>
    <mergeCell ref="DS65:FE65"/>
    <mergeCell ref="FF62:GR62"/>
    <mergeCell ref="FF61:GR61"/>
    <mergeCell ref="DS61:FE61"/>
    <mergeCell ref="B66:F66"/>
    <mergeCell ref="G66:AR66"/>
    <mergeCell ref="CF66:DR66"/>
    <mergeCell ref="DS66:FE66"/>
    <mergeCell ref="B63:F63"/>
    <mergeCell ref="G63:AR63"/>
    <mergeCell ref="CF63:DR63"/>
    <mergeCell ref="B59:F59"/>
    <mergeCell ref="AS59:CE59"/>
    <mergeCell ref="CF59:DR59"/>
    <mergeCell ref="B60:F60"/>
    <mergeCell ref="G60:AR60"/>
    <mergeCell ref="AS60:CE60"/>
    <mergeCell ref="CF60:DR60"/>
    <mergeCell ref="CF56:DR56"/>
    <mergeCell ref="CF58:DR58"/>
    <mergeCell ref="DS56:FE56"/>
    <mergeCell ref="FF58:GR58"/>
    <mergeCell ref="A57:A60"/>
    <mergeCell ref="B57:F57"/>
    <mergeCell ref="G57:AR57"/>
    <mergeCell ref="AS57:CE57"/>
    <mergeCell ref="CF57:DR57"/>
    <mergeCell ref="DS57:FE57"/>
    <mergeCell ref="FF56:GR56"/>
    <mergeCell ref="B55:F55"/>
    <mergeCell ref="G55:AR55"/>
    <mergeCell ref="AS55:CE55"/>
    <mergeCell ref="CF55:DR55"/>
    <mergeCell ref="DS55:FE55"/>
    <mergeCell ref="FF55:GR55"/>
    <mergeCell ref="B56:F56"/>
    <mergeCell ref="G56:AR56"/>
    <mergeCell ref="AS56:CE56"/>
    <mergeCell ref="B53:F53"/>
    <mergeCell ref="G53:AR53"/>
    <mergeCell ref="AS53:CE53"/>
    <mergeCell ref="CF53:DR53"/>
    <mergeCell ref="DS53:FE53"/>
    <mergeCell ref="FF53:GR53"/>
    <mergeCell ref="A52:A56"/>
    <mergeCell ref="B52:F52"/>
    <mergeCell ref="G52:AR52"/>
    <mergeCell ref="AS52:CE52"/>
    <mergeCell ref="CF52:DR52"/>
    <mergeCell ref="DS52:FE52"/>
    <mergeCell ref="B54:F54"/>
    <mergeCell ref="G54:AR54"/>
    <mergeCell ref="AS54:CE54"/>
    <mergeCell ref="CF54:DR54"/>
    <mergeCell ref="B51:F51"/>
    <mergeCell ref="G51:AR51"/>
    <mergeCell ref="AS51:CE51"/>
    <mergeCell ref="CF51:DR51"/>
    <mergeCell ref="DS51:FE51"/>
    <mergeCell ref="FF51:GR51"/>
    <mergeCell ref="B48:F48"/>
    <mergeCell ref="G48:AR48"/>
    <mergeCell ref="DS48:FE48"/>
    <mergeCell ref="FF48:GR48"/>
    <mergeCell ref="B50:F50"/>
    <mergeCell ref="G50:AR50"/>
    <mergeCell ref="AS50:CE50"/>
    <mergeCell ref="CF50:DR50"/>
    <mergeCell ref="DS50:FE50"/>
    <mergeCell ref="FF50:GR50"/>
    <mergeCell ref="FF64:GR64"/>
    <mergeCell ref="AS66:CE66"/>
    <mergeCell ref="AS47:CE47"/>
    <mergeCell ref="CF47:DR47"/>
    <mergeCell ref="DS47:FE47"/>
    <mergeCell ref="B49:F49"/>
    <mergeCell ref="G49:AR49"/>
    <mergeCell ref="AS49:CE49"/>
    <mergeCell ref="CF49:DR49"/>
    <mergeCell ref="DS49:FE49"/>
    <mergeCell ref="A42:A46"/>
    <mergeCell ref="B47:F47"/>
    <mergeCell ref="FF66:GR66"/>
    <mergeCell ref="DS63:FE63"/>
    <mergeCell ref="FF63:GR63"/>
    <mergeCell ref="B64:F64"/>
    <mergeCell ref="G64:AR64"/>
    <mergeCell ref="AS64:CE64"/>
    <mergeCell ref="CF64:DR64"/>
    <mergeCell ref="DS64:FE64"/>
    <mergeCell ref="C21:X21"/>
    <mergeCell ref="AM3:BD3"/>
    <mergeCell ref="A47:A50"/>
    <mergeCell ref="DS41:FE41"/>
    <mergeCell ref="FF41:GR41"/>
    <mergeCell ref="G42:AR42"/>
    <mergeCell ref="AS42:CE42"/>
    <mergeCell ref="CF42:DR42"/>
    <mergeCell ref="DS42:FE42"/>
    <mergeCell ref="FF42:GR42"/>
    <mergeCell ref="G41:AR41"/>
    <mergeCell ref="AS41:CE41"/>
    <mergeCell ref="CF41:DR41"/>
    <mergeCell ref="AS30:BJ30"/>
    <mergeCell ref="BK30:CE30"/>
    <mergeCell ref="AS31:BJ31"/>
    <mergeCell ref="C22:M22"/>
    <mergeCell ref="N22:X22"/>
    <mergeCell ref="C23:M23"/>
    <mergeCell ref="N23:X23"/>
    <mergeCell ref="Y23:AI23"/>
    <mergeCell ref="CF29:DR29"/>
    <mergeCell ref="DI25:DS25"/>
    <mergeCell ref="CB24:CL24"/>
    <mergeCell ref="F28:AR29"/>
    <mergeCell ref="CX25:DH25"/>
    <mergeCell ref="AS28:DR28"/>
    <mergeCell ref="BE18:BV18"/>
    <mergeCell ref="DI23:DS23"/>
    <mergeCell ref="DT23:ED23"/>
    <mergeCell ref="CB22:CL22"/>
    <mergeCell ref="BF25:BP25"/>
    <mergeCell ref="BQ25:CA25"/>
    <mergeCell ref="CM22:CW22"/>
    <mergeCell ref="CX22:DH22"/>
    <mergeCell ref="CM23:CW23"/>
    <mergeCell ref="CB23:CL23"/>
    <mergeCell ref="CM25:CW25"/>
    <mergeCell ref="DT25:ED25"/>
    <mergeCell ref="EE25:EO25"/>
    <mergeCell ref="EE24:EO24"/>
    <mergeCell ref="CB25:CL25"/>
    <mergeCell ref="CX23:DH23"/>
    <mergeCell ref="CM24:CW24"/>
    <mergeCell ref="CX24:DH24"/>
    <mergeCell ref="BW18:CN18"/>
    <mergeCell ref="CO18:DF18"/>
    <mergeCell ref="DY17:EP17"/>
    <mergeCell ref="FI17:FZ17"/>
    <mergeCell ref="DY18:EP18"/>
    <mergeCell ref="GA18:GR18"/>
    <mergeCell ref="EQ18:FH18"/>
    <mergeCell ref="DG17:DX17"/>
    <mergeCell ref="AS32:BJ32"/>
    <mergeCell ref="DI21:ED21"/>
    <mergeCell ref="EE21:EZ21"/>
    <mergeCell ref="BK31:CE31"/>
    <mergeCell ref="EQ17:FH17"/>
    <mergeCell ref="EH26:GR26"/>
    <mergeCell ref="DS28:GR28"/>
    <mergeCell ref="DS32:FE32"/>
    <mergeCell ref="FL23:FV23"/>
    <mergeCell ref="EP25:EZ25"/>
    <mergeCell ref="BW14:CN14"/>
    <mergeCell ref="U16:AL16"/>
    <mergeCell ref="BK32:CE32"/>
    <mergeCell ref="FA22:FK22"/>
    <mergeCell ref="FL22:FV22"/>
    <mergeCell ref="EK19:GR19"/>
    <mergeCell ref="BQ22:CA22"/>
    <mergeCell ref="Y22:AI22"/>
    <mergeCell ref="AJ22:AT22"/>
    <mergeCell ref="AM18:BD18"/>
    <mergeCell ref="CO13:DF13"/>
    <mergeCell ref="C15:T15"/>
    <mergeCell ref="C16:T16"/>
    <mergeCell ref="EQ14:FH14"/>
    <mergeCell ref="FI14:FZ14"/>
    <mergeCell ref="FI16:FZ16"/>
    <mergeCell ref="BE16:BV16"/>
    <mergeCell ref="DY15:EP15"/>
    <mergeCell ref="CO16:DF16"/>
    <mergeCell ref="FI15:FZ15"/>
    <mergeCell ref="CO3:DF3"/>
    <mergeCell ref="BW4:CN4"/>
    <mergeCell ref="DY5:EP5"/>
    <mergeCell ref="U13:AL13"/>
    <mergeCell ref="U8:AL8"/>
    <mergeCell ref="BE8:BV8"/>
    <mergeCell ref="AM4:BD4"/>
    <mergeCell ref="AM5:BD5"/>
    <mergeCell ref="AM6:BD6"/>
    <mergeCell ref="AM7:BD7"/>
    <mergeCell ref="DY9:EP9"/>
    <mergeCell ref="U9:AL9"/>
    <mergeCell ref="BE9:BV9"/>
    <mergeCell ref="BW9:CN9"/>
    <mergeCell ref="AM8:BD8"/>
    <mergeCell ref="DG9:DX9"/>
    <mergeCell ref="AM9:BD9"/>
    <mergeCell ref="EQ6:FH6"/>
    <mergeCell ref="FI6:FZ6"/>
    <mergeCell ref="EQ7:FH7"/>
    <mergeCell ref="GA9:GR9"/>
    <mergeCell ref="DY8:EP8"/>
    <mergeCell ref="EQ8:FH8"/>
    <mergeCell ref="FI8:FZ8"/>
    <mergeCell ref="DY6:EP6"/>
    <mergeCell ref="FI7:FZ7"/>
    <mergeCell ref="EQ9:FH9"/>
    <mergeCell ref="DY3:EP3"/>
    <mergeCell ref="U4:AL4"/>
    <mergeCell ref="BE3:BV3"/>
    <mergeCell ref="DY4:EP4"/>
    <mergeCell ref="CO4:DF4"/>
    <mergeCell ref="GA4:GR4"/>
    <mergeCell ref="FI4:FZ4"/>
    <mergeCell ref="EQ4:FH4"/>
    <mergeCell ref="EQ3:FH3"/>
    <mergeCell ref="BW3:CN3"/>
    <mergeCell ref="U5:AL5"/>
    <mergeCell ref="U6:AL6"/>
    <mergeCell ref="C3:T3"/>
    <mergeCell ref="C4:T4"/>
    <mergeCell ref="C5:T5"/>
    <mergeCell ref="BE4:BV4"/>
    <mergeCell ref="U3:AL3"/>
    <mergeCell ref="C6:T6"/>
    <mergeCell ref="BE5:BV5"/>
    <mergeCell ref="BW5:CN5"/>
    <mergeCell ref="CO5:DF5"/>
    <mergeCell ref="BE6:BV6"/>
    <mergeCell ref="BW6:CN6"/>
    <mergeCell ref="BW7:CN7"/>
    <mergeCell ref="CO6:DF6"/>
    <mergeCell ref="CO7:DF7"/>
    <mergeCell ref="C9:T9"/>
    <mergeCell ref="DY12:EP12"/>
    <mergeCell ref="DT11:GR11"/>
    <mergeCell ref="EK10:GR10"/>
    <mergeCell ref="C7:T7"/>
    <mergeCell ref="C8:T8"/>
    <mergeCell ref="U7:AL7"/>
    <mergeCell ref="DY7:EP7"/>
    <mergeCell ref="GA7:GR7"/>
    <mergeCell ref="FI9:FZ9"/>
    <mergeCell ref="EQ2:FH2"/>
    <mergeCell ref="FI2:FZ2"/>
    <mergeCell ref="GA2:GR2"/>
    <mergeCell ref="FI3:FZ3"/>
    <mergeCell ref="GA3:GR3"/>
    <mergeCell ref="GA8:GR8"/>
    <mergeCell ref="GA6:GR6"/>
    <mergeCell ref="EQ5:FH5"/>
    <mergeCell ref="FI5:FZ5"/>
    <mergeCell ref="GA5:GR5"/>
    <mergeCell ref="U17:AL17"/>
    <mergeCell ref="EQ12:FH12"/>
    <mergeCell ref="U15:AL15"/>
    <mergeCell ref="BE15:BV15"/>
    <mergeCell ref="U14:AL14"/>
    <mergeCell ref="FI13:FZ13"/>
    <mergeCell ref="AM14:BD14"/>
    <mergeCell ref="CO12:DF12"/>
    <mergeCell ref="BW12:CN12"/>
    <mergeCell ref="AM12:BD12"/>
    <mergeCell ref="GA12:GR12"/>
    <mergeCell ref="GA13:GR13"/>
    <mergeCell ref="GA14:GR14"/>
    <mergeCell ref="GA15:GR15"/>
    <mergeCell ref="EQ13:FH13"/>
    <mergeCell ref="EQ16:FH16"/>
    <mergeCell ref="U12:AL12"/>
    <mergeCell ref="BW16:CN16"/>
    <mergeCell ref="A12:B12"/>
    <mergeCell ref="FI12:FZ12"/>
    <mergeCell ref="DY13:EP13"/>
    <mergeCell ref="DY14:EP14"/>
    <mergeCell ref="C13:T13"/>
    <mergeCell ref="C14:T14"/>
    <mergeCell ref="AM13:BD13"/>
    <mergeCell ref="BW13:CN13"/>
    <mergeCell ref="BE7:BV7"/>
    <mergeCell ref="BE12:BV12"/>
    <mergeCell ref="C12:T12"/>
    <mergeCell ref="A3:A5"/>
    <mergeCell ref="A6:A9"/>
    <mergeCell ref="EE22:EO22"/>
    <mergeCell ref="A11:CA11"/>
    <mergeCell ref="A13:A15"/>
    <mergeCell ref="A16:A18"/>
    <mergeCell ref="DT22:ED22"/>
    <mergeCell ref="CO2:DF2"/>
    <mergeCell ref="DY2:EP2"/>
    <mergeCell ref="C2:T2"/>
    <mergeCell ref="U2:AL2"/>
    <mergeCell ref="BE2:BV2"/>
    <mergeCell ref="BW2:CN2"/>
    <mergeCell ref="AM2:BD2"/>
    <mergeCell ref="BW17:CN17"/>
    <mergeCell ref="CO17:DF17"/>
    <mergeCell ref="DS35:GR35"/>
    <mergeCell ref="DS31:FE31"/>
    <mergeCell ref="FF31:GR31"/>
    <mergeCell ref="FL24:FV24"/>
    <mergeCell ref="FL25:FV25"/>
    <mergeCell ref="FA21:FV21"/>
    <mergeCell ref="EP23:EZ23"/>
    <mergeCell ref="FA24:FK24"/>
    <mergeCell ref="C17:T17"/>
    <mergeCell ref="C18:T18"/>
    <mergeCell ref="DI22:DS22"/>
    <mergeCell ref="EE23:EO23"/>
    <mergeCell ref="AS29:CE29"/>
    <mergeCell ref="A30:E30"/>
    <mergeCell ref="Y24:AI24"/>
    <mergeCell ref="AJ24:AT24"/>
    <mergeCell ref="AU24:BE24"/>
    <mergeCell ref="BE17:BV17"/>
    <mergeCell ref="A20:BZ20"/>
    <mergeCell ref="FF36:GR36"/>
    <mergeCell ref="DS36:FE36"/>
    <mergeCell ref="FW21:GR25"/>
    <mergeCell ref="AU22:BE22"/>
    <mergeCell ref="BF22:BP22"/>
    <mergeCell ref="BQ24:CA24"/>
    <mergeCell ref="CF31:DR31"/>
    <mergeCell ref="DI24:DS24"/>
    <mergeCell ref="AU25:BE25"/>
    <mergeCell ref="GA16:GR16"/>
    <mergeCell ref="GA17:GR17"/>
    <mergeCell ref="EF67:GR67"/>
    <mergeCell ref="ER34:GR34"/>
    <mergeCell ref="DS29:FE29"/>
    <mergeCell ref="FF30:GR30"/>
    <mergeCell ref="FF29:GR29"/>
    <mergeCell ref="DT24:ED24"/>
    <mergeCell ref="FA25:FK25"/>
    <mergeCell ref="EP22:EZ22"/>
    <mergeCell ref="EU27:GR27"/>
    <mergeCell ref="A33:GQ33"/>
    <mergeCell ref="FF32:GR32"/>
    <mergeCell ref="DS30:FE30"/>
    <mergeCell ref="F32:AR32"/>
    <mergeCell ref="A23:B23"/>
    <mergeCell ref="AJ23:AT23"/>
    <mergeCell ref="FA23:FK23"/>
    <mergeCell ref="A31:E31"/>
    <mergeCell ref="EP24:EZ24"/>
    <mergeCell ref="Y21:AT21"/>
    <mergeCell ref="FO1:GR1"/>
    <mergeCell ref="DY16:EP16"/>
    <mergeCell ref="A1:BW1"/>
    <mergeCell ref="A2:B2"/>
    <mergeCell ref="U18:AL18"/>
    <mergeCell ref="BW15:CN15"/>
    <mergeCell ref="EJ20:GR20"/>
    <mergeCell ref="EQ15:FH15"/>
    <mergeCell ref="FI18:FZ18"/>
    <mergeCell ref="A32:E32"/>
    <mergeCell ref="A27:BT27"/>
    <mergeCell ref="CF30:DR30"/>
    <mergeCell ref="F31:AR31"/>
    <mergeCell ref="A28:E29"/>
    <mergeCell ref="A24:B24"/>
    <mergeCell ref="C24:M24"/>
    <mergeCell ref="N24:X24"/>
    <mergeCell ref="F30:AR30"/>
    <mergeCell ref="BF24:BP24"/>
    <mergeCell ref="G35:AR36"/>
    <mergeCell ref="AS36:CE36"/>
    <mergeCell ref="AS35:DR35"/>
    <mergeCell ref="CF36:DR36"/>
    <mergeCell ref="BQ21:CL21"/>
    <mergeCell ref="AU23:BE23"/>
    <mergeCell ref="BF23:BP23"/>
    <mergeCell ref="BQ23:CA23"/>
    <mergeCell ref="AU21:BP21"/>
    <mergeCell ref="CF32:DR32"/>
    <mergeCell ref="A37:A40"/>
    <mergeCell ref="G39:AR39"/>
    <mergeCell ref="G40:AR40"/>
    <mergeCell ref="A25:B25"/>
    <mergeCell ref="A26:CG26"/>
    <mergeCell ref="A34:CB34"/>
    <mergeCell ref="C25:M25"/>
    <mergeCell ref="N25:X25"/>
    <mergeCell ref="Y25:AI25"/>
    <mergeCell ref="AJ25:AT25"/>
    <mergeCell ref="B41:F41"/>
    <mergeCell ref="B37:F37"/>
    <mergeCell ref="B38:F38"/>
    <mergeCell ref="B39:F39"/>
    <mergeCell ref="B40:F40"/>
    <mergeCell ref="B46:F46"/>
    <mergeCell ref="B42:F42"/>
    <mergeCell ref="AS46:CE46"/>
    <mergeCell ref="CF46:DR46"/>
    <mergeCell ref="DS46:FE46"/>
    <mergeCell ref="G44:AR44"/>
    <mergeCell ref="G46:AR46"/>
    <mergeCell ref="CF45:DR45"/>
    <mergeCell ref="G45:AR45"/>
    <mergeCell ref="G37:AR37"/>
    <mergeCell ref="G38:AR38"/>
    <mergeCell ref="AS37:CE37"/>
    <mergeCell ref="AS38:CE38"/>
    <mergeCell ref="CF37:DR37"/>
    <mergeCell ref="DS37:FE37"/>
    <mergeCell ref="CF38:DR38"/>
    <mergeCell ref="DS38:FE38"/>
    <mergeCell ref="FF37:GR37"/>
    <mergeCell ref="AS39:CE39"/>
    <mergeCell ref="AS40:CE40"/>
    <mergeCell ref="AS43:CE43"/>
    <mergeCell ref="AS44:CE44"/>
    <mergeCell ref="CF39:DR39"/>
    <mergeCell ref="DS39:FE39"/>
    <mergeCell ref="CF40:DR40"/>
    <mergeCell ref="DS40:FE40"/>
    <mergeCell ref="FF38:GR38"/>
    <mergeCell ref="FF39:GR39"/>
    <mergeCell ref="FF40:GR40"/>
    <mergeCell ref="FF43:GR43"/>
    <mergeCell ref="FF44:GR44"/>
    <mergeCell ref="FF46:GR46"/>
    <mergeCell ref="FF45:GR45"/>
    <mergeCell ref="CF43:DR43"/>
    <mergeCell ref="DS43:FE43"/>
    <mergeCell ref="CF44:DR44"/>
    <mergeCell ref="DS44:FE44"/>
    <mergeCell ref="B45:F45"/>
    <mergeCell ref="AS45:CE45"/>
    <mergeCell ref="DS45:FE45"/>
    <mergeCell ref="B44:F44"/>
    <mergeCell ref="G43:AR43"/>
    <mergeCell ref="B43:F43"/>
  </mergeCells>
  <printOptions horizontalCentered="1"/>
  <pageMargins left="0.3937007874015748" right="0.3937007874015748" top="0.5905511811023623" bottom="0.56" header="0.5118110236220472" footer="0.3937007874015748"/>
  <pageSetup fitToHeight="1" fitToWidth="1" horizontalDpi="600" verticalDpi="600" orientation="portrait" paperSize="9" scale="73" r:id="rId1"/>
  <colBreaks count="1" manualBreakCount="1">
    <brk id="252" max="66" man="1"/>
  </colBreaks>
</worksheet>
</file>

<file path=xl/worksheets/sheet7.xml><?xml version="1.0" encoding="utf-8"?>
<worksheet xmlns="http://schemas.openxmlformats.org/spreadsheetml/2006/main" xmlns:r="http://schemas.openxmlformats.org/officeDocument/2006/relationships">
  <sheetPr transitionEvaluation="1"/>
  <dimension ref="A1:K65"/>
  <sheetViews>
    <sheetView showGridLines="0" zoomScale="75" zoomScaleNormal="75" zoomScaleSheetLayoutView="100" workbookViewId="0" topLeftCell="A34">
      <selection activeCell="M44" sqref="M44"/>
    </sheetView>
  </sheetViews>
  <sheetFormatPr defaultColWidth="8.83203125" defaultRowHeight="18"/>
  <cols>
    <col min="1" max="1" width="5.33203125" style="0" customWidth="1"/>
    <col min="2" max="2" width="5.83203125" style="0" customWidth="1"/>
    <col min="3" max="6" width="12.66015625" style="0" customWidth="1"/>
    <col min="7" max="8" width="7.33203125" style="0" customWidth="1"/>
    <col min="9" max="9" width="14" style="0" customWidth="1"/>
    <col min="10" max="10" width="8.66015625" style="0" customWidth="1"/>
  </cols>
  <sheetData>
    <row r="1" spans="1:9" s="52" customFormat="1" ht="21.75" customHeight="1" thickBot="1">
      <c r="A1" s="223" t="s">
        <v>370</v>
      </c>
      <c r="B1" s="223"/>
      <c r="C1" s="223"/>
      <c r="D1" s="223"/>
      <c r="F1" s="454" t="s">
        <v>369</v>
      </c>
      <c r="G1" s="454"/>
      <c r="H1" s="454"/>
      <c r="I1" s="454"/>
    </row>
    <row r="2" spans="1:11" ht="16.5" customHeight="1">
      <c r="A2" s="224"/>
      <c r="B2" s="224"/>
      <c r="C2" s="225"/>
      <c r="D2" s="667" t="s">
        <v>137</v>
      </c>
      <c r="E2" s="651" t="s">
        <v>1</v>
      </c>
      <c r="F2" s="663"/>
      <c r="G2" s="651" t="s">
        <v>0</v>
      </c>
      <c r="H2" s="802"/>
      <c r="I2" s="802"/>
      <c r="J2" s="52"/>
      <c r="K2" s="52"/>
    </row>
    <row r="3" spans="1:11" s="1" customFormat="1" ht="16.5" customHeight="1">
      <c r="A3" s="226"/>
      <c r="B3" s="226"/>
      <c r="C3" s="227"/>
      <c r="D3" s="863"/>
      <c r="E3" s="163" t="s">
        <v>74</v>
      </c>
      <c r="F3" s="163" t="s">
        <v>75</v>
      </c>
      <c r="G3" s="810" t="s">
        <v>74</v>
      </c>
      <c r="H3" s="812"/>
      <c r="I3" s="163" t="s">
        <v>75</v>
      </c>
      <c r="J3" s="93"/>
      <c r="K3" s="93"/>
    </row>
    <row r="4" spans="1:11" s="232" customFormat="1" ht="15" customHeight="1">
      <c r="A4" s="883" t="s">
        <v>306</v>
      </c>
      <c r="B4" s="874" t="s">
        <v>364</v>
      </c>
      <c r="C4" s="875"/>
      <c r="D4" s="228">
        <f>SUM(D5:D6)</f>
        <v>761597</v>
      </c>
      <c r="E4" s="229"/>
      <c r="F4" s="230"/>
      <c r="G4" s="771"/>
      <c r="H4" s="771"/>
      <c r="I4" s="230"/>
      <c r="J4" s="204"/>
      <c r="K4" s="231"/>
    </row>
    <row r="5" spans="1:11" ht="15" customHeight="1">
      <c r="A5" s="884"/>
      <c r="B5" s="876" t="s">
        <v>138</v>
      </c>
      <c r="C5" s="877"/>
      <c r="D5" s="233">
        <f>E5+H5</f>
        <v>14866</v>
      </c>
      <c r="E5" s="234">
        <v>3077</v>
      </c>
      <c r="F5" s="235">
        <f aca="true" t="shared" si="0" ref="F5:F13">SUM(E5)/366</f>
        <v>8.407103825136613</v>
      </c>
      <c r="G5" s="234"/>
      <c r="H5" s="236">
        <v>11789</v>
      </c>
      <c r="I5" s="235">
        <f>H5/244</f>
        <v>48.3155737704918</v>
      </c>
      <c r="J5" s="67"/>
      <c r="K5" s="52"/>
    </row>
    <row r="6" spans="1:11" ht="15" customHeight="1">
      <c r="A6" s="884"/>
      <c r="B6" s="876" t="s">
        <v>139</v>
      </c>
      <c r="C6" s="877"/>
      <c r="D6" s="233">
        <f>SUM(D7:D13)</f>
        <v>746731</v>
      </c>
      <c r="E6" s="234">
        <f>SUM(E7:E13)</f>
        <v>240926</v>
      </c>
      <c r="F6" s="235">
        <f t="shared" si="0"/>
        <v>658.2677595628415</v>
      </c>
      <c r="G6" s="867">
        <f>SUM(G7:H13)</f>
        <v>505805</v>
      </c>
      <c r="H6" s="867"/>
      <c r="I6" s="235">
        <f aca="true" t="shared" si="1" ref="I6:I13">G6/244</f>
        <v>2072.97131147541</v>
      </c>
      <c r="J6" s="67"/>
      <c r="K6" s="52"/>
    </row>
    <row r="7" spans="1:11" ht="15" customHeight="1">
      <c r="A7" s="884"/>
      <c r="B7" s="872" t="s">
        <v>368</v>
      </c>
      <c r="C7" s="873"/>
      <c r="D7" s="233">
        <f aca="true" t="shared" si="2" ref="D7:D13">E7+G7</f>
        <v>14051</v>
      </c>
      <c r="E7" s="234">
        <v>3400</v>
      </c>
      <c r="F7" s="235">
        <f t="shared" si="0"/>
        <v>9.289617486338798</v>
      </c>
      <c r="G7" s="867">
        <v>10651</v>
      </c>
      <c r="H7" s="867"/>
      <c r="I7" s="235">
        <f t="shared" si="1"/>
        <v>43.65163934426229</v>
      </c>
      <c r="J7" s="67"/>
      <c r="K7" s="52"/>
    </row>
    <row r="8" spans="1:11" ht="15" customHeight="1">
      <c r="A8" s="219">
        <v>23</v>
      </c>
      <c r="B8" s="854" t="s">
        <v>367</v>
      </c>
      <c r="C8" s="855"/>
      <c r="D8" s="233">
        <f t="shared" si="2"/>
        <v>595980</v>
      </c>
      <c r="E8" s="237">
        <v>192050</v>
      </c>
      <c r="F8" s="235">
        <f t="shared" si="0"/>
        <v>524.7267759562842</v>
      </c>
      <c r="G8" s="867">
        <v>403930</v>
      </c>
      <c r="H8" s="867"/>
      <c r="I8" s="235">
        <f t="shared" si="1"/>
        <v>1655.450819672131</v>
      </c>
      <c r="J8" s="67"/>
      <c r="K8" s="52"/>
    </row>
    <row r="9" spans="1:11" ht="15" customHeight="1">
      <c r="A9" s="852" t="s">
        <v>304</v>
      </c>
      <c r="B9" s="854" t="s">
        <v>140</v>
      </c>
      <c r="C9" s="862"/>
      <c r="D9" s="233">
        <f t="shared" si="2"/>
        <v>23530</v>
      </c>
      <c r="E9" s="234">
        <v>3291</v>
      </c>
      <c r="F9" s="238">
        <f t="shared" si="0"/>
        <v>8.991803278688524</v>
      </c>
      <c r="G9" s="867">
        <v>20239</v>
      </c>
      <c r="H9" s="867"/>
      <c r="I9" s="238">
        <f t="shared" si="1"/>
        <v>82.94672131147541</v>
      </c>
      <c r="J9" s="67"/>
      <c r="K9" s="52"/>
    </row>
    <row r="10" spans="1:11" ht="15" customHeight="1">
      <c r="A10" s="852"/>
      <c r="B10" s="854" t="s">
        <v>366</v>
      </c>
      <c r="C10" s="855"/>
      <c r="D10" s="233">
        <f t="shared" si="2"/>
        <v>96451</v>
      </c>
      <c r="E10" s="237">
        <v>35167</v>
      </c>
      <c r="F10" s="235">
        <f t="shared" si="0"/>
        <v>96.0846994535519</v>
      </c>
      <c r="G10" s="867">
        <v>61284</v>
      </c>
      <c r="H10" s="867"/>
      <c r="I10" s="235">
        <f t="shared" si="1"/>
        <v>251.1639344262295</v>
      </c>
      <c r="J10" s="67"/>
      <c r="K10" s="52"/>
    </row>
    <row r="11" spans="1:11" ht="15" customHeight="1">
      <c r="A11" s="852"/>
      <c r="B11" s="854" t="s">
        <v>365</v>
      </c>
      <c r="C11" s="855"/>
      <c r="D11" s="233">
        <f t="shared" si="2"/>
        <v>6841</v>
      </c>
      <c r="E11" s="237">
        <v>5090</v>
      </c>
      <c r="F11" s="235">
        <f t="shared" si="0"/>
        <v>13.907103825136613</v>
      </c>
      <c r="G11" s="867">
        <v>1751</v>
      </c>
      <c r="H11" s="867"/>
      <c r="I11" s="235">
        <f t="shared" si="1"/>
        <v>7.176229508196721</v>
      </c>
      <c r="J11" s="67"/>
      <c r="K11" s="52"/>
    </row>
    <row r="12" spans="1:11" ht="15" customHeight="1">
      <c r="A12" s="852"/>
      <c r="B12" s="854" t="s">
        <v>359</v>
      </c>
      <c r="C12" s="855"/>
      <c r="D12" s="233">
        <f t="shared" si="2"/>
        <v>9655</v>
      </c>
      <c r="E12" s="237">
        <v>1736</v>
      </c>
      <c r="F12" s="235">
        <f t="shared" si="0"/>
        <v>4.743169398907104</v>
      </c>
      <c r="G12" s="867">
        <v>7919</v>
      </c>
      <c r="H12" s="867"/>
      <c r="I12" s="235">
        <f t="shared" si="1"/>
        <v>32.454918032786885</v>
      </c>
      <c r="J12" s="67"/>
      <c r="K12" s="234"/>
    </row>
    <row r="13" spans="1:11" ht="15" customHeight="1">
      <c r="A13" s="853"/>
      <c r="B13" s="854" t="s">
        <v>141</v>
      </c>
      <c r="C13" s="855"/>
      <c r="D13" s="233">
        <f t="shared" si="2"/>
        <v>223</v>
      </c>
      <c r="E13" s="237">
        <v>192</v>
      </c>
      <c r="F13" s="235">
        <f t="shared" si="0"/>
        <v>0.5245901639344263</v>
      </c>
      <c r="G13" s="867">
        <v>31</v>
      </c>
      <c r="H13" s="867"/>
      <c r="I13" s="235">
        <f t="shared" si="1"/>
        <v>0.12704918032786885</v>
      </c>
      <c r="J13" s="67"/>
      <c r="K13" s="234"/>
    </row>
    <row r="14" spans="1:11" s="232" customFormat="1" ht="15" customHeight="1">
      <c r="A14" s="883" t="s">
        <v>306</v>
      </c>
      <c r="B14" s="874" t="s">
        <v>364</v>
      </c>
      <c r="C14" s="885"/>
      <c r="D14" s="239">
        <f>SUM(D15:D16)</f>
        <v>784187</v>
      </c>
      <c r="E14" s="240"/>
      <c r="F14" s="241"/>
      <c r="G14" s="771"/>
      <c r="H14" s="771"/>
      <c r="I14" s="241"/>
      <c r="J14" s="204"/>
      <c r="K14" s="234"/>
    </row>
    <row r="15" spans="1:11" ht="15" customHeight="1">
      <c r="A15" s="884"/>
      <c r="B15" s="876" t="s">
        <v>138</v>
      </c>
      <c r="C15" s="886"/>
      <c r="D15" s="233">
        <f>E15+G15</f>
        <v>13839</v>
      </c>
      <c r="E15" s="234">
        <v>2918</v>
      </c>
      <c r="F15" s="238">
        <f aca="true" t="shared" si="3" ref="F15:F23">SUM(E15)/365</f>
        <v>7.994520547945205</v>
      </c>
      <c r="G15" s="867">
        <v>10921</v>
      </c>
      <c r="H15" s="867"/>
      <c r="I15" s="238">
        <f aca="true" t="shared" si="4" ref="I15:I23">G15/245</f>
        <v>44.57551020408163</v>
      </c>
      <c r="J15" s="67"/>
      <c r="K15" s="234"/>
    </row>
    <row r="16" spans="1:11" ht="15" customHeight="1">
      <c r="A16" s="884"/>
      <c r="B16" s="876" t="s">
        <v>139</v>
      </c>
      <c r="C16" s="886"/>
      <c r="D16" s="233">
        <f>SUM(D17:D23)</f>
        <v>770348</v>
      </c>
      <c r="E16" s="234">
        <f>SUM(E17:E23)</f>
        <v>243014</v>
      </c>
      <c r="F16" s="238">
        <f t="shared" si="3"/>
        <v>665.7917808219178</v>
      </c>
      <c r="G16" s="867">
        <f>SUM(G17:H23)</f>
        <v>527334</v>
      </c>
      <c r="H16" s="867"/>
      <c r="I16" s="238">
        <f t="shared" si="4"/>
        <v>2152.3836734693878</v>
      </c>
      <c r="J16" s="67"/>
      <c r="K16" s="234"/>
    </row>
    <row r="17" spans="1:11" ht="15" customHeight="1">
      <c r="A17" s="884"/>
      <c r="B17" s="872" t="s">
        <v>368</v>
      </c>
      <c r="C17" s="887"/>
      <c r="D17" s="233">
        <f aca="true" t="shared" si="5" ref="D17:D23">E17+G17</f>
        <v>15161</v>
      </c>
      <c r="E17" s="234">
        <v>3421</v>
      </c>
      <c r="F17" s="238">
        <f t="shared" si="3"/>
        <v>9.372602739726027</v>
      </c>
      <c r="G17" s="867">
        <v>11740</v>
      </c>
      <c r="H17" s="867"/>
      <c r="I17" s="238">
        <f t="shared" si="4"/>
        <v>47.91836734693877</v>
      </c>
      <c r="J17" s="67"/>
      <c r="K17" s="234"/>
    </row>
    <row r="18" spans="1:10" ht="15" customHeight="1">
      <c r="A18" s="219">
        <f>A8+1</f>
        <v>24</v>
      </c>
      <c r="B18" s="854" t="s">
        <v>367</v>
      </c>
      <c r="C18" s="862"/>
      <c r="D18" s="233">
        <f t="shared" si="5"/>
        <v>612308</v>
      </c>
      <c r="E18" s="234">
        <v>191403</v>
      </c>
      <c r="F18" s="238">
        <f t="shared" si="3"/>
        <v>524.3917808219178</v>
      </c>
      <c r="G18" s="867">
        <v>420905</v>
      </c>
      <c r="H18" s="867"/>
      <c r="I18" s="238">
        <f t="shared" si="4"/>
        <v>1717.9795918367347</v>
      </c>
      <c r="J18" s="67"/>
    </row>
    <row r="19" spans="1:11" ht="15" customHeight="1">
      <c r="A19" s="852" t="s">
        <v>129</v>
      </c>
      <c r="B19" s="854" t="s">
        <v>140</v>
      </c>
      <c r="C19" s="862"/>
      <c r="D19" s="233">
        <f t="shared" si="5"/>
        <v>22658</v>
      </c>
      <c r="E19" s="234">
        <v>2993</v>
      </c>
      <c r="F19" s="238">
        <f t="shared" si="3"/>
        <v>8.2</v>
      </c>
      <c r="G19" s="867">
        <v>19665</v>
      </c>
      <c r="H19" s="867"/>
      <c r="I19" s="238">
        <f t="shared" si="4"/>
        <v>80.26530612244898</v>
      </c>
      <c r="J19" s="67"/>
      <c r="K19" s="234"/>
    </row>
    <row r="20" spans="1:11" ht="15" customHeight="1">
      <c r="A20" s="852"/>
      <c r="B20" s="854" t="s">
        <v>366</v>
      </c>
      <c r="C20" s="862"/>
      <c r="D20" s="233">
        <f t="shared" si="5"/>
        <v>103128</v>
      </c>
      <c r="E20" s="234">
        <v>37703</v>
      </c>
      <c r="F20" s="238">
        <f t="shared" si="3"/>
        <v>103.2958904109589</v>
      </c>
      <c r="G20" s="867">
        <v>65425</v>
      </c>
      <c r="H20" s="867"/>
      <c r="I20" s="238">
        <f t="shared" si="4"/>
        <v>267.0408163265306</v>
      </c>
      <c r="J20" s="67"/>
      <c r="K20" s="52"/>
    </row>
    <row r="21" spans="1:11" ht="15" customHeight="1">
      <c r="A21" s="852"/>
      <c r="B21" s="854" t="s">
        <v>365</v>
      </c>
      <c r="C21" s="862"/>
      <c r="D21" s="233">
        <f t="shared" si="5"/>
        <v>7073</v>
      </c>
      <c r="E21" s="234">
        <v>5473</v>
      </c>
      <c r="F21" s="238">
        <f t="shared" si="3"/>
        <v>14.994520547945205</v>
      </c>
      <c r="G21" s="867">
        <v>1600</v>
      </c>
      <c r="H21" s="867"/>
      <c r="I21" s="238">
        <f t="shared" si="4"/>
        <v>6.530612244897959</v>
      </c>
      <c r="J21" s="67"/>
      <c r="K21" s="52"/>
    </row>
    <row r="22" spans="1:11" ht="15" customHeight="1">
      <c r="A22" s="852"/>
      <c r="B22" s="854" t="s">
        <v>359</v>
      </c>
      <c r="C22" s="862"/>
      <c r="D22" s="233">
        <f t="shared" si="5"/>
        <v>9782</v>
      </c>
      <c r="E22" s="234">
        <v>1827</v>
      </c>
      <c r="F22" s="238">
        <f t="shared" si="3"/>
        <v>5.005479452054795</v>
      </c>
      <c r="G22" s="867">
        <v>7955</v>
      </c>
      <c r="H22" s="867"/>
      <c r="I22" s="238">
        <f t="shared" si="4"/>
        <v>32.46938775510204</v>
      </c>
      <c r="J22" s="67"/>
      <c r="K22" s="52"/>
    </row>
    <row r="23" spans="1:11" ht="15" customHeight="1">
      <c r="A23" s="853"/>
      <c r="B23" s="661" t="s">
        <v>141</v>
      </c>
      <c r="C23" s="878"/>
      <c r="D23" s="242">
        <f t="shared" si="5"/>
        <v>238</v>
      </c>
      <c r="E23" s="243">
        <v>194</v>
      </c>
      <c r="F23" s="244">
        <f t="shared" si="3"/>
        <v>0.5315068493150685</v>
      </c>
      <c r="G23" s="870">
        <v>44</v>
      </c>
      <c r="H23" s="870"/>
      <c r="I23" s="244">
        <f t="shared" si="4"/>
        <v>0.17959183673469387</v>
      </c>
      <c r="J23" s="67"/>
      <c r="K23" s="52"/>
    </row>
    <row r="24" spans="1:11" s="232" customFormat="1" ht="15" customHeight="1">
      <c r="A24" s="888" t="s">
        <v>306</v>
      </c>
      <c r="B24" s="874" t="s">
        <v>364</v>
      </c>
      <c r="C24" s="875"/>
      <c r="D24" s="228">
        <f>SUM(D25:D26)</f>
        <v>735475</v>
      </c>
      <c r="E24" s="229"/>
      <c r="F24" s="230"/>
      <c r="G24" s="761"/>
      <c r="H24" s="761"/>
      <c r="I24" s="230"/>
      <c r="J24" s="204"/>
      <c r="K24" s="231"/>
    </row>
    <row r="25" spans="1:11" ht="15" customHeight="1">
      <c r="A25" s="884"/>
      <c r="B25" s="876" t="s">
        <v>138</v>
      </c>
      <c r="C25" s="877"/>
      <c r="D25" s="233">
        <f>E25+G25</f>
        <v>12705</v>
      </c>
      <c r="E25" s="234">
        <v>2620</v>
      </c>
      <c r="F25" s="235">
        <f aca="true" t="shared" si="6" ref="F25:F33">SUM(E25)/365</f>
        <v>7.178082191780822</v>
      </c>
      <c r="G25" s="864">
        <v>10085</v>
      </c>
      <c r="H25" s="864"/>
      <c r="I25" s="235">
        <f aca="true" t="shared" si="7" ref="I25:I33">G25/245</f>
        <v>41.16326530612245</v>
      </c>
      <c r="J25" s="67"/>
      <c r="K25" s="52"/>
    </row>
    <row r="26" spans="1:11" ht="15" customHeight="1">
      <c r="A26" s="884"/>
      <c r="B26" s="876" t="s">
        <v>139</v>
      </c>
      <c r="C26" s="877"/>
      <c r="D26" s="233">
        <f>SUM(D27:D33)</f>
        <v>722770</v>
      </c>
      <c r="E26" s="234">
        <f>SUM(E27:E33)</f>
        <v>221962</v>
      </c>
      <c r="F26" s="235">
        <f t="shared" si="6"/>
        <v>608.1150684931507</v>
      </c>
      <c r="G26" s="867">
        <f>SUM(G27:H33)</f>
        <v>500808</v>
      </c>
      <c r="H26" s="867"/>
      <c r="I26" s="235">
        <f t="shared" si="7"/>
        <v>2044.1142857142856</v>
      </c>
      <c r="J26" s="67"/>
      <c r="K26" s="52"/>
    </row>
    <row r="27" spans="1:11" ht="15" customHeight="1">
      <c r="A27" s="884"/>
      <c r="B27" s="872" t="s">
        <v>363</v>
      </c>
      <c r="C27" s="873"/>
      <c r="D27" s="233">
        <f aca="true" t="shared" si="8" ref="D27:D33">E27+G27</f>
        <v>15365</v>
      </c>
      <c r="E27" s="234">
        <v>2740</v>
      </c>
      <c r="F27" s="235">
        <f t="shared" si="6"/>
        <v>7.506849315068493</v>
      </c>
      <c r="G27" s="867">
        <v>12625</v>
      </c>
      <c r="H27" s="867"/>
      <c r="I27" s="235">
        <f t="shared" si="7"/>
        <v>51.53061224489796</v>
      </c>
      <c r="J27" s="67"/>
      <c r="K27" s="52"/>
    </row>
    <row r="28" spans="1:11" ht="15" customHeight="1">
      <c r="A28" s="219">
        <f>A18+1</f>
        <v>25</v>
      </c>
      <c r="B28" s="854" t="s">
        <v>362</v>
      </c>
      <c r="C28" s="855"/>
      <c r="D28" s="233">
        <f t="shared" si="8"/>
        <v>582840</v>
      </c>
      <c r="E28" s="237">
        <v>178447</v>
      </c>
      <c r="F28" s="235">
        <f t="shared" si="6"/>
        <v>488.8958904109589</v>
      </c>
      <c r="G28" s="867">
        <v>404393</v>
      </c>
      <c r="H28" s="867"/>
      <c r="I28" s="235">
        <f t="shared" si="7"/>
        <v>1650.5836734693878</v>
      </c>
      <c r="J28" s="67"/>
      <c r="K28" s="52"/>
    </row>
    <row r="29" spans="1:11" ht="15" customHeight="1">
      <c r="A29" s="852" t="s">
        <v>129</v>
      </c>
      <c r="B29" s="854" t="s">
        <v>140</v>
      </c>
      <c r="C29" s="855"/>
      <c r="D29" s="233">
        <f t="shared" si="8"/>
        <v>37389</v>
      </c>
      <c r="E29" s="237">
        <v>11523</v>
      </c>
      <c r="F29" s="235">
        <f t="shared" si="6"/>
        <v>31.56986301369863</v>
      </c>
      <c r="G29" s="867">
        <v>25866</v>
      </c>
      <c r="H29" s="867"/>
      <c r="I29" s="235">
        <f t="shared" si="7"/>
        <v>105.57551020408164</v>
      </c>
      <c r="J29" s="67"/>
      <c r="K29" s="52"/>
    </row>
    <row r="30" spans="1:11" ht="15" customHeight="1">
      <c r="A30" s="852"/>
      <c r="B30" s="854" t="s">
        <v>361</v>
      </c>
      <c r="C30" s="855"/>
      <c r="D30" s="233">
        <f t="shared" si="8"/>
        <v>67854</v>
      </c>
      <c r="E30" s="234">
        <v>21809</v>
      </c>
      <c r="F30" s="238">
        <f t="shared" si="6"/>
        <v>59.75068493150685</v>
      </c>
      <c r="G30" s="867">
        <v>46045</v>
      </c>
      <c r="H30" s="867"/>
      <c r="I30" s="235">
        <f t="shared" si="7"/>
        <v>187.9387755102041</v>
      </c>
      <c r="J30" s="67"/>
      <c r="K30" s="52"/>
    </row>
    <row r="31" spans="1:11" ht="15" customHeight="1">
      <c r="A31" s="852"/>
      <c r="B31" s="854" t="s">
        <v>360</v>
      </c>
      <c r="C31" s="855"/>
      <c r="D31" s="233">
        <f t="shared" si="8"/>
        <v>6344</v>
      </c>
      <c r="E31" s="234">
        <v>4626</v>
      </c>
      <c r="F31" s="238">
        <f t="shared" si="6"/>
        <v>12.673972602739726</v>
      </c>
      <c r="G31" s="867">
        <v>1718</v>
      </c>
      <c r="H31" s="867"/>
      <c r="I31" s="235">
        <f t="shared" si="7"/>
        <v>7.012244897959183</v>
      </c>
      <c r="J31" s="67"/>
      <c r="K31" s="52"/>
    </row>
    <row r="32" spans="1:11" ht="15" customHeight="1">
      <c r="A32" s="852"/>
      <c r="B32" s="854" t="s">
        <v>359</v>
      </c>
      <c r="C32" s="855"/>
      <c r="D32" s="233">
        <f t="shared" si="8"/>
        <v>12801</v>
      </c>
      <c r="E32" s="234">
        <v>2660</v>
      </c>
      <c r="F32" s="238">
        <f t="shared" si="6"/>
        <v>7.287671232876712</v>
      </c>
      <c r="G32" s="867">
        <v>10141</v>
      </c>
      <c r="H32" s="867"/>
      <c r="I32" s="235">
        <f t="shared" si="7"/>
        <v>41.391836734693875</v>
      </c>
      <c r="J32" s="67"/>
      <c r="K32" s="52"/>
    </row>
    <row r="33" spans="1:11" ht="15" customHeight="1" thickBot="1">
      <c r="A33" s="852"/>
      <c r="B33" s="854" t="s">
        <v>141</v>
      </c>
      <c r="C33" s="855"/>
      <c r="D33" s="233">
        <f t="shared" si="8"/>
        <v>177</v>
      </c>
      <c r="E33" s="234">
        <v>157</v>
      </c>
      <c r="F33" s="238">
        <f t="shared" si="6"/>
        <v>0.4301369863013699</v>
      </c>
      <c r="G33" s="870">
        <v>20</v>
      </c>
      <c r="H33" s="870"/>
      <c r="I33" s="238">
        <f t="shared" si="7"/>
        <v>0.08163265306122448</v>
      </c>
      <c r="J33" s="67"/>
      <c r="K33" s="52"/>
    </row>
    <row r="34" spans="1:11" ht="16.5" customHeight="1">
      <c r="A34" s="160"/>
      <c r="B34" s="160"/>
      <c r="C34" s="210"/>
      <c r="D34" s="210"/>
      <c r="E34" s="222"/>
      <c r="F34" s="871" t="s">
        <v>142</v>
      </c>
      <c r="G34" s="871"/>
      <c r="H34" s="871"/>
      <c r="I34" s="871"/>
      <c r="J34" s="67"/>
      <c r="K34" s="52"/>
    </row>
    <row r="35" spans="1:11" ht="21" customHeight="1" thickBot="1">
      <c r="A35" s="223" t="s">
        <v>143</v>
      </c>
      <c r="B35" s="223"/>
      <c r="C35" s="223"/>
      <c r="D35" s="223"/>
      <c r="E35" s="124"/>
      <c r="F35" s="454" t="str">
        <f>F1</f>
        <v>平成23～25年度</v>
      </c>
      <c r="G35" s="454"/>
      <c r="H35" s="454"/>
      <c r="I35" s="454"/>
      <c r="J35" s="52"/>
      <c r="K35" s="52"/>
    </row>
    <row r="36" spans="1:11" ht="15" customHeight="1">
      <c r="A36" s="224"/>
      <c r="B36" s="225"/>
      <c r="C36" s="667" t="s">
        <v>58</v>
      </c>
      <c r="D36" s="667" t="s">
        <v>1</v>
      </c>
      <c r="E36" s="667" t="s">
        <v>0</v>
      </c>
      <c r="F36" s="556" t="s">
        <v>144</v>
      </c>
      <c r="G36" s="557"/>
      <c r="H36" s="557"/>
      <c r="I36" s="557"/>
      <c r="J36" s="52"/>
      <c r="K36" s="52"/>
    </row>
    <row r="37" spans="1:11" s="1" customFormat="1" ht="15" customHeight="1">
      <c r="A37" s="226"/>
      <c r="B37" s="227"/>
      <c r="C37" s="863"/>
      <c r="D37" s="863"/>
      <c r="E37" s="863"/>
      <c r="F37" s="163" t="s">
        <v>58</v>
      </c>
      <c r="G37" s="810" t="s">
        <v>145</v>
      </c>
      <c r="H37" s="812"/>
      <c r="I37" s="163" t="s">
        <v>146</v>
      </c>
      <c r="J37" s="93"/>
      <c r="K37" s="93"/>
    </row>
    <row r="38" spans="1:11" ht="15" customHeight="1">
      <c r="A38" s="686" t="s">
        <v>105</v>
      </c>
      <c r="B38" s="687"/>
      <c r="C38" s="250">
        <f>SUM(D38:E38)</f>
        <v>2030</v>
      </c>
      <c r="D38" s="246">
        <v>1705</v>
      </c>
      <c r="E38" s="246">
        <v>325</v>
      </c>
      <c r="F38" s="247">
        <f>SUM(G38,I38)</f>
        <v>100</v>
      </c>
      <c r="G38" s="246">
        <v>98</v>
      </c>
      <c r="H38" s="248">
        <v>0</v>
      </c>
      <c r="I38" s="249">
        <v>2</v>
      </c>
      <c r="K38" s="52"/>
    </row>
    <row r="39" spans="1:11" ht="15" customHeight="1">
      <c r="A39" s="800" t="s">
        <v>225</v>
      </c>
      <c r="B39" s="801"/>
      <c r="C39" s="250">
        <f>SUM(D39:E39)</f>
        <v>2208</v>
      </c>
      <c r="D39" s="251">
        <v>1810</v>
      </c>
      <c r="E39" s="251">
        <v>398</v>
      </c>
      <c r="F39" s="413">
        <f>SUM(G39,I39)</f>
        <v>160</v>
      </c>
      <c r="G39" s="251">
        <v>156</v>
      </c>
      <c r="H39" s="252">
        <v>-6</v>
      </c>
      <c r="I39" s="251">
        <v>4</v>
      </c>
      <c r="K39" s="52"/>
    </row>
    <row r="40" spans="1:11" ht="15" customHeight="1" thickBot="1">
      <c r="A40" s="782" t="s">
        <v>317</v>
      </c>
      <c r="B40" s="783"/>
      <c r="C40" s="250">
        <f>SUM(D40:E40)</f>
        <v>2407</v>
      </c>
      <c r="D40" s="251">
        <v>1790</v>
      </c>
      <c r="E40" s="251">
        <v>617</v>
      </c>
      <c r="F40" s="122">
        <f>SUM(G40,I40)</f>
        <v>196</v>
      </c>
      <c r="G40" s="122">
        <v>184</v>
      </c>
      <c r="H40" s="389">
        <v>-12</v>
      </c>
      <c r="I40" s="122">
        <v>12</v>
      </c>
      <c r="K40" s="52"/>
    </row>
    <row r="41" spans="1:11" ht="15" customHeight="1">
      <c r="A41" s="879"/>
      <c r="B41" s="880"/>
      <c r="C41" s="865" t="s">
        <v>147</v>
      </c>
      <c r="D41" s="866"/>
      <c r="E41" s="866"/>
      <c r="F41" s="866"/>
      <c r="G41" s="866"/>
      <c r="H41" s="866"/>
      <c r="I41" s="868" t="s">
        <v>148</v>
      </c>
      <c r="K41" s="52"/>
    </row>
    <row r="42" spans="1:11" s="255" customFormat="1" ht="15" customHeight="1">
      <c r="A42" s="860"/>
      <c r="B42" s="861"/>
      <c r="C42" s="254" t="s">
        <v>149</v>
      </c>
      <c r="D42" s="254" t="s">
        <v>150</v>
      </c>
      <c r="E42" s="254" t="s">
        <v>151</v>
      </c>
      <c r="F42" s="254" t="s">
        <v>152</v>
      </c>
      <c r="G42" s="822" t="s">
        <v>358</v>
      </c>
      <c r="H42" s="823"/>
      <c r="I42" s="869"/>
      <c r="K42" s="256"/>
    </row>
    <row r="43" spans="1:11" s="255" customFormat="1" ht="15" customHeight="1">
      <c r="A43" s="859" t="s">
        <v>105</v>
      </c>
      <c r="B43" s="687"/>
      <c r="C43" s="250">
        <v>1983</v>
      </c>
      <c r="D43" s="251">
        <v>36</v>
      </c>
      <c r="E43" s="251">
        <v>10</v>
      </c>
      <c r="F43" s="251">
        <v>1</v>
      </c>
      <c r="G43" s="251"/>
      <c r="H43" s="252" t="s">
        <v>305</v>
      </c>
      <c r="I43" s="250">
        <v>317</v>
      </c>
      <c r="K43" s="256"/>
    </row>
    <row r="44" spans="1:11" s="255" customFormat="1" ht="15" customHeight="1">
      <c r="A44" s="858" t="s">
        <v>225</v>
      </c>
      <c r="B44" s="801"/>
      <c r="C44" s="250">
        <v>2159</v>
      </c>
      <c r="D44" s="251">
        <v>45</v>
      </c>
      <c r="E44" s="251">
        <v>0</v>
      </c>
      <c r="F44" s="251">
        <v>4</v>
      </c>
      <c r="G44" s="251"/>
      <c r="H44" s="252" t="s">
        <v>305</v>
      </c>
      <c r="I44" s="250">
        <v>350</v>
      </c>
      <c r="K44" s="256"/>
    </row>
    <row r="45" spans="1:11" s="255" customFormat="1" ht="15" customHeight="1" thickBot="1">
      <c r="A45" s="857" t="s">
        <v>317</v>
      </c>
      <c r="B45" s="783"/>
      <c r="C45" s="257">
        <v>2361</v>
      </c>
      <c r="D45" s="258">
        <v>43</v>
      </c>
      <c r="E45" s="258">
        <v>0</v>
      </c>
      <c r="F45" s="412" t="s">
        <v>305</v>
      </c>
      <c r="G45" s="258"/>
      <c r="H45" s="258">
        <v>3</v>
      </c>
      <c r="I45" s="259">
        <v>378</v>
      </c>
      <c r="K45" s="256"/>
    </row>
    <row r="46" spans="1:11" ht="18.75" customHeight="1">
      <c r="A46" s="856" t="s">
        <v>153</v>
      </c>
      <c r="B46" s="856"/>
      <c r="C46" s="856"/>
      <c r="D46" s="856"/>
      <c r="E46" s="210"/>
      <c r="F46" s="210"/>
      <c r="G46" s="578" t="s">
        <v>142</v>
      </c>
      <c r="H46" s="578"/>
      <c r="I46" s="578"/>
      <c r="J46" s="52"/>
      <c r="K46" s="52"/>
    </row>
    <row r="47" spans="1:11" ht="8.25" customHeight="1">
      <c r="A47" s="52"/>
      <c r="B47" s="52"/>
      <c r="C47" s="52"/>
      <c r="D47" s="52"/>
      <c r="E47" s="52"/>
      <c r="F47" s="52"/>
      <c r="G47" s="52"/>
      <c r="H47" s="52"/>
      <c r="I47" s="52"/>
      <c r="J47" s="52"/>
      <c r="K47" s="52"/>
    </row>
    <row r="48" spans="1:9" ht="21.75" customHeight="1">
      <c r="A48" s="882" t="s">
        <v>154</v>
      </c>
      <c r="B48" s="882"/>
      <c r="C48" s="882"/>
      <c r="D48" s="52"/>
      <c r="E48" s="52"/>
      <c r="F48" s="52"/>
      <c r="G48" s="52"/>
      <c r="H48" s="52"/>
      <c r="I48" s="52"/>
    </row>
    <row r="49" spans="1:9" ht="119.25" customHeight="1">
      <c r="A49" s="52"/>
      <c r="B49" s="889" t="s">
        <v>246</v>
      </c>
      <c r="C49" s="889"/>
      <c r="D49" s="889"/>
      <c r="E49" s="889"/>
      <c r="F49" s="889"/>
      <c r="G49" s="889"/>
      <c r="H49" s="889"/>
      <c r="I49" s="889"/>
    </row>
    <row r="50" spans="2:9" s="255" customFormat="1" ht="68.25" customHeight="1">
      <c r="B50" s="881" t="s">
        <v>245</v>
      </c>
      <c r="C50" s="881"/>
      <c r="D50" s="881"/>
      <c r="E50" s="881"/>
      <c r="F50" s="881"/>
      <c r="G50" s="881"/>
      <c r="H50" s="881"/>
      <c r="I50" s="881"/>
    </row>
    <row r="51" spans="1:9" ht="19.5" customHeight="1" thickBot="1">
      <c r="A51" s="193"/>
      <c r="B51" s="223" t="s">
        <v>357</v>
      </c>
      <c r="C51" s="223"/>
      <c r="D51" s="223"/>
      <c r="E51" s="260"/>
      <c r="F51" s="454" t="s">
        <v>356</v>
      </c>
      <c r="G51" s="454"/>
      <c r="H51" s="454"/>
      <c r="I51" s="193"/>
    </row>
    <row r="52" spans="1:9" s="1" customFormat="1" ht="15" customHeight="1">
      <c r="A52" s="195"/>
      <c r="B52" s="261"/>
      <c r="C52" s="262"/>
      <c r="D52" s="651" t="s">
        <v>355</v>
      </c>
      <c r="E52" s="663"/>
      <c r="F52" s="789" t="s">
        <v>354</v>
      </c>
      <c r="G52" s="789"/>
      <c r="H52" s="651"/>
      <c r="I52" s="195"/>
    </row>
    <row r="53" spans="1:9" s="1" customFormat="1" ht="15" customHeight="1">
      <c r="A53" s="195"/>
      <c r="B53" s="263"/>
      <c r="C53" s="264"/>
      <c r="D53" s="163" t="s">
        <v>4</v>
      </c>
      <c r="E53" s="163" t="s">
        <v>6</v>
      </c>
      <c r="F53" s="218" t="s">
        <v>4</v>
      </c>
      <c r="G53" s="790" t="s">
        <v>6</v>
      </c>
      <c r="H53" s="810"/>
      <c r="I53" s="195"/>
    </row>
    <row r="54" spans="1:9" ht="15" customHeight="1">
      <c r="A54" s="193"/>
      <c r="B54" s="892" t="s">
        <v>155</v>
      </c>
      <c r="C54" s="893"/>
      <c r="D54" s="265">
        <v>669</v>
      </c>
      <c r="E54" s="266">
        <v>2681</v>
      </c>
      <c r="F54" s="208" t="s">
        <v>119</v>
      </c>
      <c r="G54" s="761" t="s">
        <v>119</v>
      </c>
      <c r="H54" s="761"/>
      <c r="I54" s="193"/>
    </row>
    <row r="55" spans="1:9" ht="15" customHeight="1">
      <c r="A55" s="193"/>
      <c r="B55" s="425" t="s">
        <v>353</v>
      </c>
      <c r="C55" s="862"/>
      <c r="D55" s="265">
        <v>754</v>
      </c>
      <c r="E55" s="266">
        <v>3361</v>
      </c>
      <c r="F55" s="208" t="s">
        <v>119</v>
      </c>
      <c r="G55" s="761" t="s">
        <v>119</v>
      </c>
      <c r="H55" s="761"/>
      <c r="I55" s="193"/>
    </row>
    <row r="56" spans="1:9" ht="15" customHeight="1">
      <c r="A56" s="193"/>
      <c r="B56" s="425" t="s">
        <v>156</v>
      </c>
      <c r="C56" s="862"/>
      <c r="D56" s="267">
        <v>507</v>
      </c>
      <c r="E56" s="266">
        <v>2901</v>
      </c>
      <c r="F56" s="266">
        <v>146</v>
      </c>
      <c r="G56" s="220"/>
      <c r="H56" s="220">
        <v>1067</v>
      </c>
      <c r="I56" s="193"/>
    </row>
    <row r="57" spans="1:9" ht="15" customHeight="1">
      <c r="A57" s="194"/>
      <c r="B57" s="425" t="s">
        <v>157</v>
      </c>
      <c r="C57" s="862"/>
      <c r="D57" s="267">
        <v>478</v>
      </c>
      <c r="E57" s="266">
        <v>2395</v>
      </c>
      <c r="F57" s="266">
        <v>160</v>
      </c>
      <c r="G57" s="208"/>
      <c r="H57" s="208">
        <v>1060</v>
      </c>
      <c r="I57" s="194"/>
    </row>
    <row r="58" spans="1:9" s="10" customFormat="1" ht="15" customHeight="1">
      <c r="A58" s="194"/>
      <c r="B58" s="425" t="s">
        <v>158</v>
      </c>
      <c r="C58" s="862"/>
      <c r="D58" s="267">
        <v>490</v>
      </c>
      <c r="E58" s="266">
        <v>2341</v>
      </c>
      <c r="F58" s="266">
        <v>117</v>
      </c>
      <c r="G58" s="208"/>
      <c r="H58" s="208">
        <v>1051</v>
      </c>
      <c r="I58" s="194"/>
    </row>
    <row r="59" spans="1:9" s="10" customFormat="1" ht="15" customHeight="1">
      <c r="A59" s="194"/>
      <c r="B59" s="425" t="s">
        <v>159</v>
      </c>
      <c r="C59" s="862"/>
      <c r="D59" s="267">
        <v>582</v>
      </c>
      <c r="E59" s="266">
        <v>2326</v>
      </c>
      <c r="F59" s="266">
        <v>112</v>
      </c>
      <c r="G59" s="208"/>
      <c r="H59" s="208">
        <v>1923</v>
      </c>
      <c r="I59" s="194"/>
    </row>
    <row r="60" spans="1:9" ht="15" customHeight="1">
      <c r="A60" s="194"/>
      <c r="B60" s="425" t="s">
        <v>160</v>
      </c>
      <c r="C60" s="862"/>
      <c r="D60" s="267">
        <v>1115</v>
      </c>
      <c r="E60" s="266">
        <v>4278</v>
      </c>
      <c r="F60" s="266">
        <v>98</v>
      </c>
      <c r="G60" s="266"/>
      <c r="H60" s="266">
        <v>2061</v>
      </c>
      <c r="I60" s="194"/>
    </row>
    <row r="61" spans="1:9" s="232" customFormat="1" ht="15" customHeight="1">
      <c r="A61" s="231"/>
      <c r="B61" s="425" t="s">
        <v>352</v>
      </c>
      <c r="C61" s="862"/>
      <c r="D61" s="266">
        <v>1020</v>
      </c>
      <c r="E61" s="266">
        <v>4689</v>
      </c>
      <c r="F61" s="266">
        <v>86</v>
      </c>
      <c r="G61" s="266"/>
      <c r="H61" s="266">
        <v>1592</v>
      </c>
      <c r="I61" s="268"/>
    </row>
    <row r="62" spans="1:9" ht="15" customHeight="1">
      <c r="A62" s="231"/>
      <c r="B62" s="425" t="s">
        <v>351</v>
      </c>
      <c r="C62" s="862"/>
      <c r="D62" s="266">
        <v>986</v>
      </c>
      <c r="E62" s="266">
        <v>4757</v>
      </c>
      <c r="F62" s="266">
        <v>79</v>
      </c>
      <c r="G62" s="266"/>
      <c r="H62" s="266">
        <v>1475</v>
      </c>
      <c r="I62" s="193"/>
    </row>
    <row r="63" spans="1:9" ht="15" customHeight="1">
      <c r="A63" s="231"/>
      <c r="B63" s="425" t="s">
        <v>350</v>
      </c>
      <c r="C63" s="862"/>
      <c r="D63" s="266">
        <v>809</v>
      </c>
      <c r="E63" s="266">
        <v>4467</v>
      </c>
      <c r="F63" s="266">
        <v>102</v>
      </c>
      <c r="G63" s="266"/>
      <c r="H63" s="266">
        <v>1482</v>
      </c>
      <c r="I63" s="193"/>
    </row>
    <row r="64" spans="1:9" ht="15" customHeight="1" thickBot="1">
      <c r="A64" s="269"/>
      <c r="B64" s="890" t="s">
        <v>349</v>
      </c>
      <c r="C64" s="891"/>
      <c r="D64" s="270">
        <v>800</v>
      </c>
      <c r="E64" s="270">
        <v>4490</v>
      </c>
      <c r="F64" s="270">
        <v>74</v>
      </c>
      <c r="G64" s="270"/>
      <c r="H64" s="270">
        <v>1648</v>
      </c>
      <c r="I64" s="193"/>
    </row>
    <row r="65" ht="17.25">
      <c r="G65" s="271" t="s">
        <v>161</v>
      </c>
    </row>
  </sheetData>
  <sheetProtection/>
  <mergeCells count="110">
    <mergeCell ref="B49:I49"/>
    <mergeCell ref="B63:C63"/>
    <mergeCell ref="B64:C64"/>
    <mergeCell ref="F51:H51"/>
    <mergeCell ref="F52:H52"/>
    <mergeCell ref="G53:H53"/>
    <mergeCell ref="B54:C54"/>
    <mergeCell ref="G54:H54"/>
    <mergeCell ref="B55:C55"/>
    <mergeCell ref="G55:H55"/>
    <mergeCell ref="B62:C62"/>
    <mergeCell ref="D52:E52"/>
    <mergeCell ref="B56:C56"/>
    <mergeCell ref="B57:C57"/>
    <mergeCell ref="B60:C60"/>
    <mergeCell ref="B58:C58"/>
    <mergeCell ref="B59:C59"/>
    <mergeCell ref="B61:C61"/>
    <mergeCell ref="B18:C18"/>
    <mergeCell ref="B50:I50"/>
    <mergeCell ref="A48:C48"/>
    <mergeCell ref="A4:A7"/>
    <mergeCell ref="A14:A17"/>
    <mergeCell ref="B14:C14"/>
    <mergeCell ref="B15:C15"/>
    <mergeCell ref="B16:C16"/>
    <mergeCell ref="B17:C17"/>
    <mergeCell ref="A24:A27"/>
    <mergeCell ref="B8:C8"/>
    <mergeCell ref="B10:C10"/>
    <mergeCell ref="B11:C11"/>
    <mergeCell ref="B12:C12"/>
    <mergeCell ref="B4:C4"/>
    <mergeCell ref="B5:C5"/>
    <mergeCell ref="B9:C9"/>
    <mergeCell ref="B6:C6"/>
    <mergeCell ref="B20:C20"/>
    <mergeCell ref="B21:C21"/>
    <mergeCell ref="B22:C22"/>
    <mergeCell ref="B23:C23"/>
    <mergeCell ref="B26:C26"/>
    <mergeCell ref="A41:B41"/>
    <mergeCell ref="A19:A23"/>
    <mergeCell ref="A29:A33"/>
    <mergeCell ref="A39:B39"/>
    <mergeCell ref="B13:C13"/>
    <mergeCell ref="F1:I1"/>
    <mergeCell ref="G16:H16"/>
    <mergeCell ref="G17:H17"/>
    <mergeCell ref="G13:H13"/>
    <mergeCell ref="G8:H8"/>
    <mergeCell ref="D2:D3"/>
    <mergeCell ref="B7:C7"/>
    <mergeCell ref="G12:H12"/>
    <mergeCell ref="G3:H3"/>
    <mergeCell ref="G2:I2"/>
    <mergeCell ref="B33:C33"/>
    <mergeCell ref="G18:H18"/>
    <mergeCell ref="G19:H19"/>
    <mergeCell ref="G24:H24"/>
    <mergeCell ref="B27:C27"/>
    <mergeCell ref="B24:C24"/>
    <mergeCell ref="B25:C25"/>
    <mergeCell ref="B28:C28"/>
    <mergeCell ref="G6:H6"/>
    <mergeCell ref="G7:H7"/>
    <mergeCell ref="G26:H26"/>
    <mergeCell ref="G20:H20"/>
    <mergeCell ref="G21:H21"/>
    <mergeCell ref="G22:H22"/>
    <mergeCell ref="G14:H14"/>
    <mergeCell ref="G4:H4"/>
    <mergeCell ref="F36:I36"/>
    <mergeCell ref="F34:I34"/>
    <mergeCell ref="D36:D37"/>
    <mergeCell ref="G32:H32"/>
    <mergeCell ref="G33:H33"/>
    <mergeCell ref="F35:I35"/>
    <mergeCell ref="G10:H10"/>
    <mergeCell ref="G11:H11"/>
    <mergeCell ref="G15:H15"/>
    <mergeCell ref="G46:I46"/>
    <mergeCell ref="I41:I42"/>
    <mergeCell ref="G30:H30"/>
    <mergeCell ref="G31:H31"/>
    <mergeCell ref="G23:H23"/>
    <mergeCell ref="A38:B38"/>
    <mergeCell ref="B29:C29"/>
    <mergeCell ref="G27:H27"/>
    <mergeCell ref="B30:C30"/>
    <mergeCell ref="E2:F2"/>
    <mergeCell ref="E36:E37"/>
    <mergeCell ref="G25:H25"/>
    <mergeCell ref="C41:H41"/>
    <mergeCell ref="G42:H42"/>
    <mergeCell ref="C36:C37"/>
    <mergeCell ref="G28:H28"/>
    <mergeCell ref="G29:H29"/>
    <mergeCell ref="G37:H37"/>
    <mergeCell ref="G9:H9"/>
    <mergeCell ref="A9:A13"/>
    <mergeCell ref="B31:C31"/>
    <mergeCell ref="B32:C32"/>
    <mergeCell ref="A46:D46"/>
    <mergeCell ref="A45:B45"/>
    <mergeCell ref="A44:B44"/>
    <mergeCell ref="A43:B43"/>
    <mergeCell ref="A42:B42"/>
    <mergeCell ref="A40:B40"/>
    <mergeCell ref="B19:C19"/>
  </mergeCells>
  <printOptions horizontalCentered="1"/>
  <pageMargins left="0.3937007874015748" right="0.3937007874015748" top="0.5905511811023623" bottom="0.31" header="0.5118110236220472" footer="0.25"/>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H46"/>
  <sheetViews>
    <sheetView showGridLines="0" zoomScale="85" zoomScaleNormal="85" zoomScaleSheetLayoutView="85" zoomScalePageLayoutView="0" workbookViewId="0" topLeftCell="A28">
      <selection activeCell="B17" sqref="B17"/>
    </sheetView>
  </sheetViews>
  <sheetFormatPr defaultColWidth="8.83203125" defaultRowHeight="18"/>
  <cols>
    <col min="1" max="1" width="3" style="0" customWidth="1"/>
    <col min="2" max="6" width="19.58203125" style="0" customWidth="1"/>
  </cols>
  <sheetData>
    <row r="1" spans="1:6" ht="21.75" customHeight="1">
      <c r="A1" s="427" t="s">
        <v>162</v>
      </c>
      <c r="B1" s="427"/>
      <c r="C1" s="193"/>
      <c r="D1" s="193"/>
      <c r="E1" s="193"/>
      <c r="F1" s="193"/>
    </row>
    <row r="2" spans="1:6" ht="145.5" customHeight="1">
      <c r="A2" s="193"/>
      <c r="B2" s="902" t="s">
        <v>249</v>
      </c>
      <c r="C2" s="903"/>
      <c r="D2" s="903"/>
      <c r="E2" s="903"/>
      <c r="F2" s="903"/>
    </row>
    <row r="3" spans="1:6" ht="70.5" customHeight="1">
      <c r="A3" s="193"/>
      <c r="B3" s="903" t="s">
        <v>163</v>
      </c>
      <c r="C3" s="903"/>
      <c r="D3" s="903"/>
      <c r="E3" s="903"/>
      <c r="F3" s="903"/>
    </row>
    <row r="4" spans="1:6" ht="21" customHeight="1" thickBot="1">
      <c r="A4" s="785" t="s">
        <v>357</v>
      </c>
      <c r="B4" s="785"/>
      <c r="C4" s="785"/>
      <c r="D4" s="199"/>
      <c r="E4" s="454" t="s">
        <v>356</v>
      </c>
      <c r="F4" s="454"/>
    </row>
    <row r="5" spans="1:6" s="1" customFormat="1" ht="18" customHeight="1">
      <c r="A5" s="904"/>
      <c r="B5" s="905"/>
      <c r="C5" s="661" t="s">
        <v>377</v>
      </c>
      <c r="D5" s="662"/>
      <c r="E5" s="661" t="s">
        <v>376</v>
      </c>
      <c r="F5" s="846"/>
    </row>
    <row r="6" spans="1:6" s="1" customFormat="1" ht="18" customHeight="1">
      <c r="A6" s="906"/>
      <c r="B6" s="907"/>
      <c r="C6" s="163" t="s">
        <v>4</v>
      </c>
      <c r="D6" s="163" t="s">
        <v>6</v>
      </c>
      <c r="E6" s="163" t="s">
        <v>4</v>
      </c>
      <c r="F6" s="163" t="s">
        <v>6</v>
      </c>
    </row>
    <row r="7" spans="1:6" ht="18" customHeight="1">
      <c r="A7" s="900" t="s">
        <v>155</v>
      </c>
      <c r="B7" s="901"/>
      <c r="C7" s="265">
        <v>1195</v>
      </c>
      <c r="D7" s="266">
        <v>7007</v>
      </c>
      <c r="E7" s="266">
        <v>157</v>
      </c>
      <c r="F7" s="266">
        <v>1137</v>
      </c>
    </row>
    <row r="8" spans="1:6" ht="4.5" customHeight="1">
      <c r="A8" s="272"/>
      <c r="B8" s="273"/>
      <c r="C8" s="265"/>
      <c r="D8" s="266"/>
      <c r="E8" s="266"/>
      <c r="F8" s="266"/>
    </row>
    <row r="9" spans="1:6" ht="17.25" customHeight="1">
      <c r="A9" s="900" t="s">
        <v>164</v>
      </c>
      <c r="B9" s="901"/>
      <c r="C9" s="265">
        <v>659</v>
      </c>
      <c r="D9" s="266">
        <v>3552</v>
      </c>
      <c r="E9" s="266">
        <v>67</v>
      </c>
      <c r="F9" s="266">
        <v>871</v>
      </c>
    </row>
    <row r="10" spans="1:6" ht="4.5" customHeight="1">
      <c r="A10" s="272"/>
      <c r="B10" s="273"/>
      <c r="C10" s="265"/>
      <c r="D10" s="266"/>
      <c r="E10" s="266"/>
      <c r="F10" s="266"/>
    </row>
    <row r="11" spans="1:6" s="10" customFormat="1" ht="17.25" customHeight="1">
      <c r="A11" s="272"/>
      <c r="B11" s="274" t="s">
        <v>165</v>
      </c>
      <c r="C11" s="267">
        <v>349</v>
      </c>
      <c r="D11" s="275">
        <v>3240</v>
      </c>
      <c r="E11" s="256">
        <v>57</v>
      </c>
      <c r="F11" s="256">
        <v>326</v>
      </c>
    </row>
    <row r="12" spans="1:6" s="10" customFormat="1" ht="17.25" customHeight="1">
      <c r="A12" s="272"/>
      <c r="B12" s="274" t="s">
        <v>166</v>
      </c>
      <c r="C12" s="267">
        <v>335</v>
      </c>
      <c r="D12" s="275">
        <v>2918</v>
      </c>
      <c r="E12" s="256">
        <v>53</v>
      </c>
      <c r="F12" s="256">
        <v>527</v>
      </c>
    </row>
    <row r="13" spans="1:6" s="10" customFormat="1" ht="17.25" customHeight="1">
      <c r="A13" s="272"/>
      <c r="B13" s="274" t="s">
        <v>167</v>
      </c>
      <c r="C13" s="267">
        <v>470</v>
      </c>
      <c r="D13" s="276">
        <v>3471</v>
      </c>
      <c r="E13" s="256">
        <v>61</v>
      </c>
      <c r="F13" s="256">
        <v>738</v>
      </c>
    </row>
    <row r="14" spans="1:6" s="10" customFormat="1" ht="17.25" customHeight="1">
      <c r="A14" s="272"/>
      <c r="B14" s="274" t="s">
        <v>168</v>
      </c>
      <c r="C14" s="267">
        <v>408</v>
      </c>
      <c r="D14" s="275">
        <v>3586</v>
      </c>
      <c r="E14" s="256">
        <v>73</v>
      </c>
      <c r="F14" s="256">
        <v>918</v>
      </c>
    </row>
    <row r="15" spans="1:6" s="232" customFormat="1" ht="17.25" customHeight="1">
      <c r="A15" s="272"/>
      <c r="B15" s="274" t="s">
        <v>169</v>
      </c>
      <c r="C15" s="267">
        <v>384</v>
      </c>
      <c r="D15" s="275">
        <v>3555</v>
      </c>
      <c r="E15" s="256">
        <v>62</v>
      </c>
      <c r="F15" s="256">
        <v>728</v>
      </c>
    </row>
    <row r="16" spans="1:6" s="232" customFormat="1" ht="17.25" customHeight="1">
      <c r="A16" s="272"/>
      <c r="B16" s="274" t="s">
        <v>170</v>
      </c>
      <c r="C16" s="277">
        <v>309</v>
      </c>
      <c r="D16" s="234">
        <v>2614</v>
      </c>
      <c r="E16" s="278">
        <v>55</v>
      </c>
      <c r="F16" s="278">
        <v>735</v>
      </c>
    </row>
    <row r="17" spans="1:7" s="169" customFormat="1" ht="22.5" customHeight="1">
      <c r="A17" s="279"/>
      <c r="B17" s="274" t="s">
        <v>171</v>
      </c>
      <c r="C17" s="277">
        <v>288</v>
      </c>
      <c r="D17" s="234">
        <v>2365</v>
      </c>
      <c r="E17" s="278">
        <v>52</v>
      </c>
      <c r="F17" s="278">
        <v>522</v>
      </c>
      <c r="G17" s="280"/>
    </row>
    <row r="18" spans="1:7" s="169" customFormat="1" ht="22.5" customHeight="1">
      <c r="A18" s="279"/>
      <c r="B18" s="274" t="s">
        <v>247</v>
      </c>
      <c r="C18" s="277">
        <v>351</v>
      </c>
      <c r="D18" s="234">
        <v>2465</v>
      </c>
      <c r="E18" s="278">
        <v>50</v>
      </c>
      <c r="F18" s="278">
        <v>682</v>
      </c>
      <c r="G18" s="280"/>
    </row>
    <row r="19" spans="1:6" s="169" customFormat="1" ht="22.5" customHeight="1" thickBot="1">
      <c r="A19" s="281"/>
      <c r="B19" s="282" t="s">
        <v>372</v>
      </c>
      <c r="C19" s="283">
        <v>328</v>
      </c>
      <c r="D19" s="284">
        <v>2421</v>
      </c>
      <c r="E19" s="285">
        <v>42</v>
      </c>
      <c r="F19" s="285">
        <v>630</v>
      </c>
    </row>
    <row r="20" spans="1:6" ht="34.5" customHeight="1">
      <c r="A20" s="200"/>
      <c r="B20" s="286"/>
      <c r="C20" s="286"/>
      <c r="D20" s="286"/>
      <c r="E20" s="286"/>
      <c r="F20" s="245" t="s">
        <v>161</v>
      </c>
    </row>
    <row r="21" spans="1:8" ht="25.5" customHeight="1">
      <c r="A21" s="427" t="s">
        <v>172</v>
      </c>
      <c r="B21" s="427"/>
      <c r="C21" s="193"/>
      <c r="D21" s="193"/>
      <c r="E21" s="193"/>
      <c r="F21" s="193"/>
      <c r="G21" s="52"/>
      <c r="H21" s="52"/>
    </row>
    <row r="22" spans="1:8" ht="117" customHeight="1">
      <c r="A22" s="193"/>
      <c r="B22" s="894" t="s">
        <v>248</v>
      </c>
      <c r="C22" s="895"/>
      <c r="D22" s="895"/>
      <c r="E22" s="895"/>
      <c r="F22" s="895"/>
      <c r="G22" s="52"/>
      <c r="H22" s="52"/>
    </row>
    <row r="23" spans="1:8" ht="60" customHeight="1">
      <c r="A23" s="193"/>
      <c r="B23" s="896" t="s">
        <v>173</v>
      </c>
      <c r="C23" s="896"/>
      <c r="D23" s="896"/>
      <c r="E23" s="896"/>
      <c r="F23" s="896"/>
      <c r="G23" s="52"/>
      <c r="H23" s="52"/>
    </row>
    <row r="24" spans="1:8" ht="7.5" customHeight="1">
      <c r="A24" s="193"/>
      <c r="B24" s="287"/>
      <c r="C24" s="287"/>
      <c r="D24" s="287"/>
      <c r="E24" s="287"/>
      <c r="F24" s="287"/>
      <c r="G24" s="52"/>
      <c r="H24" s="52"/>
    </row>
    <row r="25" spans="1:8" ht="22.5" customHeight="1" thickBot="1">
      <c r="A25" s="421" t="s">
        <v>375</v>
      </c>
      <c r="B25" s="421"/>
      <c r="C25" s="421"/>
      <c r="D25" s="199"/>
      <c r="E25" s="454" t="s">
        <v>356</v>
      </c>
      <c r="F25" s="454"/>
      <c r="G25" s="52"/>
      <c r="H25" s="52"/>
    </row>
    <row r="26" spans="1:8" ht="19.5" customHeight="1">
      <c r="A26" s="897"/>
      <c r="B26" s="898"/>
      <c r="C26" s="556" t="s">
        <v>4</v>
      </c>
      <c r="D26" s="558"/>
      <c r="E26" s="556" t="s">
        <v>6</v>
      </c>
      <c r="F26" s="557"/>
      <c r="G26" s="52"/>
      <c r="H26" s="52"/>
    </row>
    <row r="27" spans="1:8" ht="22.5" customHeight="1">
      <c r="A27" s="900" t="s">
        <v>155</v>
      </c>
      <c r="B27" s="901"/>
      <c r="C27" s="796">
        <v>60</v>
      </c>
      <c r="D27" s="797"/>
      <c r="E27" s="797">
        <v>382</v>
      </c>
      <c r="F27" s="797"/>
      <c r="G27" s="67"/>
      <c r="H27" s="52"/>
    </row>
    <row r="28" spans="1:8" ht="4.5" customHeight="1">
      <c r="A28" s="272"/>
      <c r="B28" s="273"/>
      <c r="C28" s="215"/>
      <c r="D28" s="216"/>
      <c r="E28" s="216"/>
      <c r="F28" s="216"/>
      <c r="G28" s="67"/>
      <c r="H28" s="52"/>
    </row>
    <row r="29" spans="1:8" ht="22.5" customHeight="1">
      <c r="A29" s="900" t="s">
        <v>164</v>
      </c>
      <c r="B29" s="901"/>
      <c r="C29" s="796">
        <v>44</v>
      </c>
      <c r="D29" s="797"/>
      <c r="E29" s="797">
        <v>449</v>
      </c>
      <c r="F29" s="797"/>
      <c r="G29" s="67"/>
      <c r="H29" s="52"/>
    </row>
    <row r="30" spans="1:8" ht="4.5" customHeight="1">
      <c r="A30" s="272"/>
      <c r="B30" s="273"/>
      <c r="C30" s="796"/>
      <c r="D30" s="797"/>
      <c r="E30" s="216"/>
      <c r="F30" s="216"/>
      <c r="G30" s="67"/>
      <c r="H30" s="52"/>
    </row>
    <row r="31" spans="1:7" s="10" customFormat="1" ht="22.5" customHeight="1">
      <c r="A31" s="900" t="s">
        <v>174</v>
      </c>
      <c r="B31" s="912"/>
      <c r="C31" s="796">
        <v>28</v>
      </c>
      <c r="D31" s="797"/>
      <c r="E31" s="797">
        <v>539</v>
      </c>
      <c r="F31" s="797"/>
      <c r="G31" s="30"/>
    </row>
    <row r="32" spans="1:7" s="10" customFormat="1" ht="22.5" customHeight="1">
      <c r="A32" s="900" t="s">
        <v>175</v>
      </c>
      <c r="B32" s="912"/>
      <c r="C32" s="796">
        <v>51</v>
      </c>
      <c r="D32" s="797"/>
      <c r="E32" s="797">
        <v>478</v>
      </c>
      <c r="F32" s="797"/>
      <c r="G32" s="30"/>
    </row>
    <row r="33" spans="1:7" s="10" customFormat="1" ht="22.5" customHeight="1">
      <c r="A33" s="900" t="s">
        <v>176</v>
      </c>
      <c r="B33" s="912"/>
      <c r="C33" s="796">
        <v>47</v>
      </c>
      <c r="D33" s="797"/>
      <c r="E33" s="797">
        <v>427</v>
      </c>
      <c r="F33" s="797"/>
      <c r="G33" s="30"/>
    </row>
    <row r="34" spans="1:7" s="10" customFormat="1" ht="22.5" customHeight="1">
      <c r="A34" s="900" t="s">
        <v>177</v>
      </c>
      <c r="B34" s="912"/>
      <c r="C34" s="796">
        <v>54</v>
      </c>
      <c r="D34" s="797"/>
      <c r="E34" s="797">
        <v>386</v>
      </c>
      <c r="F34" s="797"/>
      <c r="G34" s="30"/>
    </row>
    <row r="35" spans="1:8" s="9" customFormat="1" ht="22.5" customHeight="1">
      <c r="A35" s="900" t="s">
        <v>178</v>
      </c>
      <c r="B35" s="912"/>
      <c r="C35" s="796">
        <v>46</v>
      </c>
      <c r="D35" s="797"/>
      <c r="E35" s="797">
        <v>320</v>
      </c>
      <c r="F35" s="797"/>
      <c r="G35" s="30"/>
      <c r="H35" s="10"/>
    </row>
    <row r="36" spans="1:8" s="9" customFormat="1" ht="22.5" customHeight="1">
      <c r="A36" s="900" t="s">
        <v>179</v>
      </c>
      <c r="B36" s="912"/>
      <c r="C36" s="796">
        <v>56</v>
      </c>
      <c r="D36" s="797"/>
      <c r="E36" s="797">
        <v>366</v>
      </c>
      <c r="F36" s="797"/>
      <c r="G36" s="30"/>
      <c r="H36" s="10"/>
    </row>
    <row r="37" spans="1:8" s="232" customFormat="1" ht="26.25" customHeight="1">
      <c r="A37" s="900" t="s">
        <v>374</v>
      </c>
      <c r="B37" s="912"/>
      <c r="C37" s="796">
        <v>50</v>
      </c>
      <c r="D37" s="797"/>
      <c r="E37" s="797">
        <v>341</v>
      </c>
      <c r="F37" s="797"/>
      <c r="G37" s="204"/>
      <c r="H37" s="231"/>
    </row>
    <row r="38" spans="1:8" s="232" customFormat="1" ht="26.25" customHeight="1">
      <c r="A38" s="900" t="s">
        <v>373</v>
      </c>
      <c r="B38" s="912"/>
      <c r="C38" s="796">
        <v>48</v>
      </c>
      <c r="D38" s="797"/>
      <c r="E38" s="797">
        <v>224</v>
      </c>
      <c r="F38" s="797"/>
      <c r="G38" s="204"/>
      <c r="H38" s="231"/>
    </row>
    <row r="39" spans="1:8" s="232" customFormat="1" ht="26.25" customHeight="1" thickBot="1">
      <c r="A39" s="281"/>
      <c r="B39" s="282" t="s">
        <v>372</v>
      </c>
      <c r="C39" s="910">
        <v>68</v>
      </c>
      <c r="D39" s="911"/>
      <c r="E39" s="899">
        <v>249</v>
      </c>
      <c r="F39" s="899"/>
      <c r="G39" s="204"/>
      <c r="H39" s="231"/>
    </row>
    <row r="40" spans="1:8" ht="17.25">
      <c r="A40" s="160"/>
      <c r="B40" s="160"/>
      <c r="C40" s="160"/>
      <c r="D40" s="160"/>
      <c r="E40" s="578" t="s">
        <v>161</v>
      </c>
      <c r="F40" s="578"/>
      <c r="G40" s="67"/>
      <c r="H40" s="52"/>
    </row>
    <row r="41" spans="1:8" ht="17.25">
      <c r="A41" s="52"/>
      <c r="B41" s="52"/>
      <c r="C41" s="67"/>
      <c r="D41" s="67"/>
      <c r="E41" s="67"/>
      <c r="F41" s="67"/>
      <c r="G41" s="67"/>
      <c r="H41" s="52"/>
    </row>
    <row r="42" spans="1:8" ht="17.25" customHeight="1">
      <c r="A42" s="421" t="s">
        <v>371</v>
      </c>
      <c r="B42" s="421"/>
      <c r="C42" s="421"/>
      <c r="D42" s="421"/>
      <c r="E42" s="52"/>
      <c r="F42" s="52"/>
      <c r="G42" s="52"/>
      <c r="H42" s="52"/>
    </row>
    <row r="43" spans="1:8" ht="18" thickBot="1">
      <c r="A43" s="199"/>
      <c r="B43" s="199"/>
      <c r="C43" s="199"/>
      <c r="D43" s="199"/>
      <c r="E43" s="199"/>
      <c r="F43" s="51" t="s">
        <v>280</v>
      </c>
      <c r="G43" s="52"/>
      <c r="H43" s="52"/>
    </row>
    <row r="44" spans="1:8" s="1" customFormat="1" ht="22.5" customHeight="1">
      <c r="A44" s="288"/>
      <c r="B44" s="206"/>
      <c r="C44" s="217" t="s">
        <v>58</v>
      </c>
      <c r="D44" s="217" t="s">
        <v>112</v>
      </c>
      <c r="E44" s="217" t="s">
        <v>180</v>
      </c>
      <c r="F44" s="162" t="s">
        <v>71</v>
      </c>
      <c r="G44" s="93"/>
      <c r="H44" s="93"/>
    </row>
    <row r="45" spans="1:8" ht="22.5" customHeight="1" thickBot="1">
      <c r="A45" s="908" t="s">
        <v>181</v>
      </c>
      <c r="B45" s="909"/>
      <c r="C45" s="289">
        <f>SUM(D45:F45)</f>
        <v>1437</v>
      </c>
      <c r="D45" s="390">
        <v>1246</v>
      </c>
      <c r="E45" s="390">
        <v>131</v>
      </c>
      <c r="F45" s="289">
        <v>60</v>
      </c>
      <c r="G45" s="52"/>
      <c r="H45" s="52"/>
    </row>
    <row r="46" spans="1:8" ht="17.25">
      <c r="A46" s="160"/>
      <c r="B46" s="160"/>
      <c r="C46" s="160"/>
      <c r="D46" s="210"/>
      <c r="E46" s="210"/>
      <c r="F46" s="161" t="s">
        <v>161</v>
      </c>
      <c r="G46" s="52"/>
      <c r="H46" s="52"/>
    </row>
  </sheetData>
  <sheetProtection/>
  <mergeCells count="54">
    <mergeCell ref="A36:B36"/>
    <mergeCell ref="A37:B37"/>
    <mergeCell ref="A31:B31"/>
    <mergeCell ref="A32:B32"/>
    <mergeCell ref="A33:B33"/>
    <mergeCell ref="A34:B34"/>
    <mergeCell ref="A35:B35"/>
    <mergeCell ref="E33:F33"/>
    <mergeCell ref="E32:F32"/>
    <mergeCell ref="E26:F26"/>
    <mergeCell ref="A25:C25"/>
    <mergeCell ref="C26:D26"/>
    <mergeCell ref="C30:D30"/>
    <mergeCell ref="A27:B27"/>
    <mergeCell ref="A29:B29"/>
    <mergeCell ref="C29:D29"/>
    <mergeCell ref="A42:D42"/>
    <mergeCell ref="A45:B45"/>
    <mergeCell ref="C32:D32"/>
    <mergeCell ref="C39:D39"/>
    <mergeCell ref="C33:D33"/>
    <mergeCell ref="C36:D36"/>
    <mergeCell ref="C37:D37"/>
    <mergeCell ref="C35:D35"/>
    <mergeCell ref="A38:B38"/>
    <mergeCell ref="C38:D38"/>
    <mergeCell ref="E39:F39"/>
    <mergeCell ref="E40:F40"/>
    <mergeCell ref="E37:F37"/>
    <mergeCell ref="A1:B1"/>
    <mergeCell ref="A9:B9"/>
    <mergeCell ref="A7:B7"/>
    <mergeCell ref="B2:F2"/>
    <mergeCell ref="B3:F3"/>
    <mergeCell ref="A5:B6"/>
    <mergeCell ref="E4:F4"/>
    <mergeCell ref="A4:C4"/>
    <mergeCell ref="C27:D27"/>
    <mergeCell ref="E27:F27"/>
    <mergeCell ref="A21:B21"/>
    <mergeCell ref="B22:F22"/>
    <mergeCell ref="B23:F23"/>
    <mergeCell ref="A26:B26"/>
    <mergeCell ref="E25:F25"/>
    <mergeCell ref="E38:F38"/>
    <mergeCell ref="C31:D31"/>
    <mergeCell ref="C34:D34"/>
    <mergeCell ref="C5:D5"/>
    <mergeCell ref="E5:F5"/>
    <mergeCell ref="E36:F36"/>
    <mergeCell ref="E34:F34"/>
    <mergeCell ref="E35:F35"/>
    <mergeCell ref="E29:F29"/>
    <mergeCell ref="E31:F31"/>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ransitionEvaluation="1"/>
  <dimension ref="A1:V66"/>
  <sheetViews>
    <sheetView showGridLines="0" zoomScaleSheetLayoutView="100" zoomScalePageLayoutView="0" workbookViewId="0" topLeftCell="A37">
      <selection activeCell="G7" sqref="G7"/>
    </sheetView>
  </sheetViews>
  <sheetFormatPr defaultColWidth="8.83203125" defaultRowHeight="18"/>
  <cols>
    <col min="1" max="1" width="2.83203125" style="0" customWidth="1"/>
    <col min="2" max="2" width="6.58203125" style="0" customWidth="1"/>
    <col min="3" max="6" width="9.08203125" style="0" customWidth="1"/>
    <col min="7" max="7" width="11.58203125" style="0" customWidth="1"/>
    <col min="8" max="8" width="9.08203125" style="0" customWidth="1"/>
    <col min="9" max="9" width="9.91015625" style="0" customWidth="1"/>
    <col min="10" max="12" width="9.08203125" style="0" customWidth="1"/>
    <col min="13" max="15" width="13.83203125" style="0" customWidth="1"/>
    <col min="16" max="16" width="8.66015625" style="0" customWidth="1"/>
  </cols>
  <sheetData>
    <row r="1" spans="1:12" ht="22.5" customHeight="1">
      <c r="A1" s="882" t="s">
        <v>182</v>
      </c>
      <c r="B1" s="882"/>
      <c r="C1" s="882"/>
      <c r="D1" s="882"/>
      <c r="E1" s="882"/>
      <c r="F1" s="882"/>
      <c r="G1" s="194"/>
      <c r="H1" s="194"/>
      <c r="I1" s="194"/>
      <c r="J1" s="194"/>
      <c r="K1" s="194"/>
      <c r="L1" s="194"/>
    </row>
    <row r="2" spans="1:12" ht="122.25" customHeight="1">
      <c r="A2" s="194"/>
      <c r="B2" s="903" t="s">
        <v>183</v>
      </c>
      <c r="C2" s="956"/>
      <c r="D2" s="956"/>
      <c r="E2" s="956"/>
      <c r="F2" s="956"/>
      <c r="G2" s="956"/>
      <c r="H2" s="956"/>
      <c r="I2" s="956"/>
      <c r="J2" s="956"/>
      <c r="K2" s="956"/>
      <c r="L2" s="956"/>
    </row>
    <row r="3" spans="1:19" ht="21.75" customHeight="1" thickBot="1">
      <c r="A3" s="223" t="s">
        <v>405</v>
      </c>
      <c r="B3" s="223"/>
      <c r="C3" s="223"/>
      <c r="D3" s="223"/>
      <c r="E3" s="223"/>
      <c r="F3" s="199"/>
      <c r="G3" s="199"/>
      <c r="H3" s="199"/>
      <c r="I3" s="199"/>
      <c r="J3" s="199"/>
      <c r="K3" s="199"/>
      <c r="L3" s="199"/>
      <c r="M3" s="52"/>
      <c r="N3" s="52"/>
      <c r="O3" s="52"/>
      <c r="P3" s="52"/>
      <c r="Q3" s="52"/>
      <c r="R3" s="52"/>
      <c r="S3" s="52"/>
    </row>
    <row r="4" spans="1:19" ht="17.25">
      <c r="A4" s="740" t="s">
        <v>404</v>
      </c>
      <c r="B4" s="740"/>
      <c r="C4" s="947"/>
      <c r="D4" s="948" t="s">
        <v>184</v>
      </c>
      <c r="E4" s="740"/>
      <c r="F4" s="947"/>
      <c r="G4" s="948" t="s">
        <v>185</v>
      </c>
      <c r="H4" s="740"/>
      <c r="I4" s="947"/>
      <c r="J4" s="948" t="s">
        <v>186</v>
      </c>
      <c r="K4" s="740"/>
      <c r="L4" s="740"/>
      <c r="M4" s="52"/>
      <c r="N4" s="52"/>
      <c r="O4" s="52"/>
      <c r="P4" s="52"/>
      <c r="Q4" s="52"/>
      <c r="R4" s="52"/>
      <c r="S4" s="52"/>
    </row>
    <row r="5" spans="1:19" ht="18.75" customHeight="1">
      <c r="A5" s="926" t="s">
        <v>187</v>
      </c>
      <c r="B5" s="926"/>
      <c r="C5" s="927"/>
      <c r="D5" s="917" t="s">
        <v>403</v>
      </c>
      <c r="E5" s="918"/>
      <c r="F5" s="919"/>
      <c r="G5" s="290" t="s">
        <v>402</v>
      </c>
      <c r="H5" s="291"/>
      <c r="I5" s="292"/>
      <c r="J5" s="957" t="s">
        <v>188</v>
      </c>
      <c r="K5" s="958"/>
      <c r="L5" s="958"/>
      <c r="M5" s="52"/>
      <c r="N5" s="52"/>
      <c r="O5" s="52"/>
      <c r="P5" s="52"/>
      <c r="Q5" s="52"/>
      <c r="R5" s="52"/>
      <c r="S5" s="52"/>
    </row>
    <row r="6" spans="1:19" ht="18.75" customHeight="1">
      <c r="A6" s="928"/>
      <c r="B6" s="928"/>
      <c r="C6" s="929"/>
      <c r="D6" s="920"/>
      <c r="E6" s="921"/>
      <c r="F6" s="922"/>
      <c r="G6" s="293" t="s">
        <v>401</v>
      </c>
      <c r="H6" s="220"/>
      <c r="I6" s="294"/>
      <c r="J6" s="957"/>
      <c r="K6" s="958"/>
      <c r="L6" s="958"/>
      <c r="M6" s="52"/>
      <c r="N6" s="52"/>
      <c r="O6" s="52"/>
      <c r="P6" s="52"/>
      <c r="Q6" s="52"/>
      <c r="R6" s="52"/>
      <c r="S6" s="52"/>
    </row>
    <row r="7" spans="1:19" ht="18.75" customHeight="1">
      <c r="A7" s="928"/>
      <c r="B7" s="928"/>
      <c r="C7" s="929"/>
      <c r="D7" s="920"/>
      <c r="E7" s="921"/>
      <c r="F7" s="922"/>
      <c r="G7" s="293" t="s">
        <v>189</v>
      </c>
      <c r="H7" s="220"/>
      <c r="I7" s="294"/>
      <c r="J7" s="957"/>
      <c r="K7" s="958"/>
      <c r="L7" s="958"/>
      <c r="M7" s="52"/>
      <c r="N7" s="52"/>
      <c r="O7" s="52"/>
      <c r="P7" s="52"/>
      <c r="Q7" s="52"/>
      <c r="R7" s="52"/>
      <c r="S7" s="52"/>
    </row>
    <row r="8" spans="1:19" ht="18.75" customHeight="1">
      <c r="A8" s="928"/>
      <c r="B8" s="928"/>
      <c r="C8" s="929"/>
      <c r="D8" s="949"/>
      <c r="E8" s="950"/>
      <c r="F8" s="951"/>
      <c r="G8" s="295" t="s">
        <v>400</v>
      </c>
      <c r="H8" s="296"/>
      <c r="I8" s="297"/>
      <c r="J8" s="957"/>
      <c r="K8" s="958"/>
      <c r="L8" s="958"/>
      <c r="M8" s="52"/>
      <c r="N8" s="52"/>
      <c r="O8" s="52"/>
      <c r="P8" s="52"/>
      <c r="Q8" s="52"/>
      <c r="R8" s="52"/>
      <c r="S8" s="52"/>
    </row>
    <row r="9" spans="1:19" ht="14.25" customHeight="1">
      <c r="A9" s="926" t="s">
        <v>190</v>
      </c>
      <c r="B9" s="943"/>
      <c r="C9" s="944"/>
      <c r="D9" s="937" t="s">
        <v>191</v>
      </c>
      <c r="E9" s="938"/>
      <c r="F9" s="939"/>
      <c r="G9" s="937" t="s">
        <v>192</v>
      </c>
      <c r="H9" s="938"/>
      <c r="I9" s="939"/>
      <c r="J9" s="930" t="s">
        <v>193</v>
      </c>
      <c r="K9" s="931"/>
      <c r="L9" s="931"/>
      <c r="M9" s="52"/>
      <c r="N9" s="52"/>
      <c r="O9" s="52"/>
      <c r="P9" s="52"/>
      <c r="Q9" s="52"/>
      <c r="R9" s="52"/>
      <c r="S9" s="52"/>
    </row>
    <row r="10" spans="1:19" ht="14.25" customHeight="1">
      <c r="A10" s="945"/>
      <c r="B10" s="945"/>
      <c r="C10" s="946"/>
      <c r="D10" s="934" t="s">
        <v>399</v>
      </c>
      <c r="E10" s="935"/>
      <c r="F10" s="936"/>
      <c r="G10" s="953" t="s">
        <v>394</v>
      </c>
      <c r="H10" s="954"/>
      <c r="I10" s="955"/>
      <c r="J10" s="932"/>
      <c r="K10" s="933"/>
      <c r="L10" s="933"/>
      <c r="M10" s="52"/>
      <c r="N10" s="52"/>
      <c r="O10" s="52"/>
      <c r="P10" s="52"/>
      <c r="Q10" s="52"/>
      <c r="R10" s="52"/>
      <c r="S10" s="52"/>
    </row>
    <row r="11" spans="1:22" ht="14.25" customHeight="1">
      <c r="A11" s="926" t="s">
        <v>194</v>
      </c>
      <c r="B11" s="943"/>
      <c r="C11" s="944"/>
      <c r="D11" s="937" t="s">
        <v>195</v>
      </c>
      <c r="E11" s="938"/>
      <c r="F11" s="939"/>
      <c r="G11" s="917" t="s">
        <v>192</v>
      </c>
      <c r="H11" s="918"/>
      <c r="I11" s="919"/>
      <c r="J11" s="930" t="s">
        <v>193</v>
      </c>
      <c r="K11" s="931"/>
      <c r="L11" s="931"/>
      <c r="M11" s="67"/>
      <c r="N11" s="52"/>
      <c r="O11" s="52"/>
      <c r="P11" s="52"/>
      <c r="Q11" s="52"/>
      <c r="R11" s="52"/>
      <c r="S11" s="52"/>
      <c r="T11" s="52"/>
      <c r="U11" s="52"/>
      <c r="V11" s="52"/>
    </row>
    <row r="12" spans="1:22" ht="14.25" customHeight="1">
      <c r="A12" s="945"/>
      <c r="B12" s="945"/>
      <c r="C12" s="946"/>
      <c r="D12" s="934" t="s">
        <v>398</v>
      </c>
      <c r="E12" s="935"/>
      <c r="F12" s="936"/>
      <c r="G12" s="932"/>
      <c r="H12" s="933"/>
      <c r="I12" s="952"/>
      <c r="J12" s="932"/>
      <c r="K12" s="933"/>
      <c r="L12" s="933"/>
      <c r="M12" s="67"/>
      <c r="N12" s="52"/>
      <c r="O12" s="52"/>
      <c r="P12" s="52"/>
      <c r="Q12" s="52"/>
      <c r="R12" s="52"/>
      <c r="S12" s="52"/>
      <c r="T12" s="52"/>
      <c r="U12" s="52"/>
      <c r="V12" s="52"/>
    </row>
    <row r="13" spans="1:22" ht="14.25" customHeight="1">
      <c r="A13" s="926" t="s">
        <v>196</v>
      </c>
      <c r="B13" s="943"/>
      <c r="C13" s="944"/>
      <c r="D13" s="937" t="s">
        <v>197</v>
      </c>
      <c r="E13" s="938"/>
      <c r="F13" s="939"/>
      <c r="G13" s="937" t="s">
        <v>192</v>
      </c>
      <c r="H13" s="938"/>
      <c r="I13" s="939"/>
      <c r="J13" s="930" t="s">
        <v>193</v>
      </c>
      <c r="K13" s="931"/>
      <c r="L13" s="931"/>
      <c r="M13" s="67"/>
      <c r="N13" s="52"/>
      <c r="O13" s="52"/>
      <c r="P13" s="52"/>
      <c r="Q13" s="52"/>
      <c r="R13" s="52"/>
      <c r="S13" s="52"/>
      <c r="T13" s="52"/>
      <c r="U13" s="52"/>
      <c r="V13" s="52"/>
    </row>
    <row r="14" spans="1:22" ht="14.25" customHeight="1">
      <c r="A14" s="945"/>
      <c r="B14" s="945"/>
      <c r="C14" s="946"/>
      <c r="D14" s="934" t="s">
        <v>397</v>
      </c>
      <c r="E14" s="935"/>
      <c r="F14" s="936"/>
      <c r="G14" s="953" t="s">
        <v>394</v>
      </c>
      <c r="H14" s="954"/>
      <c r="I14" s="955"/>
      <c r="J14" s="932"/>
      <c r="K14" s="933"/>
      <c r="L14" s="933"/>
      <c r="M14" s="67"/>
      <c r="N14" s="52"/>
      <c r="O14" s="52"/>
      <c r="P14" s="52"/>
      <c r="Q14" s="52"/>
      <c r="R14" s="52"/>
      <c r="S14" s="52"/>
      <c r="T14" s="52"/>
      <c r="U14" s="52"/>
      <c r="V14" s="52"/>
    </row>
    <row r="15" spans="1:22" ht="14.25" customHeight="1">
      <c r="A15" s="926" t="s">
        <v>198</v>
      </c>
      <c r="B15" s="943"/>
      <c r="C15" s="944"/>
      <c r="D15" s="937" t="s">
        <v>199</v>
      </c>
      <c r="E15" s="938"/>
      <c r="F15" s="939"/>
      <c r="G15" s="917" t="s">
        <v>192</v>
      </c>
      <c r="H15" s="918"/>
      <c r="I15" s="919"/>
      <c r="J15" s="930" t="s">
        <v>193</v>
      </c>
      <c r="K15" s="931"/>
      <c r="L15" s="931"/>
      <c r="M15" s="67"/>
      <c r="N15" s="52"/>
      <c r="O15" s="52"/>
      <c r="P15" s="52"/>
      <c r="Q15" s="52"/>
      <c r="R15" s="52"/>
      <c r="S15" s="52"/>
      <c r="T15" s="52"/>
      <c r="U15" s="52"/>
      <c r="V15" s="52"/>
    </row>
    <row r="16" spans="1:22" ht="14.25" customHeight="1">
      <c r="A16" s="945"/>
      <c r="B16" s="945"/>
      <c r="C16" s="946"/>
      <c r="D16" s="934" t="s">
        <v>396</v>
      </c>
      <c r="E16" s="935"/>
      <c r="F16" s="936"/>
      <c r="G16" s="932"/>
      <c r="H16" s="933"/>
      <c r="I16" s="952"/>
      <c r="J16" s="932"/>
      <c r="K16" s="933"/>
      <c r="L16" s="933"/>
      <c r="M16" s="67"/>
      <c r="N16" s="52"/>
      <c r="O16" s="52"/>
      <c r="P16" s="52"/>
      <c r="Q16" s="52"/>
      <c r="R16" s="52"/>
      <c r="S16" s="52"/>
      <c r="T16" s="52"/>
      <c r="U16" s="52"/>
      <c r="V16" s="52"/>
    </row>
    <row r="17" spans="1:22" ht="14.25" customHeight="1">
      <c r="A17" s="926" t="s">
        <v>200</v>
      </c>
      <c r="B17" s="943"/>
      <c r="C17" s="944"/>
      <c r="D17" s="937" t="s">
        <v>201</v>
      </c>
      <c r="E17" s="938"/>
      <c r="F17" s="939"/>
      <c r="G17" s="937" t="s">
        <v>192</v>
      </c>
      <c r="H17" s="938"/>
      <c r="I17" s="939"/>
      <c r="J17" s="930" t="s">
        <v>193</v>
      </c>
      <c r="K17" s="931"/>
      <c r="L17" s="931"/>
      <c r="M17" s="67"/>
      <c r="N17" s="52"/>
      <c r="O17" s="52"/>
      <c r="P17" s="52"/>
      <c r="Q17" s="52"/>
      <c r="R17" s="52"/>
      <c r="S17" s="52"/>
      <c r="T17" s="52"/>
      <c r="U17" s="52"/>
      <c r="V17" s="52"/>
    </row>
    <row r="18" spans="1:22" ht="14.25" customHeight="1">
      <c r="A18" s="945"/>
      <c r="B18" s="945"/>
      <c r="C18" s="946"/>
      <c r="D18" s="934" t="s">
        <v>395</v>
      </c>
      <c r="E18" s="935"/>
      <c r="F18" s="936"/>
      <c r="G18" s="953" t="s">
        <v>394</v>
      </c>
      <c r="H18" s="954"/>
      <c r="I18" s="955"/>
      <c r="J18" s="932"/>
      <c r="K18" s="933"/>
      <c r="L18" s="933"/>
      <c r="M18" s="67"/>
      <c r="N18" s="52"/>
      <c r="O18" s="52"/>
      <c r="P18" s="52"/>
      <c r="Q18" s="52"/>
      <c r="R18" s="52"/>
      <c r="S18" s="52"/>
      <c r="T18" s="52"/>
      <c r="U18" s="52"/>
      <c r="V18" s="52"/>
    </row>
    <row r="19" spans="1:22" ht="14.25" customHeight="1">
      <c r="A19" s="926" t="s">
        <v>202</v>
      </c>
      <c r="B19" s="943"/>
      <c r="C19" s="944"/>
      <c r="D19" s="917" t="s">
        <v>203</v>
      </c>
      <c r="E19" s="918"/>
      <c r="F19" s="919"/>
      <c r="G19" s="290" t="s">
        <v>204</v>
      </c>
      <c r="H19" s="918" t="s">
        <v>393</v>
      </c>
      <c r="I19" s="923"/>
      <c r="J19" s="930" t="s">
        <v>205</v>
      </c>
      <c r="K19" s="940"/>
      <c r="L19" s="940"/>
      <c r="M19" s="67"/>
      <c r="N19" s="52"/>
      <c r="O19" s="52"/>
      <c r="P19" s="52"/>
      <c r="Q19" s="52"/>
      <c r="R19" s="52"/>
      <c r="S19" s="52"/>
      <c r="T19" s="52"/>
      <c r="U19" s="52"/>
      <c r="V19" s="52"/>
    </row>
    <row r="20" spans="1:22" ht="17.25" customHeight="1" thickBot="1">
      <c r="A20" s="959"/>
      <c r="B20" s="959"/>
      <c r="C20" s="960"/>
      <c r="D20" s="920"/>
      <c r="E20" s="921"/>
      <c r="F20" s="922"/>
      <c r="G20" s="293" t="s">
        <v>206</v>
      </c>
      <c r="H20" s="924"/>
      <c r="I20" s="925"/>
      <c r="J20" s="941"/>
      <c r="K20" s="942"/>
      <c r="L20" s="942"/>
      <c r="M20" s="67"/>
      <c r="N20" s="52"/>
      <c r="O20" s="52"/>
      <c r="P20" s="52"/>
      <c r="Q20" s="52"/>
      <c r="R20" s="52"/>
      <c r="S20" s="52"/>
      <c r="T20" s="52"/>
      <c r="U20" s="52"/>
      <c r="V20" s="52"/>
    </row>
    <row r="21" spans="1:22" ht="17.25">
      <c r="A21" s="961" t="s">
        <v>207</v>
      </c>
      <c r="B21" s="961"/>
      <c r="C21" s="961"/>
      <c r="D21" s="961"/>
      <c r="E21" s="961"/>
      <c r="F21" s="961"/>
      <c r="G21" s="961"/>
      <c r="H21" s="961"/>
      <c r="I21" s="961"/>
      <c r="J21" s="961"/>
      <c r="K21" s="961"/>
      <c r="L21" s="200"/>
      <c r="M21" s="67"/>
      <c r="N21" s="67"/>
      <c r="O21" s="67"/>
      <c r="P21" s="67"/>
      <c r="Q21" s="52"/>
      <c r="R21" s="52"/>
      <c r="S21" s="52"/>
      <c r="T21" s="52"/>
      <c r="U21" s="52"/>
      <c r="V21" s="52"/>
    </row>
    <row r="22" spans="1:22" ht="5.25" customHeight="1">
      <c r="A22" s="962" t="s">
        <v>392</v>
      </c>
      <c r="B22" s="962"/>
      <c r="C22" s="962"/>
      <c r="D22" s="962"/>
      <c r="E22" s="962"/>
      <c r="F22" s="962"/>
      <c r="G22" s="962"/>
      <c r="H22" s="962"/>
      <c r="I22" s="962"/>
      <c r="J22" s="432"/>
      <c r="K22" s="432"/>
      <c r="L22" s="432"/>
      <c r="M22" s="67"/>
      <c r="N22" s="67"/>
      <c r="O22" s="67"/>
      <c r="P22" s="67"/>
      <c r="Q22" s="52"/>
      <c r="R22" s="52"/>
      <c r="S22" s="52"/>
      <c r="T22" s="52"/>
      <c r="U22" s="52"/>
      <c r="V22" s="52"/>
    </row>
    <row r="23" spans="1:22" ht="21.75" customHeight="1" thickBot="1">
      <c r="A23" s="421" t="s">
        <v>391</v>
      </c>
      <c r="B23" s="421"/>
      <c r="C23" s="421"/>
      <c r="D23" s="421"/>
      <c r="E23" s="421"/>
      <c r="F23" s="199"/>
      <c r="G23" s="199"/>
      <c r="H23" s="199"/>
      <c r="I23" s="199"/>
      <c r="J23" s="965" t="s">
        <v>390</v>
      </c>
      <c r="K23" s="965"/>
      <c r="L23" s="965"/>
      <c r="M23" s="52"/>
      <c r="N23" s="52"/>
      <c r="O23" s="52"/>
      <c r="P23" s="52"/>
      <c r="Q23" s="52"/>
      <c r="R23" s="52"/>
      <c r="S23" s="205"/>
      <c r="T23" s="52"/>
      <c r="U23" s="52"/>
      <c r="V23" s="52"/>
    </row>
    <row r="24" spans="1:22" ht="15" customHeight="1">
      <c r="A24" s="798"/>
      <c r="B24" s="541"/>
      <c r="C24" s="667" t="s">
        <v>58</v>
      </c>
      <c r="D24" s="667" t="s">
        <v>112</v>
      </c>
      <c r="E24" s="667" t="s">
        <v>180</v>
      </c>
      <c r="F24" s="915" t="s">
        <v>115</v>
      </c>
      <c r="G24" s="915" t="s">
        <v>208</v>
      </c>
      <c r="H24" s="915" t="s">
        <v>70</v>
      </c>
      <c r="I24" s="970" t="s">
        <v>209</v>
      </c>
      <c r="J24" s="915" t="s">
        <v>205</v>
      </c>
      <c r="K24" s="661" t="s">
        <v>3</v>
      </c>
      <c r="L24" s="916"/>
      <c r="M24" s="52"/>
      <c r="N24" s="52"/>
      <c r="O24" s="52"/>
      <c r="P24" s="52"/>
      <c r="Q24" s="52"/>
      <c r="R24" s="52"/>
      <c r="S24" s="52"/>
      <c r="T24" s="52"/>
      <c r="U24" s="52"/>
      <c r="V24" s="52"/>
    </row>
    <row r="25" spans="1:22" ht="15" customHeight="1">
      <c r="A25" s="799"/>
      <c r="B25" s="543"/>
      <c r="C25" s="863"/>
      <c r="D25" s="863"/>
      <c r="E25" s="863"/>
      <c r="F25" s="863"/>
      <c r="G25" s="863"/>
      <c r="H25" s="863"/>
      <c r="I25" s="863"/>
      <c r="J25" s="863"/>
      <c r="K25" s="299" t="s">
        <v>210</v>
      </c>
      <c r="L25" s="299" t="s">
        <v>205</v>
      </c>
      <c r="M25" s="52"/>
      <c r="N25" s="52"/>
      <c r="O25" s="52"/>
      <c r="P25" s="52"/>
      <c r="Q25" s="52"/>
      <c r="R25" s="52"/>
      <c r="S25" s="52"/>
      <c r="T25" s="52"/>
      <c r="U25" s="52"/>
      <c r="V25" s="52"/>
    </row>
    <row r="26" spans="1:22" s="9" customFormat="1" ht="15" customHeight="1">
      <c r="A26" s="913" t="s">
        <v>389</v>
      </c>
      <c r="B26" s="914"/>
      <c r="C26" s="301">
        <f>SUM(D26:J26)</f>
        <v>74048</v>
      </c>
      <c r="D26" s="300">
        <v>20430</v>
      </c>
      <c r="E26" s="300">
        <v>41148</v>
      </c>
      <c r="F26" s="300">
        <v>2651</v>
      </c>
      <c r="G26" s="300">
        <v>545</v>
      </c>
      <c r="H26" s="300">
        <v>3135</v>
      </c>
      <c r="I26" s="300">
        <v>5287</v>
      </c>
      <c r="J26" s="300">
        <v>852</v>
      </c>
      <c r="K26" s="300">
        <v>365</v>
      </c>
      <c r="L26" s="300">
        <v>71</v>
      </c>
      <c r="M26" s="30"/>
      <c r="N26" s="30"/>
      <c r="O26" s="30"/>
      <c r="P26" s="30"/>
      <c r="Q26" s="302"/>
      <c r="R26" s="10"/>
      <c r="S26" s="10"/>
      <c r="T26" s="10"/>
      <c r="U26" s="10"/>
      <c r="V26" s="10"/>
    </row>
    <row r="27" spans="1:22" s="9" customFormat="1" ht="15" customHeight="1">
      <c r="A27" s="913" t="s">
        <v>388</v>
      </c>
      <c r="B27" s="914"/>
      <c r="C27" s="301">
        <f>SUM(D27:J27)</f>
        <v>72446</v>
      </c>
      <c r="D27" s="300">
        <v>20366</v>
      </c>
      <c r="E27" s="300">
        <v>39069</v>
      </c>
      <c r="F27" s="300">
        <v>2641</v>
      </c>
      <c r="G27" s="300">
        <v>637</v>
      </c>
      <c r="H27" s="300">
        <v>3366</v>
      </c>
      <c r="I27" s="300">
        <v>5385</v>
      </c>
      <c r="J27" s="300">
        <v>982</v>
      </c>
      <c r="K27" s="300">
        <v>365</v>
      </c>
      <c r="L27" s="300">
        <v>71</v>
      </c>
      <c r="M27" s="30"/>
      <c r="N27" s="30"/>
      <c r="O27" s="30"/>
      <c r="P27" s="30"/>
      <c r="Q27" s="302"/>
      <c r="R27" s="10"/>
      <c r="S27" s="10"/>
      <c r="T27" s="10"/>
      <c r="U27" s="10"/>
      <c r="V27" s="10"/>
    </row>
    <row r="28" spans="1:22" s="9" customFormat="1" ht="15" customHeight="1">
      <c r="A28" s="913" t="s">
        <v>387</v>
      </c>
      <c r="B28" s="914"/>
      <c r="C28" s="301">
        <v>72654</v>
      </c>
      <c r="D28" s="300">
        <v>19432</v>
      </c>
      <c r="E28" s="300">
        <v>40494</v>
      </c>
      <c r="F28" s="300">
        <v>2449</v>
      </c>
      <c r="G28" s="300">
        <v>615</v>
      </c>
      <c r="H28" s="300">
        <v>3490</v>
      </c>
      <c r="I28" s="300">
        <v>5265</v>
      </c>
      <c r="J28" s="300">
        <v>909</v>
      </c>
      <c r="K28" s="300">
        <v>365</v>
      </c>
      <c r="L28" s="300">
        <v>71</v>
      </c>
      <c r="M28" s="30"/>
      <c r="N28" s="30"/>
      <c r="O28" s="30"/>
      <c r="P28" s="30"/>
      <c r="Q28" s="302"/>
      <c r="R28" s="10"/>
      <c r="S28" s="10"/>
      <c r="T28" s="10"/>
      <c r="U28" s="10"/>
      <c r="V28" s="10"/>
    </row>
    <row r="29" spans="1:22" s="9" customFormat="1" ht="15" customHeight="1">
      <c r="A29" s="913" t="s">
        <v>386</v>
      </c>
      <c r="B29" s="914"/>
      <c r="C29" s="301">
        <f>SUM(D29:J29)</f>
        <v>74210</v>
      </c>
      <c r="D29" s="300">
        <f>6360+2407+11695</f>
        <v>20462</v>
      </c>
      <c r="E29" s="300">
        <f>12368+5693+22614</f>
        <v>40675</v>
      </c>
      <c r="F29" s="300">
        <v>2641</v>
      </c>
      <c r="G29" s="300">
        <v>671</v>
      </c>
      <c r="H29" s="300">
        <v>3129</v>
      </c>
      <c r="I29" s="300">
        <v>5655</v>
      </c>
      <c r="J29" s="300">
        <v>977</v>
      </c>
      <c r="K29" s="300">
        <v>366</v>
      </c>
      <c r="L29" s="300">
        <v>74</v>
      </c>
      <c r="M29" s="30"/>
      <c r="N29" s="30"/>
      <c r="O29" s="30"/>
      <c r="P29" s="30"/>
      <c r="Q29" s="302"/>
      <c r="R29" s="10"/>
      <c r="S29" s="10"/>
      <c r="T29" s="10"/>
      <c r="U29" s="10"/>
      <c r="V29" s="10"/>
    </row>
    <row r="30" spans="1:22" s="9" customFormat="1" ht="16.5" customHeight="1">
      <c r="A30" s="913" t="s">
        <v>385</v>
      </c>
      <c r="B30" s="914"/>
      <c r="C30" s="301">
        <v>73501</v>
      </c>
      <c r="D30" s="300">
        <v>20165</v>
      </c>
      <c r="E30" s="300">
        <v>41291</v>
      </c>
      <c r="F30" s="300">
        <v>2679</v>
      </c>
      <c r="G30" s="300">
        <v>614</v>
      </c>
      <c r="H30" s="300">
        <v>2843</v>
      </c>
      <c r="I30" s="300">
        <v>5106</v>
      </c>
      <c r="J30" s="300">
        <v>803</v>
      </c>
      <c r="K30" s="300">
        <v>365</v>
      </c>
      <c r="L30" s="300">
        <v>73</v>
      </c>
      <c r="M30" s="30"/>
      <c r="N30" s="30"/>
      <c r="O30" s="30"/>
      <c r="P30" s="30"/>
      <c r="Q30" s="302"/>
      <c r="R30" s="10"/>
      <c r="S30" s="10"/>
      <c r="T30" s="10"/>
      <c r="U30" s="10"/>
      <c r="V30" s="10"/>
    </row>
    <row r="31" spans="1:22" s="9" customFormat="1" ht="16.5" customHeight="1">
      <c r="A31" s="913" t="s">
        <v>384</v>
      </c>
      <c r="B31" s="914"/>
      <c r="C31" s="301">
        <f>SUM(D31:J31)</f>
        <v>96875</v>
      </c>
      <c r="D31" s="300">
        <v>28099</v>
      </c>
      <c r="E31" s="300">
        <v>58752</v>
      </c>
      <c r="F31" s="300">
        <v>1345</v>
      </c>
      <c r="G31" s="300">
        <v>306</v>
      </c>
      <c r="H31" s="300">
        <v>2531</v>
      </c>
      <c r="I31" s="300">
        <v>4966</v>
      </c>
      <c r="J31" s="303">
        <v>876</v>
      </c>
      <c r="K31" s="303">
        <v>365</v>
      </c>
      <c r="L31" s="303">
        <v>73</v>
      </c>
      <c r="M31" s="30"/>
      <c r="N31" s="30"/>
      <c r="O31" s="30"/>
      <c r="P31" s="30"/>
      <c r="Q31" s="302"/>
      <c r="R31" s="10"/>
      <c r="S31" s="10"/>
      <c r="T31" s="10"/>
      <c r="U31" s="10"/>
      <c r="V31" s="10"/>
    </row>
    <row r="32" spans="1:22" s="9" customFormat="1" ht="16.5" customHeight="1">
      <c r="A32" s="913" t="s">
        <v>383</v>
      </c>
      <c r="B32" s="914"/>
      <c r="C32" s="301">
        <f>SUM(D32:J32)</f>
        <v>80019</v>
      </c>
      <c r="D32" s="300">
        <v>22394</v>
      </c>
      <c r="E32" s="300">
        <v>46214</v>
      </c>
      <c r="F32" s="300">
        <v>2498</v>
      </c>
      <c r="G32" s="300">
        <v>579</v>
      </c>
      <c r="H32" s="300">
        <v>2483</v>
      </c>
      <c r="I32" s="300">
        <v>5099</v>
      </c>
      <c r="J32" s="303">
        <v>752</v>
      </c>
      <c r="K32" s="303">
        <v>365</v>
      </c>
      <c r="L32" s="303">
        <v>71</v>
      </c>
      <c r="M32" s="30"/>
      <c r="N32" s="30"/>
      <c r="O32" s="30"/>
      <c r="P32" s="30"/>
      <c r="Q32" s="302"/>
      <c r="R32" s="10"/>
      <c r="S32" s="10"/>
      <c r="T32" s="10"/>
      <c r="U32" s="10"/>
      <c r="V32" s="10"/>
    </row>
    <row r="33" spans="1:22" s="9" customFormat="1" ht="16.5" customHeight="1">
      <c r="A33" s="913" t="s">
        <v>382</v>
      </c>
      <c r="B33" s="914"/>
      <c r="C33" s="301">
        <f>SUM(D33:J33)</f>
        <v>81330</v>
      </c>
      <c r="D33" s="300">
        <v>22274</v>
      </c>
      <c r="E33" s="300">
        <v>47989</v>
      </c>
      <c r="F33" s="300">
        <v>2480</v>
      </c>
      <c r="G33" s="300">
        <v>565</v>
      </c>
      <c r="H33" s="300">
        <v>2223</v>
      </c>
      <c r="I33" s="300">
        <v>5000</v>
      </c>
      <c r="J33" s="303">
        <v>799</v>
      </c>
      <c r="K33" s="303">
        <v>366</v>
      </c>
      <c r="L33" s="303">
        <v>71</v>
      </c>
      <c r="M33" s="30"/>
      <c r="N33" s="30"/>
      <c r="O33" s="30"/>
      <c r="P33" s="30"/>
      <c r="Q33" s="302"/>
      <c r="R33" s="10"/>
      <c r="S33" s="10"/>
      <c r="T33" s="10"/>
      <c r="U33" s="10"/>
      <c r="V33" s="10"/>
    </row>
    <row r="34" spans="1:22" s="232" customFormat="1" ht="16.5" customHeight="1">
      <c r="A34" s="913" t="s">
        <v>381</v>
      </c>
      <c r="B34" s="914"/>
      <c r="C34" s="301">
        <f>SUM(D34:J34)</f>
        <v>81532</v>
      </c>
      <c r="D34" s="300">
        <v>25606</v>
      </c>
      <c r="E34" s="300">
        <v>43509</v>
      </c>
      <c r="F34" s="300">
        <v>3049</v>
      </c>
      <c r="G34" s="300">
        <v>615</v>
      </c>
      <c r="H34" s="300">
        <v>2460</v>
      </c>
      <c r="I34" s="300">
        <v>5347</v>
      </c>
      <c r="J34" s="303">
        <v>946</v>
      </c>
      <c r="K34" s="303">
        <v>365</v>
      </c>
      <c r="L34" s="303">
        <v>74</v>
      </c>
      <c r="M34" s="204"/>
      <c r="N34" s="204"/>
      <c r="O34" s="204"/>
      <c r="P34" s="204"/>
      <c r="Q34" s="306"/>
      <c r="R34" s="231"/>
      <c r="S34" s="231"/>
      <c r="T34" s="231"/>
      <c r="U34" s="231"/>
      <c r="V34" s="231"/>
    </row>
    <row r="35" spans="1:22" s="232" customFormat="1" ht="16.5" customHeight="1" thickBot="1">
      <c r="A35" s="968" t="s">
        <v>380</v>
      </c>
      <c r="B35" s="969"/>
      <c r="C35" s="304">
        <f>SUM(D35:J35)</f>
        <v>81161</v>
      </c>
      <c r="D35" s="305">
        <v>24452</v>
      </c>
      <c r="E35" s="305">
        <v>44400</v>
      </c>
      <c r="F35" s="305">
        <v>2952</v>
      </c>
      <c r="G35" s="305">
        <v>601</v>
      </c>
      <c r="H35" s="305">
        <v>2339</v>
      </c>
      <c r="I35" s="305">
        <v>5569</v>
      </c>
      <c r="J35" s="305">
        <v>848</v>
      </c>
      <c r="K35" s="305">
        <v>365</v>
      </c>
      <c r="L35" s="305">
        <v>73</v>
      </c>
      <c r="M35" s="204"/>
      <c r="N35" s="204"/>
      <c r="O35" s="204"/>
      <c r="P35" s="204"/>
      <c r="Q35" s="306"/>
      <c r="R35" s="231"/>
      <c r="S35" s="231"/>
      <c r="T35" s="231"/>
      <c r="U35" s="231"/>
      <c r="V35" s="231"/>
    </row>
    <row r="36" spans="1:22" ht="17.25">
      <c r="A36" s="307" t="s">
        <v>211</v>
      </c>
      <c r="B36" s="307"/>
      <c r="C36" s="307"/>
      <c r="D36" s="307"/>
      <c r="E36" s="307"/>
      <c r="F36" s="307"/>
      <c r="G36" s="307"/>
      <c r="H36" s="307"/>
      <c r="I36" s="307"/>
      <c r="J36" s="49"/>
      <c r="K36" s="49"/>
      <c r="L36" s="49"/>
      <c r="M36" s="67"/>
      <c r="N36" s="67"/>
      <c r="O36" s="67"/>
      <c r="P36" s="67"/>
      <c r="Q36" s="67"/>
      <c r="R36" s="67"/>
      <c r="S36" s="67"/>
      <c r="T36" s="52"/>
      <c r="U36" s="52"/>
      <c r="V36" s="52"/>
    </row>
    <row r="37" spans="1:13" ht="21.75" customHeight="1" thickBot="1">
      <c r="A37" s="421" t="s">
        <v>379</v>
      </c>
      <c r="B37" s="421"/>
      <c r="C37" s="421"/>
      <c r="D37" s="421"/>
      <c r="E37" s="421"/>
      <c r="F37" s="421"/>
      <c r="G37" s="199"/>
      <c r="H37" s="199"/>
      <c r="I37" s="199"/>
      <c r="J37" s="454" t="s">
        <v>280</v>
      </c>
      <c r="K37" s="454"/>
      <c r="L37" s="194"/>
      <c r="M37" s="52"/>
    </row>
    <row r="38" spans="1:13" s="1" customFormat="1" ht="17.25">
      <c r="A38" s="802" t="s">
        <v>2</v>
      </c>
      <c r="B38" s="802"/>
      <c r="C38" s="663"/>
      <c r="D38" s="162" t="s">
        <v>58</v>
      </c>
      <c r="E38" s="162" t="s">
        <v>112</v>
      </c>
      <c r="F38" s="162" t="s">
        <v>180</v>
      </c>
      <c r="G38" s="162" t="s">
        <v>115</v>
      </c>
      <c r="H38" s="162" t="s">
        <v>208</v>
      </c>
      <c r="I38" s="162" t="s">
        <v>70</v>
      </c>
      <c r="J38" s="308" t="s">
        <v>212</v>
      </c>
      <c r="K38" s="162" t="s">
        <v>205</v>
      </c>
      <c r="L38" s="269"/>
      <c r="M38" s="93"/>
    </row>
    <row r="39" spans="1:13" ht="15" customHeight="1">
      <c r="A39" s="828" t="s">
        <v>58</v>
      </c>
      <c r="B39" s="963" t="s">
        <v>58</v>
      </c>
      <c r="C39" s="964"/>
      <c r="D39" s="309">
        <f aca="true" t="shared" si="0" ref="D39:K39">SUM(D40:D46)</f>
        <v>81161</v>
      </c>
      <c r="E39" s="310">
        <f t="shared" si="0"/>
        <v>24452</v>
      </c>
      <c r="F39" s="310">
        <f t="shared" si="0"/>
        <v>44400</v>
      </c>
      <c r="G39" s="310">
        <f t="shared" si="0"/>
        <v>2952</v>
      </c>
      <c r="H39" s="310">
        <f t="shared" si="0"/>
        <v>601</v>
      </c>
      <c r="I39" s="310">
        <f t="shared" si="0"/>
        <v>2339</v>
      </c>
      <c r="J39" s="310">
        <f t="shared" si="0"/>
        <v>5569</v>
      </c>
      <c r="K39" s="310">
        <f t="shared" si="0"/>
        <v>848</v>
      </c>
      <c r="L39" s="83"/>
      <c r="M39" s="52"/>
    </row>
    <row r="40" spans="1:13" ht="15" customHeight="1">
      <c r="A40" s="829"/>
      <c r="B40" s="966" t="s">
        <v>213</v>
      </c>
      <c r="C40" s="967"/>
      <c r="D40" s="311">
        <f aca="true" t="shared" si="1" ref="D40:J40">D47+D49+D57+D62+D64</f>
        <v>69286</v>
      </c>
      <c r="E40" s="391">
        <f t="shared" si="1"/>
        <v>19335</v>
      </c>
      <c r="F40" s="391">
        <f t="shared" si="1"/>
        <v>38490</v>
      </c>
      <c r="G40" s="312">
        <f t="shared" si="1"/>
        <v>2952</v>
      </c>
      <c r="H40" s="312">
        <f t="shared" si="1"/>
        <v>601</v>
      </c>
      <c r="I40" s="312">
        <f t="shared" si="1"/>
        <v>2339</v>
      </c>
      <c r="J40" s="312">
        <f t="shared" si="1"/>
        <v>5569</v>
      </c>
      <c r="K40" s="312">
        <v>0</v>
      </c>
      <c r="L40" s="83"/>
      <c r="M40" s="52"/>
    </row>
    <row r="41" spans="1:13" ht="15" customHeight="1">
      <c r="A41" s="829"/>
      <c r="B41" s="966" t="s">
        <v>214</v>
      </c>
      <c r="C41" s="967"/>
      <c r="D41" s="311">
        <f aca="true" t="shared" si="2" ref="D41:J41">D50+D58</f>
        <v>3485</v>
      </c>
      <c r="E41" s="391">
        <f t="shared" si="2"/>
        <v>1150</v>
      </c>
      <c r="F41" s="391">
        <f t="shared" si="2"/>
        <v>2335</v>
      </c>
      <c r="G41" s="312">
        <f t="shared" si="2"/>
        <v>0</v>
      </c>
      <c r="H41" s="312">
        <f t="shared" si="2"/>
        <v>0</v>
      </c>
      <c r="I41" s="312">
        <f t="shared" si="2"/>
        <v>0</v>
      </c>
      <c r="J41" s="312">
        <f t="shared" si="2"/>
        <v>0</v>
      </c>
      <c r="K41" s="312">
        <v>0</v>
      </c>
      <c r="L41" s="83"/>
      <c r="M41" s="52"/>
    </row>
    <row r="42" spans="1:13" ht="15" customHeight="1">
      <c r="A42" s="829"/>
      <c r="B42" s="966" t="s">
        <v>215</v>
      </c>
      <c r="C42" s="967"/>
      <c r="D42" s="311">
        <f aca="true" t="shared" si="3" ref="D42:J42">D51</f>
        <v>1530</v>
      </c>
      <c r="E42" s="391">
        <f t="shared" si="3"/>
        <v>968</v>
      </c>
      <c r="F42" s="391">
        <f t="shared" si="3"/>
        <v>562</v>
      </c>
      <c r="G42" s="312">
        <f t="shared" si="3"/>
        <v>0</v>
      </c>
      <c r="H42" s="312">
        <f t="shared" si="3"/>
        <v>0</v>
      </c>
      <c r="I42" s="312">
        <f t="shared" si="3"/>
        <v>0</v>
      </c>
      <c r="J42" s="312">
        <f t="shared" si="3"/>
        <v>0</v>
      </c>
      <c r="K42" s="312">
        <v>0</v>
      </c>
      <c r="L42" s="83"/>
      <c r="M42" s="52"/>
    </row>
    <row r="43" spans="1:13" ht="15" customHeight="1">
      <c r="A43" s="829"/>
      <c r="B43" s="966" t="s">
        <v>216</v>
      </c>
      <c r="C43" s="967"/>
      <c r="D43" s="311">
        <f aca="true" t="shared" si="4" ref="D43:J43">D52+D59</f>
        <v>2740</v>
      </c>
      <c r="E43" s="391">
        <f t="shared" si="4"/>
        <v>1226</v>
      </c>
      <c r="F43" s="391">
        <f t="shared" si="4"/>
        <v>1514</v>
      </c>
      <c r="G43" s="312">
        <f t="shared" si="4"/>
        <v>0</v>
      </c>
      <c r="H43" s="312">
        <f t="shared" si="4"/>
        <v>0</v>
      </c>
      <c r="I43" s="312">
        <f t="shared" si="4"/>
        <v>0</v>
      </c>
      <c r="J43" s="312">
        <f t="shared" si="4"/>
        <v>0</v>
      </c>
      <c r="K43" s="312">
        <v>0</v>
      </c>
      <c r="L43" s="83"/>
      <c r="M43" s="52"/>
    </row>
    <row r="44" spans="1:13" ht="15" customHeight="1">
      <c r="A44" s="829"/>
      <c r="B44" s="966" t="s">
        <v>217</v>
      </c>
      <c r="C44" s="967"/>
      <c r="D44" s="311">
        <f aca="true" t="shared" si="5" ref="D44:J44">D53</f>
        <v>1431</v>
      </c>
      <c r="E44" s="391">
        <f t="shared" si="5"/>
        <v>767</v>
      </c>
      <c r="F44" s="391">
        <f t="shared" si="5"/>
        <v>664</v>
      </c>
      <c r="G44" s="312">
        <f t="shared" si="5"/>
        <v>0</v>
      </c>
      <c r="H44" s="312">
        <f t="shared" si="5"/>
        <v>0</v>
      </c>
      <c r="I44" s="312">
        <f t="shared" si="5"/>
        <v>0</v>
      </c>
      <c r="J44" s="312">
        <f t="shared" si="5"/>
        <v>0</v>
      </c>
      <c r="K44" s="312">
        <v>0</v>
      </c>
      <c r="L44" s="83"/>
      <c r="M44" s="52"/>
    </row>
    <row r="45" spans="1:13" ht="15" customHeight="1">
      <c r="A45" s="829"/>
      <c r="B45" s="966" t="s">
        <v>218</v>
      </c>
      <c r="C45" s="967"/>
      <c r="D45" s="311">
        <f aca="true" t="shared" si="6" ref="D45:J45">D54+D60</f>
        <v>1841</v>
      </c>
      <c r="E45" s="391">
        <f t="shared" si="6"/>
        <v>1006</v>
      </c>
      <c r="F45" s="391">
        <f t="shared" si="6"/>
        <v>835</v>
      </c>
      <c r="G45" s="312">
        <f t="shared" si="6"/>
        <v>0</v>
      </c>
      <c r="H45" s="312">
        <f t="shared" si="6"/>
        <v>0</v>
      </c>
      <c r="I45" s="312">
        <f t="shared" si="6"/>
        <v>0</v>
      </c>
      <c r="J45" s="312">
        <f t="shared" si="6"/>
        <v>0</v>
      </c>
      <c r="K45" s="312">
        <v>0</v>
      </c>
      <c r="L45" s="83"/>
      <c r="M45" s="52"/>
    </row>
    <row r="46" spans="1:13" ht="15" customHeight="1">
      <c r="A46" s="830"/>
      <c r="B46" s="966" t="s">
        <v>219</v>
      </c>
      <c r="C46" s="967"/>
      <c r="D46" s="313">
        <f aca="true" t="shared" si="7" ref="D46:J46">D55+D61+D65</f>
        <v>848</v>
      </c>
      <c r="E46" s="314">
        <f t="shared" si="7"/>
        <v>0</v>
      </c>
      <c r="F46" s="314">
        <f t="shared" si="7"/>
        <v>0</v>
      </c>
      <c r="G46" s="314">
        <f t="shared" si="7"/>
        <v>0</v>
      </c>
      <c r="H46" s="314">
        <f t="shared" si="7"/>
        <v>0</v>
      </c>
      <c r="I46" s="314">
        <f t="shared" si="7"/>
        <v>0</v>
      </c>
      <c r="J46" s="314">
        <f t="shared" si="7"/>
        <v>0</v>
      </c>
      <c r="K46" s="314">
        <v>848</v>
      </c>
      <c r="L46" s="83"/>
      <c r="M46" s="52"/>
    </row>
    <row r="47" spans="1:13" ht="15" customHeight="1">
      <c r="A47" s="253" t="s">
        <v>220</v>
      </c>
      <c r="B47" s="972" t="s">
        <v>213</v>
      </c>
      <c r="C47" s="973"/>
      <c r="D47" s="315">
        <f>SUM(E47:K47)</f>
        <v>20575</v>
      </c>
      <c r="E47" s="392">
        <v>7205</v>
      </c>
      <c r="F47" s="392">
        <v>13370</v>
      </c>
      <c r="G47" s="392">
        <v>0</v>
      </c>
      <c r="H47" s="392">
        <v>0</v>
      </c>
      <c r="I47" s="392">
        <v>0</v>
      </c>
      <c r="J47" s="392">
        <v>0</v>
      </c>
      <c r="K47" s="316">
        <v>0</v>
      </c>
      <c r="L47" s="83"/>
      <c r="M47" s="52"/>
    </row>
    <row r="48" spans="1:13" ht="15" customHeight="1">
      <c r="A48" s="828" t="s">
        <v>221</v>
      </c>
      <c r="B48" s="966" t="s">
        <v>58</v>
      </c>
      <c r="C48" s="967"/>
      <c r="D48" s="311">
        <f aca="true" t="shared" si="8" ref="D48:K48">SUM(D49:D55)</f>
        <v>46078</v>
      </c>
      <c r="E48" s="391">
        <f t="shared" si="8"/>
        <v>12615</v>
      </c>
      <c r="F48" s="391">
        <f t="shared" si="8"/>
        <v>22597</v>
      </c>
      <c r="G48" s="391">
        <f t="shared" si="8"/>
        <v>2674</v>
      </c>
      <c r="H48" s="391">
        <f t="shared" si="8"/>
        <v>528</v>
      </c>
      <c r="I48" s="391">
        <f t="shared" si="8"/>
        <v>2043</v>
      </c>
      <c r="J48" s="391">
        <f t="shared" si="8"/>
        <v>5003</v>
      </c>
      <c r="K48" s="391">
        <f t="shared" si="8"/>
        <v>618</v>
      </c>
      <c r="L48" s="83"/>
      <c r="M48" s="52"/>
    </row>
    <row r="49" spans="1:13" ht="15" customHeight="1">
      <c r="A49" s="829"/>
      <c r="B49" s="966" t="s">
        <v>213</v>
      </c>
      <c r="C49" s="967"/>
      <c r="D49" s="311">
        <f aca="true" t="shared" si="9" ref="D49:D55">SUM(E49:K49)</f>
        <v>35522</v>
      </c>
      <c r="E49" s="391">
        <v>8167</v>
      </c>
      <c r="F49" s="391">
        <v>17107</v>
      </c>
      <c r="G49" s="391">
        <v>2674</v>
      </c>
      <c r="H49" s="391">
        <v>528</v>
      </c>
      <c r="I49" s="391">
        <v>2043</v>
      </c>
      <c r="J49" s="391">
        <v>5003</v>
      </c>
      <c r="K49" s="312">
        <v>0</v>
      </c>
      <c r="L49" s="83"/>
      <c r="M49" s="52"/>
    </row>
    <row r="50" spans="1:13" ht="15" customHeight="1">
      <c r="A50" s="829"/>
      <c r="B50" s="966" t="s">
        <v>214</v>
      </c>
      <c r="C50" s="967"/>
      <c r="D50" s="311">
        <f t="shared" si="9"/>
        <v>3054</v>
      </c>
      <c r="E50" s="391">
        <v>926</v>
      </c>
      <c r="F50" s="391">
        <v>2128</v>
      </c>
      <c r="G50" s="391">
        <v>0</v>
      </c>
      <c r="H50" s="391">
        <v>0</v>
      </c>
      <c r="I50" s="391">
        <v>0</v>
      </c>
      <c r="J50" s="391">
        <v>0</v>
      </c>
      <c r="K50" s="312">
        <v>0</v>
      </c>
      <c r="L50" s="83"/>
      <c r="M50" s="52"/>
    </row>
    <row r="51" spans="1:13" ht="15" customHeight="1">
      <c r="A51" s="829"/>
      <c r="B51" s="966" t="s">
        <v>215</v>
      </c>
      <c r="C51" s="967"/>
      <c r="D51" s="311">
        <f t="shared" si="9"/>
        <v>1530</v>
      </c>
      <c r="E51" s="391">
        <v>968</v>
      </c>
      <c r="F51" s="391">
        <v>562</v>
      </c>
      <c r="G51" s="391">
        <v>0</v>
      </c>
      <c r="H51" s="391">
        <v>0</v>
      </c>
      <c r="I51" s="391">
        <v>0</v>
      </c>
      <c r="J51" s="391">
        <v>0</v>
      </c>
      <c r="K51" s="312">
        <v>0</v>
      </c>
      <c r="L51" s="83"/>
      <c r="M51" s="52"/>
    </row>
    <row r="52" spans="1:13" ht="15" customHeight="1">
      <c r="A52" s="829"/>
      <c r="B52" s="966" t="s">
        <v>216</v>
      </c>
      <c r="C52" s="967"/>
      <c r="D52" s="311">
        <f t="shared" si="9"/>
        <v>2333</v>
      </c>
      <c r="E52" s="391">
        <v>955</v>
      </c>
      <c r="F52" s="391">
        <v>1378</v>
      </c>
      <c r="G52" s="391">
        <v>0</v>
      </c>
      <c r="H52" s="391">
        <v>0</v>
      </c>
      <c r="I52" s="391">
        <v>0</v>
      </c>
      <c r="J52" s="391">
        <v>0</v>
      </c>
      <c r="K52" s="312">
        <v>0</v>
      </c>
      <c r="L52" s="83"/>
      <c r="M52" s="52"/>
    </row>
    <row r="53" spans="1:13" ht="15" customHeight="1">
      <c r="A53" s="829"/>
      <c r="B53" s="966" t="s">
        <v>217</v>
      </c>
      <c r="C53" s="967"/>
      <c r="D53" s="311">
        <f t="shared" si="9"/>
        <v>1431</v>
      </c>
      <c r="E53" s="391">
        <v>767</v>
      </c>
      <c r="F53" s="391">
        <v>664</v>
      </c>
      <c r="G53" s="391">
        <v>0</v>
      </c>
      <c r="H53" s="391">
        <v>0</v>
      </c>
      <c r="I53" s="391">
        <v>0</v>
      </c>
      <c r="J53" s="391">
        <v>0</v>
      </c>
      <c r="K53" s="312">
        <v>0</v>
      </c>
      <c r="L53" s="83"/>
      <c r="M53" s="52"/>
    </row>
    <row r="54" spans="1:13" ht="15" customHeight="1">
      <c r="A54" s="829"/>
      <c r="B54" s="966" t="s">
        <v>218</v>
      </c>
      <c r="C54" s="967"/>
      <c r="D54" s="311">
        <f t="shared" si="9"/>
        <v>1590</v>
      </c>
      <c r="E54" s="391">
        <v>832</v>
      </c>
      <c r="F54" s="391">
        <v>758</v>
      </c>
      <c r="G54" s="391">
        <v>0</v>
      </c>
      <c r="H54" s="391">
        <v>0</v>
      </c>
      <c r="I54" s="391">
        <v>0</v>
      </c>
      <c r="J54" s="391">
        <v>0</v>
      </c>
      <c r="K54" s="312">
        <v>0</v>
      </c>
      <c r="L54" s="83"/>
      <c r="M54" s="52"/>
    </row>
    <row r="55" spans="1:13" ht="15" customHeight="1">
      <c r="A55" s="830"/>
      <c r="B55" s="974" t="s">
        <v>219</v>
      </c>
      <c r="C55" s="975"/>
      <c r="D55" s="313">
        <f t="shared" si="9"/>
        <v>618</v>
      </c>
      <c r="E55" s="314">
        <v>0</v>
      </c>
      <c r="F55" s="314">
        <v>0</v>
      </c>
      <c r="G55" s="314">
        <v>0</v>
      </c>
      <c r="H55" s="314">
        <v>0</v>
      </c>
      <c r="I55" s="314">
        <v>0</v>
      </c>
      <c r="J55" s="314">
        <v>0</v>
      </c>
      <c r="K55" s="317">
        <v>618</v>
      </c>
      <c r="L55" s="83"/>
      <c r="M55" s="52"/>
    </row>
    <row r="56" spans="1:13" ht="15" customHeight="1">
      <c r="A56" s="828" t="s">
        <v>222</v>
      </c>
      <c r="B56" s="966" t="s">
        <v>58</v>
      </c>
      <c r="C56" s="967"/>
      <c r="D56" s="311">
        <f aca="true" t="shared" si="10" ref="D56:K56">SUM(D57:D61)</f>
        <v>4689</v>
      </c>
      <c r="E56" s="391">
        <f t="shared" si="10"/>
        <v>1635</v>
      </c>
      <c r="F56" s="391">
        <f t="shared" si="10"/>
        <v>1676</v>
      </c>
      <c r="G56" s="391">
        <f t="shared" si="10"/>
        <v>278</v>
      </c>
      <c r="H56" s="391">
        <f t="shared" si="10"/>
        <v>73</v>
      </c>
      <c r="I56" s="391">
        <f t="shared" si="10"/>
        <v>296</v>
      </c>
      <c r="J56" s="391">
        <f t="shared" si="10"/>
        <v>566</v>
      </c>
      <c r="K56" s="391">
        <f t="shared" si="10"/>
        <v>165</v>
      </c>
      <c r="L56" s="83"/>
      <c r="M56" s="52"/>
    </row>
    <row r="57" spans="1:13" ht="15" customHeight="1">
      <c r="A57" s="829"/>
      <c r="B57" s="966" t="s">
        <v>213</v>
      </c>
      <c r="C57" s="967"/>
      <c r="D57" s="311">
        <f aca="true" t="shared" si="11" ref="D57:D62">SUM(E57:K57)</f>
        <v>3435</v>
      </c>
      <c r="E57" s="391">
        <v>966</v>
      </c>
      <c r="F57" s="391">
        <v>1256</v>
      </c>
      <c r="G57" s="391">
        <v>278</v>
      </c>
      <c r="H57" s="391">
        <v>73</v>
      </c>
      <c r="I57" s="391">
        <v>296</v>
      </c>
      <c r="J57" s="391">
        <v>566</v>
      </c>
      <c r="K57" s="312">
        <v>0</v>
      </c>
      <c r="L57" s="83"/>
      <c r="M57" s="52"/>
    </row>
    <row r="58" spans="1:13" ht="15" customHeight="1">
      <c r="A58" s="829"/>
      <c r="B58" s="966" t="s">
        <v>214</v>
      </c>
      <c r="C58" s="967"/>
      <c r="D58" s="311">
        <f t="shared" si="11"/>
        <v>431</v>
      </c>
      <c r="E58" s="391">
        <v>224</v>
      </c>
      <c r="F58" s="391">
        <v>207</v>
      </c>
      <c r="G58" s="391">
        <v>0</v>
      </c>
      <c r="H58" s="391">
        <v>0</v>
      </c>
      <c r="I58" s="391">
        <v>0</v>
      </c>
      <c r="J58" s="391">
        <v>0</v>
      </c>
      <c r="K58" s="312">
        <v>0</v>
      </c>
      <c r="L58" s="83"/>
      <c r="M58" s="52"/>
    </row>
    <row r="59" spans="1:13" ht="15" customHeight="1">
      <c r="A59" s="829"/>
      <c r="B59" s="966" t="s">
        <v>216</v>
      </c>
      <c r="C59" s="967"/>
      <c r="D59" s="311">
        <f t="shared" si="11"/>
        <v>407</v>
      </c>
      <c r="E59" s="391">
        <v>271</v>
      </c>
      <c r="F59" s="391">
        <v>136</v>
      </c>
      <c r="G59" s="391">
        <v>0</v>
      </c>
      <c r="H59" s="391">
        <v>0</v>
      </c>
      <c r="I59" s="391">
        <v>0</v>
      </c>
      <c r="J59" s="391">
        <v>0</v>
      </c>
      <c r="K59" s="312">
        <v>0</v>
      </c>
      <c r="L59" s="83"/>
      <c r="M59" s="52"/>
    </row>
    <row r="60" spans="1:13" ht="15" customHeight="1">
      <c r="A60" s="829"/>
      <c r="B60" s="966" t="s">
        <v>218</v>
      </c>
      <c r="C60" s="967"/>
      <c r="D60" s="311">
        <f t="shared" si="11"/>
        <v>251</v>
      </c>
      <c r="E60" s="391">
        <v>174</v>
      </c>
      <c r="F60" s="391">
        <v>77</v>
      </c>
      <c r="G60" s="391">
        <v>0</v>
      </c>
      <c r="H60" s="391">
        <v>0</v>
      </c>
      <c r="I60" s="391">
        <v>0</v>
      </c>
      <c r="J60" s="391">
        <v>0</v>
      </c>
      <c r="K60" s="312">
        <v>0</v>
      </c>
      <c r="L60" s="83"/>
      <c r="M60" s="52"/>
    </row>
    <row r="61" spans="1:13" ht="15" customHeight="1">
      <c r="A61" s="830"/>
      <c r="B61" s="966" t="s">
        <v>219</v>
      </c>
      <c r="C61" s="967"/>
      <c r="D61" s="313">
        <f t="shared" si="11"/>
        <v>165</v>
      </c>
      <c r="E61" s="317">
        <v>0</v>
      </c>
      <c r="F61" s="317">
        <v>0</v>
      </c>
      <c r="G61" s="317">
        <v>0</v>
      </c>
      <c r="H61" s="317">
        <v>0</v>
      </c>
      <c r="I61" s="317">
        <v>0</v>
      </c>
      <c r="J61" s="317">
        <v>0</v>
      </c>
      <c r="K61" s="317">
        <v>165</v>
      </c>
      <c r="L61" s="83"/>
      <c r="M61" s="52"/>
    </row>
    <row r="62" spans="1:13" ht="15" customHeight="1">
      <c r="A62" s="253" t="s">
        <v>223</v>
      </c>
      <c r="B62" s="972" t="s">
        <v>213</v>
      </c>
      <c r="C62" s="973"/>
      <c r="D62" s="315">
        <f t="shared" si="11"/>
        <v>9144</v>
      </c>
      <c r="E62" s="392">
        <v>2808</v>
      </c>
      <c r="F62" s="392">
        <v>6336</v>
      </c>
      <c r="G62" s="392">
        <v>0</v>
      </c>
      <c r="H62" s="392">
        <v>0</v>
      </c>
      <c r="I62" s="392">
        <v>0</v>
      </c>
      <c r="J62" s="392">
        <v>0</v>
      </c>
      <c r="K62" s="316">
        <v>0</v>
      </c>
      <c r="L62" s="83"/>
      <c r="M62" s="52"/>
    </row>
    <row r="63" spans="1:13" ht="15" customHeight="1">
      <c r="A63" s="828" t="s">
        <v>224</v>
      </c>
      <c r="B63" s="966" t="s">
        <v>58</v>
      </c>
      <c r="C63" s="967"/>
      <c r="D63" s="311">
        <f aca="true" t="shared" si="12" ref="D63:K63">SUM(D64:D65)</f>
        <v>675</v>
      </c>
      <c r="E63" s="391">
        <f t="shared" si="12"/>
        <v>189</v>
      </c>
      <c r="F63" s="391">
        <f t="shared" si="12"/>
        <v>421</v>
      </c>
      <c r="G63" s="391">
        <f t="shared" si="12"/>
        <v>0</v>
      </c>
      <c r="H63" s="391">
        <f t="shared" si="12"/>
        <v>0</v>
      </c>
      <c r="I63" s="391">
        <f t="shared" si="12"/>
        <v>0</v>
      </c>
      <c r="J63" s="391">
        <f t="shared" si="12"/>
        <v>0</v>
      </c>
      <c r="K63" s="391">
        <f t="shared" si="12"/>
        <v>65</v>
      </c>
      <c r="L63" s="83"/>
      <c r="M63" s="52"/>
    </row>
    <row r="64" spans="1:13" ht="15" customHeight="1">
      <c r="A64" s="829"/>
      <c r="B64" s="966" t="s">
        <v>213</v>
      </c>
      <c r="C64" s="967"/>
      <c r="D64" s="311">
        <f>SUM(E64:K64)</f>
        <v>610</v>
      </c>
      <c r="E64" s="391">
        <v>189</v>
      </c>
      <c r="F64" s="391">
        <v>421</v>
      </c>
      <c r="G64" s="391">
        <v>0</v>
      </c>
      <c r="H64" s="391">
        <v>0</v>
      </c>
      <c r="I64" s="391">
        <v>0</v>
      </c>
      <c r="J64" s="391">
        <v>0</v>
      </c>
      <c r="K64" s="312">
        <v>0</v>
      </c>
      <c r="L64" s="83"/>
      <c r="M64" s="52"/>
    </row>
    <row r="65" spans="1:13" ht="15" customHeight="1" thickBot="1">
      <c r="A65" s="971"/>
      <c r="B65" s="966" t="s">
        <v>219</v>
      </c>
      <c r="C65" s="967"/>
      <c r="D65" s="318">
        <f>SUM(E65:K65)</f>
        <v>65</v>
      </c>
      <c r="E65" s="319">
        <v>0</v>
      </c>
      <c r="F65" s="319">
        <v>0</v>
      </c>
      <c r="G65" s="319">
        <v>0</v>
      </c>
      <c r="H65" s="319">
        <v>0</v>
      </c>
      <c r="I65" s="319">
        <v>0</v>
      </c>
      <c r="J65" s="319">
        <v>0</v>
      </c>
      <c r="K65" s="320">
        <v>65</v>
      </c>
      <c r="L65" s="83"/>
      <c r="M65" s="52"/>
    </row>
    <row r="66" spans="1:13" ht="15.75" customHeight="1">
      <c r="A66" s="298" t="s">
        <v>378</v>
      </c>
      <c r="B66" s="298"/>
      <c r="C66" s="298"/>
      <c r="D66" s="298"/>
      <c r="E66" s="298"/>
      <c r="F66" s="298"/>
      <c r="G66" s="286"/>
      <c r="H66" s="193"/>
      <c r="I66" s="193"/>
      <c r="J66" s="50"/>
      <c r="K66" s="50" t="s">
        <v>161</v>
      </c>
      <c r="L66" s="53"/>
      <c r="M66" s="52"/>
    </row>
    <row r="67" ht="16.5" customHeight="1"/>
  </sheetData>
  <sheetProtection/>
  <mergeCells count="100">
    <mergeCell ref="A48:A55"/>
    <mergeCell ref="B52:C52"/>
    <mergeCell ref="B53:C53"/>
    <mergeCell ref="B54:C54"/>
    <mergeCell ref="B60:C60"/>
    <mergeCell ref="B61:C61"/>
    <mergeCell ref="B43:C43"/>
    <mergeCell ref="B64:C64"/>
    <mergeCell ref="B55:C55"/>
    <mergeCell ref="B58:C58"/>
    <mergeCell ref="B51:C51"/>
    <mergeCell ref="B57:C57"/>
    <mergeCell ref="A37:F37"/>
    <mergeCell ref="B48:C48"/>
    <mergeCell ref="B49:C49"/>
    <mergeCell ref="B47:C47"/>
    <mergeCell ref="B50:C50"/>
    <mergeCell ref="B40:C40"/>
    <mergeCell ref="B44:C44"/>
    <mergeCell ref="B45:C45"/>
    <mergeCell ref="A38:C38"/>
    <mergeCell ref="B42:C42"/>
    <mergeCell ref="D15:F15"/>
    <mergeCell ref="J15:L16"/>
    <mergeCell ref="A63:A65"/>
    <mergeCell ref="A56:A61"/>
    <mergeCell ref="B65:C65"/>
    <mergeCell ref="B56:C56"/>
    <mergeCell ref="B63:C63"/>
    <mergeCell ref="B59:C59"/>
    <mergeCell ref="B62:C62"/>
    <mergeCell ref="J37:K37"/>
    <mergeCell ref="B39:C39"/>
    <mergeCell ref="J23:L23"/>
    <mergeCell ref="B41:C41"/>
    <mergeCell ref="A33:B33"/>
    <mergeCell ref="A39:A46"/>
    <mergeCell ref="A30:B30"/>
    <mergeCell ref="A31:B31"/>
    <mergeCell ref="B46:C46"/>
    <mergeCell ref="A35:B35"/>
    <mergeCell ref="I24:I25"/>
    <mergeCell ref="C24:C25"/>
    <mergeCell ref="A17:C18"/>
    <mergeCell ref="A19:C20"/>
    <mergeCell ref="D13:F13"/>
    <mergeCell ref="D16:F16"/>
    <mergeCell ref="A15:C16"/>
    <mergeCell ref="D14:F14"/>
    <mergeCell ref="A21:K21"/>
    <mergeCell ref="J13:L14"/>
    <mergeCell ref="A22:I22"/>
    <mergeCell ref="D24:D25"/>
    <mergeCell ref="A1:F1"/>
    <mergeCell ref="A23:E23"/>
    <mergeCell ref="B2:L2"/>
    <mergeCell ref="J5:L8"/>
    <mergeCell ref="G18:I18"/>
    <mergeCell ref="G14:I14"/>
    <mergeCell ref="G15:I16"/>
    <mergeCell ref="A13:C14"/>
    <mergeCell ref="A24:B25"/>
    <mergeCell ref="J9:L10"/>
    <mergeCell ref="G11:I12"/>
    <mergeCell ref="G9:I9"/>
    <mergeCell ref="D12:F12"/>
    <mergeCell ref="D10:F10"/>
    <mergeCell ref="D11:F11"/>
    <mergeCell ref="G10:I10"/>
    <mergeCell ref="D9:F9"/>
    <mergeCell ref="J19:L20"/>
    <mergeCell ref="A9:C10"/>
    <mergeCell ref="G13:I13"/>
    <mergeCell ref="A4:C4"/>
    <mergeCell ref="D4:F4"/>
    <mergeCell ref="A11:C12"/>
    <mergeCell ref="J11:L12"/>
    <mergeCell ref="G4:I4"/>
    <mergeCell ref="J4:L4"/>
    <mergeCell ref="D5:F8"/>
    <mergeCell ref="G24:G25"/>
    <mergeCell ref="H24:H25"/>
    <mergeCell ref="J24:J25"/>
    <mergeCell ref="D19:F20"/>
    <mergeCell ref="H19:I20"/>
    <mergeCell ref="A5:C8"/>
    <mergeCell ref="J17:L18"/>
    <mergeCell ref="D18:F18"/>
    <mergeCell ref="G17:I17"/>
    <mergeCell ref="D17:F17"/>
    <mergeCell ref="A26:B26"/>
    <mergeCell ref="F24:F25"/>
    <mergeCell ref="K24:L24"/>
    <mergeCell ref="J22:L22"/>
    <mergeCell ref="A34:B34"/>
    <mergeCell ref="A27:B27"/>
    <mergeCell ref="A28:B28"/>
    <mergeCell ref="A29:B29"/>
    <mergeCell ref="A32:B32"/>
    <mergeCell ref="E24:E25"/>
  </mergeCells>
  <printOptions horizontalCentered="1"/>
  <pageMargins left="0.3937007874015748" right="0.3937007874015748" top="0.5905511811023623" bottom="0.5905511811023623" header="0.5118110236220472" footer="0.3937007874015748"/>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(有)プリント中外社</dc:creator>
  <cp:keywords/>
  <dc:description/>
  <cp:lastModifiedBy>FINE_User</cp:lastModifiedBy>
  <cp:lastPrinted>2010-12-09T05:45:46Z</cp:lastPrinted>
  <dcterms:created xsi:type="dcterms:W3CDTF">2004-04-04T08:22:09Z</dcterms:created>
  <dcterms:modified xsi:type="dcterms:W3CDTF">2015-04-21T04:26:08Z</dcterms:modified>
  <cp:category/>
  <cp:version/>
  <cp:contentType/>
  <cp:contentStatus/>
</cp:coreProperties>
</file>